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.arnold\Desktop\Data Sets for Flu project\"/>
    </mc:Choice>
  </mc:AlternateContent>
  <xr:revisionPtr revIDLastSave="0" documentId="13_ncr:1_{A638B450-E185-4F1A-9007-87654C2C151C}" xr6:coauthVersionLast="47" xr6:coauthVersionMax="47" xr10:uidLastSave="{00000000-0000-0000-0000-000000000000}"/>
  <bookViews>
    <workbookView xWindow="9500" yWindow="-10910" windowWidth="19420" windowHeight="10420" activeTab="1" xr2:uid="{6DE40DAA-09DA-47C8-B816-F8148DCE0639}"/>
  </bookViews>
  <sheets>
    <sheet name="Combined Data set" sheetId="2" r:id="rId1"/>
    <sheet name="Sheet1" sheetId="3" r:id="rId2"/>
  </sheets>
  <definedNames>
    <definedName name="_xlchart.v1.0" hidden="1">'Combined Data set'!$A$2:$AC$460</definedName>
    <definedName name="_xlchart.v1.1" hidden="1">'Combined Data set'!$AD$2:$AD$460</definedName>
    <definedName name="_xlchart.v1.10" hidden="1">'Combined Data set'!$Z$1</definedName>
    <definedName name="_xlchart.v1.11" hidden="1">'Combined Data set'!$Z$2:$Z$460</definedName>
    <definedName name="_xlchart.v1.12" hidden="1">'Combined Data set'!$Z$1</definedName>
    <definedName name="_xlchart.v1.13" hidden="1">'Combined Data set'!$Z$2:$Z$460</definedName>
    <definedName name="_xlchart.v1.14" hidden="1">'Combined Data set'!$F$1</definedName>
    <definedName name="_xlchart.v1.15" hidden="1">'Combined Data set'!$F$2:$F$460</definedName>
    <definedName name="_xlchart.v1.2" hidden="1">'Combined Data set'!$F$1</definedName>
    <definedName name="_xlchart.v1.3" hidden="1">'Combined Data set'!$F$2:$F$460</definedName>
    <definedName name="_xlchart.v1.4" hidden="1">'Combined Data set'!$F$1</definedName>
    <definedName name="_xlchart.v1.5" hidden="1">'Combined Data set'!$F$2:$F$460</definedName>
    <definedName name="_xlchart.v1.6" hidden="1">'Combined Data set'!$Z$1</definedName>
    <definedName name="_xlchart.v1.7" hidden="1">'Combined Data set'!$Z$2:$Z$460</definedName>
    <definedName name="_xlchart.v1.8" hidden="1">'Combined Data set'!$F$1</definedName>
    <definedName name="_xlchart.v1.9" hidden="1">'Combined Data set'!$F$2:$F$460</definedName>
  </definedNames>
  <calcPr calcId="191029"/>
  <pivotCaches>
    <pivotCache cacheId="1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3" l="1"/>
  <c r="C10" i="3"/>
  <c r="AC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B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B13" i="3"/>
  <c r="B8" i="3"/>
  <c r="C8" i="3"/>
  <c r="C6" i="3"/>
  <c r="C7" i="3" s="1"/>
  <c r="C9" i="3" s="1"/>
  <c r="B6" i="3"/>
  <c r="B7" i="3" s="1"/>
  <c r="B9" i="3" s="1"/>
  <c r="G7" i="2" l="1"/>
  <c r="H7" i="2" s="1"/>
  <c r="G456" i="2"/>
  <c r="H456" i="2" s="1"/>
  <c r="G446" i="2"/>
  <c r="H446" i="2" s="1"/>
  <c r="G434" i="2"/>
  <c r="H434" i="2" s="1"/>
  <c r="G424" i="2"/>
  <c r="H424" i="2" s="1"/>
  <c r="G414" i="2"/>
  <c r="H414" i="2" s="1"/>
  <c r="G402" i="2"/>
  <c r="H402" i="2" s="1"/>
  <c r="G392" i="2"/>
  <c r="H392" i="2" s="1"/>
  <c r="G382" i="2"/>
  <c r="H382" i="2" s="1"/>
  <c r="G370" i="2"/>
  <c r="H370" i="2" s="1"/>
  <c r="G360" i="2"/>
  <c r="H360" i="2" s="1"/>
  <c r="G350" i="2"/>
  <c r="H350" i="2" s="1"/>
  <c r="G338" i="2"/>
  <c r="H338" i="2" s="1"/>
  <c r="G328" i="2"/>
  <c r="H328" i="2" s="1"/>
  <c r="G318" i="2"/>
  <c r="H318" i="2" s="1"/>
  <c r="G306" i="2"/>
  <c r="H306" i="2" s="1"/>
  <c r="G296" i="2"/>
  <c r="H296" i="2" s="1"/>
  <c r="G283" i="2"/>
  <c r="H283" i="2" s="1"/>
  <c r="G271" i="2"/>
  <c r="H271" i="2" s="1"/>
  <c r="G258" i="2"/>
  <c r="H258" i="2" s="1"/>
  <c r="G246" i="2"/>
  <c r="H246" i="2" s="1"/>
  <c r="G233" i="2"/>
  <c r="H233" i="2" s="1"/>
  <c r="G219" i="2"/>
  <c r="H219" i="2" s="1"/>
  <c r="G203" i="2"/>
  <c r="H203" i="2" s="1"/>
  <c r="G187" i="2"/>
  <c r="H187" i="2" s="1"/>
  <c r="G171" i="2"/>
  <c r="H171" i="2" s="1"/>
  <c r="G155" i="2"/>
  <c r="H155" i="2" s="1"/>
  <c r="G139" i="2"/>
  <c r="H139" i="2" s="1"/>
  <c r="G123" i="2"/>
  <c r="H123" i="2" s="1"/>
  <c r="G107" i="2"/>
  <c r="H107" i="2" s="1"/>
  <c r="G91" i="2"/>
  <c r="H91" i="2" s="1"/>
  <c r="G75" i="2"/>
  <c r="H75" i="2" s="1"/>
  <c r="G59" i="2"/>
  <c r="H59" i="2" s="1"/>
  <c r="G43" i="2"/>
  <c r="H43" i="2" s="1"/>
  <c r="G27" i="2"/>
  <c r="H27" i="2" s="1"/>
  <c r="G11" i="2"/>
  <c r="H11" i="2" s="1"/>
  <c r="G455" i="2"/>
  <c r="H455" i="2" s="1"/>
  <c r="G443" i="2"/>
  <c r="H443" i="2" s="1"/>
  <c r="G433" i="2"/>
  <c r="H433" i="2" s="1"/>
  <c r="G423" i="2"/>
  <c r="H423" i="2" s="1"/>
  <c r="G411" i="2"/>
  <c r="H411" i="2" s="1"/>
  <c r="G401" i="2"/>
  <c r="H401" i="2" s="1"/>
  <c r="G391" i="2"/>
  <c r="H391" i="2" s="1"/>
  <c r="G379" i="2"/>
  <c r="H379" i="2" s="1"/>
  <c r="G369" i="2"/>
  <c r="H369" i="2" s="1"/>
  <c r="G359" i="2"/>
  <c r="H359" i="2" s="1"/>
  <c r="G347" i="2"/>
  <c r="H347" i="2" s="1"/>
  <c r="G337" i="2"/>
  <c r="H337" i="2" s="1"/>
  <c r="G327" i="2"/>
  <c r="H327" i="2" s="1"/>
  <c r="G315" i="2"/>
  <c r="H315" i="2" s="1"/>
  <c r="G305" i="2"/>
  <c r="H305" i="2" s="1"/>
  <c r="G295" i="2"/>
  <c r="H295" i="2" s="1"/>
  <c r="G282" i="2"/>
  <c r="H282" i="2" s="1"/>
  <c r="G270" i="2"/>
  <c r="H270" i="2" s="1"/>
  <c r="G257" i="2"/>
  <c r="H257" i="2" s="1"/>
  <c r="G243" i="2"/>
  <c r="H243" i="2" s="1"/>
  <c r="G231" i="2"/>
  <c r="H231" i="2" s="1"/>
  <c r="G218" i="2"/>
  <c r="H218" i="2" s="1"/>
  <c r="G202" i="2"/>
  <c r="H202" i="2" s="1"/>
  <c r="G186" i="2"/>
  <c r="H186" i="2" s="1"/>
  <c r="G170" i="2"/>
  <c r="H170" i="2" s="1"/>
  <c r="G154" i="2"/>
  <c r="H154" i="2" s="1"/>
  <c r="G138" i="2"/>
  <c r="H138" i="2" s="1"/>
  <c r="G122" i="2"/>
  <c r="H122" i="2" s="1"/>
  <c r="G106" i="2"/>
  <c r="H106" i="2" s="1"/>
  <c r="G90" i="2"/>
  <c r="H90" i="2" s="1"/>
  <c r="G74" i="2"/>
  <c r="H74" i="2" s="1"/>
  <c r="G58" i="2"/>
  <c r="H58" i="2" s="1"/>
  <c r="G42" i="2"/>
  <c r="H42" i="2" s="1"/>
  <c r="G26" i="2"/>
  <c r="H26" i="2" s="1"/>
  <c r="G10" i="2"/>
  <c r="H10" i="2" s="1"/>
  <c r="G438" i="2"/>
  <c r="H438" i="2" s="1"/>
  <c r="G394" i="2"/>
  <c r="H394" i="2" s="1"/>
  <c r="G362" i="2"/>
  <c r="H362" i="2" s="1"/>
  <c r="G330" i="2"/>
  <c r="H330" i="2" s="1"/>
  <c r="G287" i="2"/>
  <c r="H287" i="2" s="1"/>
  <c r="G249" i="2"/>
  <c r="H249" i="2" s="1"/>
  <c r="G223" i="2"/>
  <c r="H223" i="2" s="1"/>
  <c r="G193" i="2"/>
  <c r="H193" i="2" s="1"/>
  <c r="G145" i="2"/>
  <c r="H145" i="2" s="1"/>
  <c r="G113" i="2"/>
  <c r="H113" i="2" s="1"/>
  <c r="G81" i="2"/>
  <c r="H81" i="2" s="1"/>
  <c r="G33" i="2"/>
  <c r="H33" i="2" s="1"/>
  <c r="G457" i="2"/>
  <c r="H457" i="2" s="1"/>
  <c r="G425" i="2"/>
  <c r="H425" i="2" s="1"/>
  <c r="G403" i="2"/>
  <c r="H403" i="2" s="1"/>
  <c r="G383" i="2"/>
  <c r="H383" i="2" s="1"/>
  <c r="G361" i="2"/>
  <c r="H361" i="2" s="1"/>
  <c r="G339" i="2"/>
  <c r="H339" i="2" s="1"/>
  <c r="G319" i="2"/>
  <c r="H319" i="2" s="1"/>
  <c r="G297" i="2"/>
  <c r="H297" i="2" s="1"/>
  <c r="G259" i="2"/>
  <c r="H259" i="2" s="1"/>
  <c r="G234" i="2"/>
  <c r="H234" i="2" s="1"/>
  <c r="G191" i="2"/>
  <c r="H191" i="2" s="1"/>
  <c r="G159" i="2"/>
  <c r="H159" i="2" s="1"/>
  <c r="G127" i="2"/>
  <c r="H127" i="2" s="1"/>
  <c r="G79" i="2"/>
  <c r="H79" i="2" s="1"/>
  <c r="G63" i="2"/>
  <c r="H63" i="2" s="1"/>
  <c r="G31" i="2"/>
  <c r="H31" i="2" s="1"/>
  <c r="G432" i="2"/>
  <c r="H432" i="2" s="1"/>
  <c r="G400" i="2"/>
  <c r="H400" i="2" s="1"/>
  <c r="G378" i="2"/>
  <c r="H378" i="2" s="1"/>
  <c r="G358" i="2"/>
  <c r="H358" i="2" s="1"/>
  <c r="G346" i="2"/>
  <c r="H346" i="2" s="1"/>
  <c r="G336" i="2"/>
  <c r="H336" i="2" s="1"/>
  <c r="G326" i="2"/>
  <c r="H326" i="2" s="1"/>
  <c r="G314" i="2"/>
  <c r="H314" i="2" s="1"/>
  <c r="G304" i="2"/>
  <c r="H304" i="2" s="1"/>
  <c r="G294" i="2"/>
  <c r="H294" i="2" s="1"/>
  <c r="G281" i="2"/>
  <c r="H281" i="2" s="1"/>
  <c r="G267" i="2"/>
  <c r="H267" i="2" s="1"/>
  <c r="G255" i="2"/>
  <c r="H255" i="2" s="1"/>
  <c r="G242" i="2"/>
  <c r="H242" i="2" s="1"/>
  <c r="G230" i="2"/>
  <c r="H230" i="2" s="1"/>
  <c r="G217" i="2"/>
  <c r="H217" i="2" s="1"/>
  <c r="G201" i="2"/>
  <c r="H201" i="2" s="1"/>
  <c r="G185" i="2"/>
  <c r="H185" i="2" s="1"/>
  <c r="G169" i="2"/>
  <c r="H169" i="2" s="1"/>
  <c r="G153" i="2"/>
  <c r="H153" i="2" s="1"/>
  <c r="G137" i="2"/>
  <c r="H137" i="2" s="1"/>
  <c r="G121" i="2"/>
  <c r="H121" i="2" s="1"/>
  <c r="G105" i="2"/>
  <c r="H105" i="2" s="1"/>
  <c r="G89" i="2"/>
  <c r="H89" i="2" s="1"/>
  <c r="G73" i="2"/>
  <c r="H73" i="2" s="1"/>
  <c r="G57" i="2"/>
  <c r="H57" i="2" s="1"/>
  <c r="G41" i="2"/>
  <c r="H41" i="2" s="1"/>
  <c r="G25" i="2"/>
  <c r="H25" i="2" s="1"/>
  <c r="G9" i="2"/>
  <c r="H9" i="2" s="1"/>
  <c r="G448" i="2"/>
  <c r="H448" i="2" s="1"/>
  <c r="G406" i="2"/>
  <c r="H406" i="2" s="1"/>
  <c r="G352" i="2"/>
  <c r="H352" i="2" s="1"/>
  <c r="G451" i="2"/>
  <c r="H451" i="2" s="1"/>
  <c r="G441" i="2"/>
  <c r="H441" i="2" s="1"/>
  <c r="G431" i="2"/>
  <c r="H431" i="2" s="1"/>
  <c r="G419" i="2"/>
  <c r="H419" i="2" s="1"/>
  <c r="G409" i="2"/>
  <c r="H409" i="2" s="1"/>
  <c r="G399" i="2"/>
  <c r="H399" i="2" s="1"/>
  <c r="G387" i="2"/>
  <c r="H387" i="2" s="1"/>
  <c r="G377" i="2"/>
  <c r="H377" i="2" s="1"/>
  <c r="G367" i="2"/>
  <c r="H367" i="2" s="1"/>
  <c r="G355" i="2"/>
  <c r="H355" i="2" s="1"/>
  <c r="G345" i="2"/>
  <c r="H345" i="2" s="1"/>
  <c r="G335" i="2"/>
  <c r="H335" i="2" s="1"/>
  <c r="G323" i="2"/>
  <c r="H323" i="2" s="1"/>
  <c r="G313" i="2"/>
  <c r="H313" i="2" s="1"/>
  <c r="G303" i="2"/>
  <c r="H303" i="2" s="1"/>
  <c r="G291" i="2"/>
  <c r="H291" i="2" s="1"/>
  <c r="G279" i="2"/>
  <c r="H279" i="2" s="1"/>
  <c r="G266" i="2"/>
  <c r="H266" i="2" s="1"/>
  <c r="G254" i="2"/>
  <c r="H254" i="2" s="1"/>
  <c r="G241" i="2"/>
  <c r="H241" i="2" s="1"/>
  <c r="G227" i="2"/>
  <c r="H227" i="2" s="1"/>
  <c r="G215" i="2"/>
  <c r="H215" i="2" s="1"/>
  <c r="G199" i="2"/>
  <c r="H199" i="2" s="1"/>
  <c r="G183" i="2"/>
  <c r="H183" i="2" s="1"/>
  <c r="G167" i="2"/>
  <c r="H167" i="2" s="1"/>
  <c r="G151" i="2"/>
  <c r="H151" i="2" s="1"/>
  <c r="G135" i="2"/>
  <c r="H135" i="2" s="1"/>
  <c r="G119" i="2"/>
  <c r="H119" i="2" s="1"/>
  <c r="G103" i="2"/>
  <c r="H103" i="2" s="1"/>
  <c r="G87" i="2"/>
  <c r="H87" i="2" s="1"/>
  <c r="G71" i="2"/>
  <c r="H71" i="2" s="1"/>
  <c r="G55" i="2"/>
  <c r="H55" i="2" s="1"/>
  <c r="G39" i="2"/>
  <c r="H39" i="2" s="1"/>
  <c r="G23" i="2"/>
  <c r="H23" i="2" s="1"/>
  <c r="G426" i="2"/>
  <c r="H426" i="2" s="1"/>
  <c r="G374" i="2"/>
  <c r="H374" i="2" s="1"/>
  <c r="G298" i="2"/>
  <c r="H298" i="2" s="1"/>
  <c r="G4" i="2"/>
  <c r="H4" i="2" s="1"/>
  <c r="G12" i="2"/>
  <c r="H12" i="2" s="1"/>
  <c r="G20" i="2"/>
  <c r="H20" i="2" s="1"/>
  <c r="G28" i="2"/>
  <c r="H28" i="2" s="1"/>
  <c r="G36" i="2"/>
  <c r="H36" i="2" s="1"/>
  <c r="G44" i="2"/>
  <c r="H44" i="2" s="1"/>
  <c r="G52" i="2"/>
  <c r="H52" i="2" s="1"/>
  <c r="G60" i="2"/>
  <c r="H60" i="2" s="1"/>
  <c r="G68" i="2"/>
  <c r="H68" i="2" s="1"/>
  <c r="G76" i="2"/>
  <c r="H76" i="2" s="1"/>
  <c r="G84" i="2"/>
  <c r="H84" i="2" s="1"/>
  <c r="G92" i="2"/>
  <c r="H92" i="2" s="1"/>
  <c r="G100" i="2"/>
  <c r="H100" i="2" s="1"/>
  <c r="G108" i="2"/>
  <c r="H108" i="2" s="1"/>
  <c r="G116" i="2"/>
  <c r="H116" i="2" s="1"/>
  <c r="G124" i="2"/>
  <c r="H124" i="2" s="1"/>
  <c r="G132" i="2"/>
  <c r="H132" i="2" s="1"/>
  <c r="G140" i="2"/>
  <c r="H140" i="2" s="1"/>
  <c r="G148" i="2"/>
  <c r="H148" i="2" s="1"/>
  <c r="G156" i="2"/>
  <c r="H156" i="2" s="1"/>
  <c r="G164" i="2"/>
  <c r="H164" i="2" s="1"/>
  <c r="G172" i="2"/>
  <c r="H172" i="2" s="1"/>
  <c r="G180" i="2"/>
  <c r="H180" i="2" s="1"/>
  <c r="G188" i="2"/>
  <c r="H188" i="2" s="1"/>
  <c r="G196" i="2"/>
  <c r="H196" i="2" s="1"/>
  <c r="G204" i="2"/>
  <c r="H204" i="2" s="1"/>
  <c r="G212" i="2"/>
  <c r="H212" i="2" s="1"/>
  <c r="G220" i="2"/>
  <c r="H220" i="2" s="1"/>
  <c r="G228" i="2"/>
  <c r="H228" i="2" s="1"/>
  <c r="G236" i="2"/>
  <c r="H236" i="2" s="1"/>
  <c r="G244" i="2"/>
  <c r="H244" i="2" s="1"/>
  <c r="G252" i="2"/>
  <c r="H252" i="2" s="1"/>
  <c r="G260" i="2"/>
  <c r="H260" i="2" s="1"/>
  <c r="G268" i="2"/>
  <c r="H268" i="2" s="1"/>
  <c r="G276" i="2"/>
  <c r="H276" i="2" s="1"/>
  <c r="G284" i="2"/>
  <c r="H284" i="2" s="1"/>
  <c r="G292" i="2"/>
  <c r="H292" i="2" s="1"/>
  <c r="G300" i="2"/>
  <c r="H300" i="2" s="1"/>
  <c r="G308" i="2"/>
  <c r="H308" i="2" s="1"/>
  <c r="G316" i="2"/>
  <c r="H316" i="2" s="1"/>
  <c r="G324" i="2"/>
  <c r="H324" i="2" s="1"/>
  <c r="G332" i="2"/>
  <c r="H332" i="2" s="1"/>
  <c r="G340" i="2"/>
  <c r="H340" i="2" s="1"/>
  <c r="G348" i="2"/>
  <c r="H348" i="2" s="1"/>
  <c r="G356" i="2"/>
  <c r="H356" i="2" s="1"/>
  <c r="G364" i="2"/>
  <c r="H364" i="2" s="1"/>
  <c r="G372" i="2"/>
  <c r="H372" i="2" s="1"/>
  <c r="G380" i="2"/>
  <c r="H380" i="2" s="1"/>
  <c r="G388" i="2"/>
  <c r="H388" i="2" s="1"/>
  <c r="G396" i="2"/>
  <c r="H396" i="2" s="1"/>
  <c r="G404" i="2"/>
  <c r="H404" i="2" s="1"/>
  <c r="G412" i="2"/>
  <c r="H412" i="2" s="1"/>
  <c r="G420" i="2"/>
  <c r="H420" i="2" s="1"/>
  <c r="G428" i="2"/>
  <c r="H428" i="2" s="1"/>
  <c r="G436" i="2"/>
  <c r="H436" i="2" s="1"/>
  <c r="G444" i="2"/>
  <c r="H444" i="2" s="1"/>
  <c r="G452" i="2"/>
  <c r="H452" i="2" s="1"/>
  <c r="G460" i="2"/>
  <c r="H460" i="2" s="1"/>
  <c r="G6" i="2"/>
  <c r="H6" i="2" s="1"/>
  <c r="G14" i="2"/>
  <c r="H14" i="2" s="1"/>
  <c r="G22" i="2"/>
  <c r="H22" i="2" s="1"/>
  <c r="G30" i="2"/>
  <c r="H30" i="2" s="1"/>
  <c r="G38" i="2"/>
  <c r="H38" i="2" s="1"/>
  <c r="G46" i="2"/>
  <c r="H46" i="2" s="1"/>
  <c r="G54" i="2"/>
  <c r="H54" i="2" s="1"/>
  <c r="G62" i="2"/>
  <c r="H62" i="2" s="1"/>
  <c r="G70" i="2"/>
  <c r="H70" i="2" s="1"/>
  <c r="G78" i="2"/>
  <c r="H78" i="2" s="1"/>
  <c r="G86" i="2"/>
  <c r="H86" i="2" s="1"/>
  <c r="G94" i="2"/>
  <c r="H94" i="2" s="1"/>
  <c r="G102" i="2"/>
  <c r="H102" i="2" s="1"/>
  <c r="G110" i="2"/>
  <c r="H110" i="2" s="1"/>
  <c r="G118" i="2"/>
  <c r="H118" i="2" s="1"/>
  <c r="G126" i="2"/>
  <c r="H126" i="2" s="1"/>
  <c r="G134" i="2"/>
  <c r="H134" i="2" s="1"/>
  <c r="G142" i="2"/>
  <c r="H142" i="2" s="1"/>
  <c r="G150" i="2"/>
  <c r="H150" i="2" s="1"/>
  <c r="G158" i="2"/>
  <c r="H158" i="2" s="1"/>
  <c r="G166" i="2"/>
  <c r="H166" i="2" s="1"/>
  <c r="G174" i="2"/>
  <c r="H174" i="2" s="1"/>
  <c r="G182" i="2"/>
  <c r="H182" i="2" s="1"/>
  <c r="G190" i="2"/>
  <c r="H190" i="2" s="1"/>
  <c r="G198" i="2"/>
  <c r="H198" i="2" s="1"/>
  <c r="G206" i="2"/>
  <c r="H206" i="2" s="1"/>
  <c r="G214" i="2"/>
  <c r="H214" i="2" s="1"/>
  <c r="G5" i="2"/>
  <c r="H5" i="2" s="1"/>
  <c r="G13" i="2"/>
  <c r="H13" i="2" s="1"/>
  <c r="G21" i="2"/>
  <c r="H21" i="2" s="1"/>
  <c r="G29" i="2"/>
  <c r="H29" i="2" s="1"/>
  <c r="G37" i="2"/>
  <c r="H37" i="2" s="1"/>
  <c r="G45" i="2"/>
  <c r="H45" i="2" s="1"/>
  <c r="G53" i="2"/>
  <c r="H53" i="2" s="1"/>
  <c r="G61" i="2"/>
  <c r="H61" i="2" s="1"/>
  <c r="G69" i="2"/>
  <c r="H69" i="2" s="1"/>
  <c r="G77" i="2"/>
  <c r="H77" i="2" s="1"/>
  <c r="G85" i="2"/>
  <c r="H85" i="2" s="1"/>
  <c r="G93" i="2"/>
  <c r="H93" i="2" s="1"/>
  <c r="G101" i="2"/>
  <c r="H101" i="2" s="1"/>
  <c r="G109" i="2"/>
  <c r="H109" i="2" s="1"/>
  <c r="G117" i="2"/>
  <c r="H117" i="2" s="1"/>
  <c r="G125" i="2"/>
  <c r="H125" i="2" s="1"/>
  <c r="G133" i="2"/>
  <c r="H133" i="2" s="1"/>
  <c r="G141" i="2"/>
  <c r="H141" i="2" s="1"/>
  <c r="G149" i="2"/>
  <c r="H149" i="2" s="1"/>
  <c r="G157" i="2"/>
  <c r="H157" i="2" s="1"/>
  <c r="G165" i="2"/>
  <c r="H165" i="2" s="1"/>
  <c r="G173" i="2"/>
  <c r="H173" i="2" s="1"/>
  <c r="G181" i="2"/>
  <c r="H181" i="2" s="1"/>
  <c r="G189" i="2"/>
  <c r="H189" i="2" s="1"/>
  <c r="G197" i="2"/>
  <c r="H197" i="2" s="1"/>
  <c r="G205" i="2"/>
  <c r="H205" i="2" s="1"/>
  <c r="G213" i="2"/>
  <c r="H213" i="2" s="1"/>
  <c r="G221" i="2"/>
  <c r="H221" i="2" s="1"/>
  <c r="G229" i="2"/>
  <c r="H229" i="2" s="1"/>
  <c r="G237" i="2"/>
  <c r="H237" i="2" s="1"/>
  <c r="G245" i="2"/>
  <c r="H245" i="2" s="1"/>
  <c r="G253" i="2"/>
  <c r="H253" i="2" s="1"/>
  <c r="G261" i="2"/>
  <c r="H261" i="2" s="1"/>
  <c r="G269" i="2"/>
  <c r="H269" i="2" s="1"/>
  <c r="G277" i="2"/>
  <c r="H277" i="2" s="1"/>
  <c r="G285" i="2"/>
  <c r="H285" i="2" s="1"/>
  <c r="G293" i="2"/>
  <c r="H293" i="2" s="1"/>
  <c r="G301" i="2"/>
  <c r="H301" i="2" s="1"/>
  <c r="G309" i="2"/>
  <c r="H309" i="2" s="1"/>
  <c r="G317" i="2"/>
  <c r="H317" i="2" s="1"/>
  <c r="G325" i="2"/>
  <c r="H325" i="2" s="1"/>
  <c r="G333" i="2"/>
  <c r="H333" i="2" s="1"/>
  <c r="G341" i="2"/>
  <c r="H341" i="2" s="1"/>
  <c r="G349" i="2"/>
  <c r="H349" i="2" s="1"/>
  <c r="G357" i="2"/>
  <c r="H357" i="2" s="1"/>
  <c r="G365" i="2"/>
  <c r="H365" i="2" s="1"/>
  <c r="G373" i="2"/>
  <c r="H373" i="2" s="1"/>
  <c r="G381" i="2"/>
  <c r="H381" i="2" s="1"/>
  <c r="G389" i="2"/>
  <c r="H389" i="2" s="1"/>
  <c r="G397" i="2"/>
  <c r="H397" i="2" s="1"/>
  <c r="G405" i="2"/>
  <c r="H405" i="2" s="1"/>
  <c r="G413" i="2"/>
  <c r="H413" i="2" s="1"/>
  <c r="G421" i="2"/>
  <c r="H421" i="2" s="1"/>
  <c r="G429" i="2"/>
  <c r="H429" i="2" s="1"/>
  <c r="G437" i="2"/>
  <c r="H437" i="2" s="1"/>
  <c r="G445" i="2"/>
  <c r="H445" i="2" s="1"/>
  <c r="G453" i="2"/>
  <c r="H453" i="2" s="1"/>
  <c r="G8" i="2"/>
  <c r="H8" i="2" s="1"/>
  <c r="G16" i="2"/>
  <c r="H16" i="2" s="1"/>
  <c r="G24" i="2"/>
  <c r="H24" i="2" s="1"/>
  <c r="G32" i="2"/>
  <c r="H32" i="2" s="1"/>
  <c r="G40" i="2"/>
  <c r="H40" i="2" s="1"/>
  <c r="G48" i="2"/>
  <c r="H48" i="2" s="1"/>
  <c r="G56" i="2"/>
  <c r="H56" i="2" s="1"/>
  <c r="G64" i="2"/>
  <c r="H64" i="2" s="1"/>
  <c r="G72" i="2"/>
  <c r="H72" i="2" s="1"/>
  <c r="G80" i="2"/>
  <c r="H80" i="2" s="1"/>
  <c r="G88" i="2"/>
  <c r="H88" i="2" s="1"/>
  <c r="G96" i="2"/>
  <c r="H96" i="2" s="1"/>
  <c r="G104" i="2"/>
  <c r="H104" i="2" s="1"/>
  <c r="G112" i="2"/>
  <c r="H112" i="2" s="1"/>
  <c r="G120" i="2"/>
  <c r="H120" i="2" s="1"/>
  <c r="G128" i="2"/>
  <c r="H128" i="2" s="1"/>
  <c r="G136" i="2"/>
  <c r="H136" i="2" s="1"/>
  <c r="G144" i="2"/>
  <c r="H144" i="2" s="1"/>
  <c r="G152" i="2"/>
  <c r="H152" i="2" s="1"/>
  <c r="G160" i="2"/>
  <c r="H160" i="2" s="1"/>
  <c r="G168" i="2"/>
  <c r="H168" i="2" s="1"/>
  <c r="G176" i="2"/>
  <c r="H176" i="2" s="1"/>
  <c r="G184" i="2"/>
  <c r="H184" i="2" s="1"/>
  <c r="G192" i="2"/>
  <c r="H192" i="2" s="1"/>
  <c r="G200" i="2"/>
  <c r="H200" i="2" s="1"/>
  <c r="G208" i="2"/>
  <c r="H208" i="2" s="1"/>
  <c r="G216" i="2"/>
  <c r="H216" i="2" s="1"/>
  <c r="G224" i="2"/>
  <c r="H224" i="2" s="1"/>
  <c r="G232" i="2"/>
  <c r="H232" i="2" s="1"/>
  <c r="G240" i="2"/>
  <c r="H240" i="2" s="1"/>
  <c r="G248" i="2"/>
  <c r="H248" i="2" s="1"/>
  <c r="G256" i="2"/>
  <c r="H256" i="2" s="1"/>
  <c r="G264" i="2"/>
  <c r="H264" i="2" s="1"/>
  <c r="G272" i="2"/>
  <c r="H272" i="2" s="1"/>
  <c r="G280" i="2"/>
  <c r="H280" i="2" s="1"/>
  <c r="G288" i="2"/>
  <c r="H288" i="2" s="1"/>
  <c r="G442" i="2"/>
  <c r="H442" i="2" s="1"/>
  <c r="G410" i="2"/>
  <c r="H410" i="2" s="1"/>
  <c r="G368" i="2"/>
  <c r="H368" i="2" s="1"/>
  <c r="G450" i="2"/>
  <c r="H450" i="2" s="1"/>
  <c r="G440" i="2"/>
  <c r="H440" i="2" s="1"/>
  <c r="G430" i="2"/>
  <c r="H430" i="2" s="1"/>
  <c r="G418" i="2"/>
  <c r="H418" i="2" s="1"/>
  <c r="G408" i="2"/>
  <c r="H408" i="2" s="1"/>
  <c r="G398" i="2"/>
  <c r="H398" i="2" s="1"/>
  <c r="G386" i="2"/>
  <c r="H386" i="2" s="1"/>
  <c r="G376" i="2"/>
  <c r="H376" i="2" s="1"/>
  <c r="G366" i="2"/>
  <c r="H366" i="2" s="1"/>
  <c r="G354" i="2"/>
  <c r="H354" i="2" s="1"/>
  <c r="G344" i="2"/>
  <c r="H344" i="2" s="1"/>
  <c r="G334" i="2"/>
  <c r="H334" i="2" s="1"/>
  <c r="G322" i="2"/>
  <c r="H322" i="2" s="1"/>
  <c r="G312" i="2"/>
  <c r="H312" i="2" s="1"/>
  <c r="G302" i="2"/>
  <c r="H302" i="2" s="1"/>
  <c r="G290" i="2"/>
  <c r="H290" i="2" s="1"/>
  <c r="G278" i="2"/>
  <c r="H278" i="2" s="1"/>
  <c r="G265" i="2"/>
  <c r="H265" i="2" s="1"/>
  <c r="G251" i="2"/>
  <c r="H251" i="2" s="1"/>
  <c r="G239" i="2"/>
  <c r="H239" i="2" s="1"/>
  <c r="G226" i="2"/>
  <c r="H226" i="2" s="1"/>
  <c r="G211" i="2"/>
  <c r="H211" i="2" s="1"/>
  <c r="G195" i="2"/>
  <c r="H195" i="2" s="1"/>
  <c r="G179" i="2"/>
  <c r="H179" i="2" s="1"/>
  <c r="G163" i="2"/>
  <c r="H163" i="2" s="1"/>
  <c r="G147" i="2"/>
  <c r="H147" i="2" s="1"/>
  <c r="G131" i="2"/>
  <c r="H131" i="2" s="1"/>
  <c r="G115" i="2"/>
  <c r="H115" i="2" s="1"/>
  <c r="G99" i="2"/>
  <c r="H99" i="2" s="1"/>
  <c r="G83" i="2"/>
  <c r="H83" i="2" s="1"/>
  <c r="G67" i="2"/>
  <c r="H67" i="2" s="1"/>
  <c r="G51" i="2"/>
  <c r="H51" i="2" s="1"/>
  <c r="G35" i="2"/>
  <c r="H35" i="2" s="1"/>
  <c r="G19" i="2"/>
  <c r="H19" i="2" s="1"/>
  <c r="G3" i="2"/>
  <c r="H3" i="2" s="1"/>
  <c r="G458" i="2"/>
  <c r="H458" i="2" s="1"/>
  <c r="G416" i="2"/>
  <c r="H416" i="2" s="1"/>
  <c r="G384" i="2"/>
  <c r="H384" i="2" s="1"/>
  <c r="G342" i="2"/>
  <c r="H342" i="2" s="1"/>
  <c r="G320" i="2"/>
  <c r="H320" i="2" s="1"/>
  <c r="G310" i="2"/>
  <c r="H310" i="2" s="1"/>
  <c r="G274" i="2"/>
  <c r="H274" i="2" s="1"/>
  <c r="G262" i="2"/>
  <c r="H262" i="2" s="1"/>
  <c r="G235" i="2"/>
  <c r="H235" i="2" s="1"/>
  <c r="G209" i="2"/>
  <c r="H209" i="2" s="1"/>
  <c r="G177" i="2"/>
  <c r="H177" i="2" s="1"/>
  <c r="G161" i="2"/>
  <c r="H161" i="2" s="1"/>
  <c r="G129" i="2"/>
  <c r="H129" i="2" s="1"/>
  <c r="G97" i="2"/>
  <c r="H97" i="2" s="1"/>
  <c r="G65" i="2"/>
  <c r="H65" i="2" s="1"/>
  <c r="G49" i="2"/>
  <c r="H49" i="2" s="1"/>
  <c r="G17" i="2"/>
  <c r="H17" i="2" s="1"/>
  <c r="G447" i="2"/>
  <c r="H447" i="2" s="1"/>
  <c r="G435" i="2"/>
  <c r="H435" i="2" s="1"/>
  <c r="G415" i="2"/>
  <c r="H415" i="2" s="1"/>
  <c r="G393" i="2"/>
  <c r="H393" i="2" s="1"/>
  <c r="G371" i="2"/>
  <c r="H371" i="2" s="1"/>
  <c r="G351" i="2"/>
  <c r="H351" i="2" s="1"/>
  <c r="G329" i="2"/>
  <c r="H329" i="2" s="1"/>
  <c r="G307" i="2"/>
  <c r="H307" i="2" s="1"/>
  <c r="G286" i="2"/>
  <c r="H286" i="2" s="1"/>
  <c r="G273" i="2"/>
  <c r="H273" i="2" s="1"/>
  <c r="G247" i="2"/>
  <c r="H247" i="2" s="1"/>
  <c r="G222" i="2"/>
  <c r="H222" i="2" s="1"/>
  <c r="G207" i="2"/>
  <c r="H207" i="2" s="1"/>
  <c r="G175" i="2"/>
  <c r="H175" i="2" s="1"/>
  <c r="G143" i="2"/>
  <c r="H143" i="2" s="1"/>
  <c r="G111" i="2"/>
  <c r="H111" i="2" s="1"/>
  <c r="G95" i="2"/>
  <c r="H95" i="2" s="1"/>
  <c r="G47" i="2"/>
  <c r="H47" i="2" s="1"/>
  <c r="G15" i="2"/>
  <c r="H15" i="2" s="1"/>
  <c r="G454" i="2"/>
  <c r="H454" i="2" s="1"/>
  <c r="G422" i="2"/>
  <c r="H422" i="2" s="1"/>
  <c r="G390" i="2"/>
  <c r="H390" i="2" s="1"/>
  <c r="G459" i="2"/>
  <c r="H459" i="2" s="1"/>
  <c r="G449" i="2"/>
  <c r="H449" i="2" s="1"/>
  <c r="G439" i="2"/>
  <c r="H439" i="2" s="1"/>
  <c r="G427" i="2"/>
  <c r="H427" i="2" s="1"/>
  <c r="G417" i="2"/>
  <c r="H417" i="2" s="1"/>
  <c r="G407" i="2"/>
  <c r="H407" i="2" s="1"/>
  <c r="G395" i="2"/>
  <c r="H395" i="2" s="1"/>
  <c r="G385" i="2"/>
  <c r="H385" i="2" s="1"/>
  <c r="G375" i="2"/>
  <c r="H375" i="2" s="1"/>
  <c r="G363" i="2"/>
  <c r="H363" i="2" s="1"/>
  <c r="G353" i="2"/>
  <c r="H353" i="2" s="1"/>
  <c r="G343" i="2"/>
  <c r="H343" i="2" s="1"/>
  <c r="G331" i="2"/>
  <c r="H331" i="2" s="1"/>
  <c r="G321" i="2"/>
  <c r="H321" i="2" s="1"/>
  <c r="G311" i="2"/>
  <c r="H311" i="2" s="1"/>
  <c r="G299" i="2"/>
  <c r="H299" i="2" s="1"/>
  <c r="G289" i="2"/>
  <c r="H289" i="2" s="1"/>
  <c r="G275" i="2"/>
  <c r="H275" i="2" s="1"/>
  <c r="G263" i="2"/>
  <c r="H263" i="2" s="1"/>
  <c r="G250" i="2"/>
  <c r="H250" i="2" s="1"/>
  <c r="G238" i="2"/>
  <c r="H238" i="2" s="1"/>
  <c r="G225" i="2"/>
  <c r="H225" i="2" s="1"/>
  <c r="G210" i="2"/>
  <c r="H210" i="2" s="1"/>
  <c r="G194" i="2"/>
  <c r="H194" i="2" s="1"/>
  <c r="G178" i="2"/>
  <c r="H178" i="2" s="1"/>
  <c r="G162" i="2"/>
  <c r="H162" i="2" s="1"/>
  <c r="G146" i="2"/>
  <c r="H146" i="2" s="1"/>
  <c r="G130" i="2"/>
  <c r="H130" i="2" s="1"/>
  <c r="G114" i="2"/>
  <c r="H114" i="2" s="1"/>
  <c r="G98" i="2"/>
  <c r="H98" i="2" s="1"/>
  <c r="G82" i="2"/>
  <c r="H82" i="2" s="1"/>
  <c r="G66" i="2"/>
  <c r="H66" i="2" s="1"/>
  <c r="G50" i="2"/>
  <c r="H50" i="2" s="1"/>
  <c r="G34" i="2"/>
  <c r="H34" i="2" s="1"/>
  <c r="G18" i="2"/>
  <c r="H18" i="2" s="1"/>
  <c r="G2" i="2"/>
  <c r="H2" i="2" s="1"/>
</calcChain>
</file>

<file path=xl/sharedStrings.xml><?xml version="1.0" encoding="utf-8"?>
<sst xmlns="http://schemas.openxmlformats.org/spreadsheetml/2006/main" count="524" uniqueCount="111">
  <si>
    <t>State</t>
  </si>
  <si>
    <t>Year</t>
  </si>
  <si>
    <t>Total State Population</t>
  </si>
  <si>
    <t>Total deaths of state by year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</si>
  <si>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</si>
  <si>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</si>
  <si>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</si>
  <si>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</si>
  <si>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</si>
  <si>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</si>
  <si>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</si>
  <si>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</si>
  <si>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</si>
  <si>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</si>
  <si>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</si>
  <si>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</si>
  <si>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</si>
  <si>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</si>
  <si>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</si>
  <si>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</si>
  <si>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</si>
  <si>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</si>
  <si>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</si>
  <si>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</si>
  <si>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</si>
  <si>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</si>
  <si>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</si>
  <si>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</si>
  <si>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</si>
  <si>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</si>
  <si>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</si>
  <si>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</si>
  <si>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</si>
  <si>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</si>
  <si>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</si>
  <si>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</si>
  <si>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</si>
  <si>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</si>
  <si>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</si>
  <si>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</si>
  <si>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</si>
  <si>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</si>
  <si>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</si>
  <si>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</si>
  <si>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</si>
  <si>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</si>
  <si>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</si>
  <si>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</si>
  <si>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</si>
  <si>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</si>
  <si>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</si>
  <si>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</si>
  <si>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</si>
  <si>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</si>
  <si>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</si>
  <si>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Male state population</t>
  </si>
  <si>
    <t>Female state population</t>
  </si>
  <si>
    <t>Under 5 years deaths by state</t>
  </si>
  <si>
    <t>5-14 years deaths by state</t>
  </si>
  <si>
    <t>15-24 years deaths by state</t>
  </si>
  <si>
    <t>25-34 years Deaths by state</t>
  </si>
  <si>
    <t>35-44 years deaths by state</t>
  </si>
  <si>
    <t>45-54 years deaths by state</t>
  </si>
  <si>
    <t>55-64 years deaths by state</t>
  </si>
  <si>
    <t>65-74 years deaths by state</t>
  </si>
  <si>
    <t>75-84 years deaths by state</t>
  </si>
  <si>
    <t>85+ years deaths by state</t>
  </si>
  <si>
    <t>Data Spread</t>
  </si>
  <si>
    <t>Variable 1</t>
  </si>
  <si>
    <t>Variable 2</t>
  </si>
  <si>
    <t>Dataset Name</t>
  </si>
  <si>
    <t>Sample or population</t>
  </si>
  <si>
    <t>Normal Distribution</t>
  </si>
  <si>
    <t>Variance</t>
  </si>
  <si>
    <t>Standard Deviation</t>
  </si>
  <si>
    <t>Mean</t>
  </si>
  <si>
    <t>Outlier percentage</t>
  </si>
  <si>
    <t>Correlation</t>
  </si>
  <si>
    <t>Variables:</t>
  </si>
  <si>
    <t>Strength of Correlation</t>
  </si>
  <si>
    <t>Usefulness / interpretation</t>
  </si>
  <si>
    <t>Proposed Relationship:</t>
  </si>
  <si>
    <t>Population</t>
  </si>
  <si>
    <t>Sample</t>
  </si>
  <si>
    <t>Under 5 years State population</t>
  </si>
  <si>
    <t>5-14 years State population</t>
  </si>
  <si>
    <t>15-24 years state population</t>
  </si>
  <si>
    <t>25-34 years state population</t>
  </si>
  <si>
    <t>35-44 years state population</t>
  </si>
  <si>
    <t>45-54 years state population</t>
  </si>
  <si>
    <t>55-64 years state population</t>
  </si>
  <si>
    <t>65-74 years state population</t>
  </si>
  <si>
    <t>75-84 years state population</t>
  </si>
  <si>
    <t>85+ years state population</t>
  </si>
  <si>
    <t>85+ years population</t>
  </si>
  <si>
    <t>Higher population of 85+ means higher deaths in the state</t>
  </si>
  <si>
    <t>85+ years population:Deaths by state</t>
  </si>
  <si>
    <t>0.5–1.0: strong relationship</t>
  </si>
  <si>
    <t>2 standard deviations</t>
  </si>
  <si>
    <t>Outlier total deaths by state (yes/no)</t>
  </si>
  <si>
    <t>Total deaths of state by year: standard deviations away from mean</t>
  </si>
  <si>
    <t>85+ years: standard deviations away from mean</t>
  </si>
  <si>
    <t>85+ years outlier (yes/no)</t>
  </si>
  <si>
    <t>Row Labels</t>
  </si>
  <si>
    <t>no</t>
  </si>
  <si>
    <t>yes</t>
  </si>
  <si>
    <t>Grand Total</t>
  </si>
  <si>
    <t>Count of Outlier total deaths by state (yes/no)</t>
  </si>
  <si>
    <t>Count of 85+ years outlier (yes/no)</t>
  </si>
  <si>
    <t>Deaths of state by year</t>
  </si>
  <si>
    <t>Right skewed as shown by chart to the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</si>
</sst>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C7254E"/>
      <name val="Consolas"/>
      <family val="3"/>
    </font>
    <font>
      <sz val="9"/>
      <color rgb="FF223C50"/>
      <name val="TradeGothicNextW01-Ligh 69325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1"/>
    <xf numFmtId="1" fontId="0" fillId="0" borderId="0" xfId="0" applyNumberFormat="1"/>
    <xf numFmtId="0" fontId="0" fillId="0" borderId="0" xfId="0" applyAlignment="1">
      <alignment vertical="center"/>
    </xf>
    <xf numFmtId="0" fontId="3" fillId="0" borderId="0" xfId="0" applyFont="1"/>
    <xf numFmtId="1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4" fillId="0" borderId="0" xfId="0" applyFont="1" applyAlignment="1">
      <alignment horizontal="left" vertical="center" wrapText="1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2" applyFont="1"/>
  </cellXfs>
  <cellStyles count="3">
    <cellStyle name="Normal" xfId="0" builtinId="0"/>
    <cellStyle name="Normal 2" xfId="1" xr:uid="{75D24158-6AE6-4121-A6DD-B0A37C9D7889}"/>
    <cellStyle name="Percent" xfId="2" builtinId="5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boxWhisker" uniqueId="{1B367837-BA0C-4AF3-87B6-B9F410779F6D}">
          <cx:tx>
            <cx:txData>
              <cx:f>_xlchart.v1.6</cx:f>
              <cx:v>75-84 years deaths by state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Total deaths of state by year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deaths of state by year</a:t>
          </a:r>
        </a:p>
      </cx:txPr>
    </cx:title>
    <cx:plotArea>
      <cx:plotAreaRegion>
        <cx:series layoutId="boxWhisker" uniqueId="{B8E0370F-B03D-4FB2-8DE3-DFEAB45A5BDF}">
          <cx:tx>
            <cx:txData>
              <cx:f>_xlchart.v1.14</cx:f>
              <cx:v>Total deaths of state by year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75-84 deaths by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75-84 deaths by state</a:t>
          </a:r>
        </a:p>
      </cx:txPr>
    </cx:title>
    <cx:plotArea>
      <cx:plotAreaRegion>
        <cx:series layoutId="boxWhisker" uniqueId="{1B367837-BA0C-4AF3-87B6-B9F410779F6D}">
          <cx:tx>
            <cx:txData>
              <cx:f>_xlchart.v1.10</cx:f>
              <cx:v>75-84 years deaths by state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2225675</xdr:colOff>
      <xdr:row>442</xdr:row>
      <xdr:rowOff>41275</xdr:rowOff>
    </xdr:from>
    <xdr:to>
      <xdr:col>26</xdr:col>
      <xdr:colOff>1235075</xdr:colOff>
      <xdr:row>457</xdr:row>
      <xdr:rowOff>22225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36D2191-9AB7-43A1-BB50-260ACEA6CE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91875" y="814482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14</xdr:row>
      <xdr:rowOff>571500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63EC2FE-E40D-44DA-AF92-F1EAB10BA9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40850" y="736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2CF9475-75E4-4686-8433-BC668E63CE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40850" y="4102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4629.788529513891" createdVersion="7" refreshedVersion="7" minRefreshableVersion="3" recordCount="459" xr:uid="{48DE65AC-A942-4354-9258-CAD8BA094DB1}">
  <cacheSource type="worksheet">
    <worksheetSource name="Table155"/>
  </cacheSource>
  <cacheFields count="30">
    <cacheField name="State" numFmtId="0">
      <sharedItems/>
    </cacheField>
    <cacheField name="Year" numFmtId="0">
      <sharedItems containsSemiMixedTypes="0" containsString="0" containsNumber="1" containsInteger="1" minValue="2009" maxValue="2017"/>
    </cacheField>
    <cacheField name="Total State Population" numFmtId="0">
      <sharedItems containsSemiMixedTypes="0" containsString="0" containsNumber="1" containsInteger="1" minValue="508585" maxValue="38841344"/>
    </cacheField>
    <cacheField name="Male state population" numFmtId="0">
      <sharedItems containsSemiMixedTypes="0" containsString="0" containsNumber="1" containsInteger="1" minValue="250877" maxValue="19286839"/>
    </cacheField>
    <cacheField name="Female state population" numFmtId="0">
      <sharedItems containsSemiMixedTypes="0" containsString="0" containsNumber="1" containsInteger="1" minValue="255166" maxValue="19554505"/>
    </cacheField>
    <cacheField name="Total deaths of state by year" numFmtId="0">
      <sharedItems containsSemiMixedTypes="0" containsString="0" containsNumber="1" containsInteger="1" minValue="660" maxValue="6752"/>
    </cacheField>
    <cacheField name="Total deaths of state by year: standard deviations away from mean" numFmtId="0">
      <sharedItems containsSemiMixedTypes="0" containsString="0" containsNumber="1" minValue="1.3227111135980009E-3" maxValue="4.922308103021547"/>
    </cacheField>
    <cacheField name="Outlier total deaths by state (yes/no)" numFmtId="0">
      <sharedItems count="2">
        <s v="no"/>
        <s v="yes"/>
      </sharedItems>
    </cacheField>
    <cacheField name="Under 5 years State population" numFmtId="1">
      <sharedItems containsSemiMixedTypes="0" containsString="0" containsNumber="1" minValue="25489.143" maxValue="2706816.1960000009"/>
    </cacheField>
    <cacheField name="Under 5 years deaths by state" numFmtId="0">
      <sharedItems containsSemiMixedTypes="0" containsString="0" containsNumber="1" containsInteger="1" minValue="120" maxValue="120"/>
    </cacheField>
    <cacheField name="5-14 years State population" numFmtId="1">
      <sharedItems containsSemiMixedTypes="0" containsString="0" containsNumber="1" minValue="52027.164000000004" maxValue="5123024.9670000002"/>
    </cacheField>
    <cacheField name="5-14 years deaths by state" numFmtId="0">
      <sharedItems containsSemiMixedTypes="0" containsString="0" containsNumber="1" containsInteger="1" minValue="60" maxValue="65"/>
    </cacheField>
    <cacheField name="15-24 years state population" numFmtId="1">
      <sharedItems containsSemiMixedTypes="0" containsString="0" containsNumber="1" minValue="70389.62" maxValue="5609051.987999999"/>
    </cacheField>
    <cacheField name="15-24 years deaths by state" numFmtId="0">
      <sharedItems containsSemiMixedTypes="0" containsString="0" containsNumber="1" containsInteger="1" minValue="60" maxValue="66"/>
    </cacheField>
    <cacheField name="25-34 years state population" numFmtId="1">
      <sharedItems containsSemiMixedTypes="0" containsString="0" containsNumber="1" minValue="59504.741999999998" maxValue="5792865"/>
    </cacheField>
    <cacheField name="25-34 years Deaths by state" numFmtId="0">
      <sharedItems containsSemiMixedTypes="0" containsString="0" containsNumber="1" containsInteger="1" minValue="60" maxValue="123"/>
    </cacheField>
    <cacheField name="35-44 years state population" numFmtId="1">
      <sharedItems containsSemiMixedTypes="0" containsString="0" containsNumber="1" minValue="61516.444000000003" maxValue="5353470.8099999987"/>
    </cacheField>
    <cacheField name="35-44 years deaths by state" numFmtId="0">
      <sharedItems containsSemiMixedTypes="0" containsString="0" containsNumber="1" containsInteger="1" minValue="60" maxValue="183"/>
    </cacheField>
    <cacheField name="45-54 years state population" numFmtId="1">
      <sharedItems containsSemiMixedTypes="0" containsString="0" containsNumber="1" minValue="68859.576000000001" maxValue="5282260.0699999994"/>
    </cacheField>
    <cacheField name="45-54 years deaths by state" numFmtId="0">
      <sharedItems containsSemiMixedTypes="0" containsString="0" containsNumber="1" containsInteger="1" minValue="60" maxValue="346"/>
    </cacheField>
    <cacheField name="55-64 years state population" numFmtId="1">
      <sharedItems containsSemiMixedTypes="0" containsString="0" containsNumber="1" minValue="61507.877999999997" maxValue="4573860"/>
    </cacheField>
    <cacheField name="55-64 years deaths by state" numFmtId="0">
      <sharedItems containsSemiMixedTypes="0" containsString="0" containsNumber="1" containsInteger="1" minValue="60" maxValue="589"/>
    </cacheField>
    <cacheField name="65-74 years state population" numFmtId="1">
      <sharedItems containsSemiMixedTypes="0" containsString="0" containsNumber="1" minValue="33323.114999999998" maxValue="2930983"/>
    </cacheField>
    <cacheField name="65-74 years deaths by state" numFmtId="0">
      <sharedItems containsSemiMixedTypes="0" containsString="0" containsNumber="1" containsInteger="1" minValue="60" maxValue="930"/>
    </cacheField>
    <cacheField name="75-84 years state population" numFmtId="1">
      <sharedItems containsSemiMixedTypes="0" containsString="0" containsNumber="1" minValue="14680.167999999998" maxValue="1498514"/>
    </cacheField>
    <cacheField name="75-84 years deaths by state" numFmtId="0">
      <sharedItems containsSemiMixedTypes="0" containsString="0" containsNumber="1" containsInteger="1" minValue="60" maxValue="1633"/>
    </cacheField>
    <cacheField name="85+ years state population" numFmtId="1">
      <sharedItems containsSemiMixedTypes="0" containsString="0" containsNumber="1" minValue="4467.28" maxValue="685572"/>
    </cacheField>
    <cacheField name="85+ years: standard deviations away from mean" numFmtId="0">
      <sharedItems containsSemiMixedTypes="0" containsString="0" containsNumber="1" minValue="6.7941692807287643E-4" maxValue="4.6771541220414319"/>
    </cacheField>
    <cacheField name="85+ years outlier (yes/no)" numFmtId="0">
      <sharedItems count="2">
        <s v="no"/>
        <s v="yes"/>
      </sharedItems>
    </cacheField>
    <cacheField name="85+ years deaths by state" numFmtId="0">
      <sharedItems containsSemiMixedTypes="0" containsString="0" containsNumber="1" containsInteger="1" minValue="60" maxValue="32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9">
  <r>
    <s v="Alabama"/>
    <n v="2009"/>
    <n v="4713550"/>
    <n v="2283346"/>
    <n v="2430204"/>
    <n v="1240"/>
    <n v="0.1790176577891521"/>
    <x v="0"/>
    <n v="313461.973"/>
    <n v="120"/>
    <n v="630249.62199999997"/>
    <n v="60"/>
    <n v="666388.58499999996"/>
    <n v="60"/>
    <n v="612761.47900000005"/>
    <n v="60"/>
    <n v="642363.69299999985"/>
    <n v="60"/>
    <n v="677823.44000000029"/>
    <n v="73"/>
    <n v="534879.98899999994"/>
    <n v="77"/>
    <n v="341648.00099999999"/>
    <n v="113"/>
    <n v="217111.679"/>
    <n v="261"/>
    <n v="77806.246000000014"/>
    <n v="0.26794314510252987"/>
    <x v="0"/>
    <n v="356"/>
  </r>
  <r>
    <s v="Alaska"/>
    <n v="2009"/>
    <n v="734628"/>
    <n v="380526"/>
    <n v="354102"/>
    <n v="660"/>
    <n v="0.71580447587155516"/>
    <x v="0"/>
    <n v="55508.074999999997"/>
    <n v="120"/>
    <n v="105685.9"/>
    <n v="60"/>
    <n v="121296.25199999999"/>
    <n v="60"/>
    <n v="102702.40100000001"/>
    <n v="60"/>
    <n v="102961.63699999999"/>
    <n v="60"/>
    <n v="114657.09499999997"/>
    <n v="60"/>
    <n v="77422.602000000028"/>
    <n v="60"/>
    <n v="33475.446000000004"/>
    <n v="60"/>
    <n v="16093.718000000004"/>
    <n v="60"/>
    <n v="5240.0789999999997"/>
    <n v="0.8583791013193266"/>
    <x v="0"/>
    <n v="60"/>
  </r>
  <r>
    <s v="Arizona"/>
    <n v="2009"/>
    <n v="6324865"/>
    <n v="3169300"/>
    <n v="3155565"/>
    <n v="1313"/>
    <n v="0.11145655827188414"/>
    <x v="0"/>
    <n v="500512.114"/>
    <n v="120"/>
    <n v="900235.31799999997"/>
    <n v="60"/>
    <n v="858304.76299999992"/>
    <n v="60"/>
    <n v="919459.3870000001"/>
    <n v="60"/>
    <n v="858826.80199999979"/>
    <n v="65"/>
    <n v="819785.54599999997"/>
    <n v="82"/>
    <n v="651778.59500000009"/>
    <n v="77"/>
    <n v="422658.01999999996"/>
    <n v="161"/>
    <n v="294833.44300000003"/>
    <n v="278"/>
    <n v="96568.52"/>
    <n v="0.11528355664732685"/>
    <x v="0"/>
    <n v="350"/>
  </r>
  <r>
    <s v="Arkansas"/>
    <n v="2009"/>
    <n v="2843554"/>
    <n v="1391417"/>
    <n v="1452137"/>
    <n v="1038"/>
    <n v="0.36596754960405797"/>
    <x v="0"/>
    <n v="199186.86600000004"/>
    <n v="120"/>
    <n v="382872.46100000007"/>
    <n v="60"/>
    <n v="391797.96699999983"/>
    <n v="60"/>
    <n v="377695.30299999996"/>
    <n v="60"/>
    <n v="375805.32100000011"/>
    <n v="60"/>
    <n v="394377.50799999991"/>
    <n v="60"/>
    <n v="323356.77000000014"/>
    <n v="65"/>
    <n v="211225.88999999998"/>
    <n v="67"/>
    <n v="137599.99900000004"/>
    <n v="198"/>
    <n v="51390.420999999988"/>
    <n v="0.48287599243247875"/>
    <x v="0"/>
    <n v="288"/>
  </r>
  <r>
    <s v="California"/>
    <n v="2009"/>
    <n v="36329077"/>
    <n v="18168975"/>
    <n v="18160102"/>
    <n v="6536"/>
    <n v="4.7224012880115485"/>
    <x v="1"/>
    <n v="2706816.1960000009"/>
    <n v="120"/>
    <n v="5123024.9670000002"/>
    <n v="65"/>
    <n v="5282080.5820000004"/>
    <n v="66"/>
    <n v="5291269.3649999993"/>
    <n v="123"/>
    <n v="5353470.8099999987"/>
    <n v="183"/>
    <n v="5067792.0830000006"/>
    <n v="346"/>
    <n v="3565300.6289999997"/>
    <n v="436"/>
    <n v="2054746.4149999998"/>
    <n v="708"/>
    <n v="1376966.0410000004"/>
    <n v="1633"/>
    <n v="543958.95399999991"/>
    <n v="3.5249169613301148"/>
    <x v="1"/>
    <n v="2856"/>
  </r>
  <r>
    <s v="Colorado"/>
    <n v="2009"/>
    <n v="4868211"/>
    <n v="2450338"/>
    <n v="2417873"/>
    <n v="985"/>
    <n v="0.4150187588426224"/>
    <x v="0"/>
    <n v="353745.75300000014"/>
    <n v="120"/>
    <n v="648427.84299999999"/>
    <n v="60"/>
    <n v="691208.64600000018"/>
    <n v="60"/>
    <n v="702724.66000000027"/>
    <n v="60"/>
    <n v="714311.37500000012"/>
    <n v="60"/>
    <n v="731145.60599999991"/>
    <n v="66"/>
    <n v="522396.69200000016"/>
    <n v="78"/>
    <n v="271109.02100000007"/>
    <n v="65"/>
    <n v="165377.90499999997"/>
    <n v="150"/>
    <n v="63453.125000000015"/>
    <n v="0.38472757885015202"/>
    <x v="0"/>
    <n v="266"/>
  </r>
  <r>
    <s v="Connecticut"/>
    <n v="2009"/>
    <n v="3494487"/>
    <n v="1704135"/>
    <n v="1790352"/>
    <n v="1086"/>
    <n v="0.32154381293516948"/>
    <x v="0"/>
    <n v="212558.02899999998"/>
    <n v="120"/>
    <n v="459486.46100000007"/>
    <n v="60"/>
    <n v="478043.67699999997"/>
    <n v="60"/>
    <n v="403268.70999999996"/>
    <n v="60"/>
    <n v="519801.315"/>
    <n v="60"/>
    <n v="548351.92500000005"/>
    <n v="60"/>
    <n v="397044.58799999999"/>
    <n v="60"/>
    <n v="233949.85399999999"/>
    <n v="67"/>
    <n v="164920.69399999999"/>
    <n v="175"/>
    <n v="77304.618000000002"/>
    <n v="0.27202465057663222"/>
    <x v="0"/>
    <n v="364"/>
  </r>
  <r>
    <s v="Delaware"/>
    <n v="2009"/>
    <n v="863832"/>
    <n v="419541"/>
    <n v="444291"/>
    <n v="660"/>
    <n v="0.71580447587155516"/>
    <x v="0"/>
    <n v="58270.941999999995"/>
    <n v="120"/>
    <n v="111165.51800000001"/>
    <n v="60"/>
    <n v="117963.568"/>
    <n v="60"/>
    <n v="112326.01799999998"/>
    <n v="60"/>
    <n v="121305.82999999999"/>
    <n v="60"/>
    <n v="125074.128"/>
    <n v="60"/>
    <n v="99139.957999999984"/>
    <n v="60"/>
    <n v="63093.334000000003"/>
    <n v="60"/>
    <n v="40563.036000000007"/>
    <n v="60"/>
    <n v="15490.835999999999"/>
    <n v="0.77497362792232294"/>
    <x v="0"/>
    <n v="60"/>
  </r>
  <r>
    <s v="District of Columbia"/>
    <n v="2009"/>
    <n v="588433"/>
    <n v="277522"/>
    <n v="310911"/>
    <n v="660"/>
    <n v="0.71580447587155516"/>
    <x v="0"/>
    <n v="35894.413"/>
    <n v="120"/>
    <n v="59431.733"/>
    <n v="60"/>
    <n v="89441.815999999992"/>
    <n v="60"/>
    <n v="105917.94"/>
    <n v="60"/>
    <n v="86499.650999999998"/>
    <n v="60"/>
    <n v="78261.589000000007"/>
    <n v="60"/>
    <n v="64139.197"/>
    <n v="60"/>
    <n v="36482.845999999998"/>
    <n v="60"/>
    <n v="23537.32"/>
    <n v="60"/>
    <n v="10003.361000000001"/>
    <n v="0.81962256947163703"/>
    <x v="0"/>
    <n v="60"/>
  </r>
  <r>
    <s v="Florida"/>
    <n v="2009"/>
    <n v="18222420"/>
    <n v="8953246"/>
    <n v="9269174"/>
    <n v="2614"/>
    <n v="1.0926118043577819"/>
    <x v="0"/>
    <n v="1145650.9979999999"/>
    <n v="120"/>
    <n v="2200526.0930000003"/>
    <n v="60"/>
    <n v="2347623.716"/>
    <n v="60"/>
    <n v="2290188.2549999999"/>
    <n v="70"/>
    <n v="2518290.550999999"/>
    <n v="72"/>
    <n v="2560323.9870000007"/>
    <n v="170"/>
    <n v="2092147.9109999994"/>
    <n v="201"/>
    <n v="1478978.5720000002"/>
    <n v="284"/>
    <n v="1165060.9329999995"/>
    <n v="604"/>
    <n v="427425.42700000003"/>
    <n v="2.5767397695327197"/>
    <x v="1"/>
    <n v="973"/>
  </r>
  <r>
    <s v="Georgia"/>
    <n v="2009"/>
    <n v="9713030"/>
    <n v="4771777"/>
    <n v="4941253"/>
    <n v="1738"/>
    <n v="0.28187861015056637"/>
    <x v="0"/>
    <n v="739624.8320000004"/>
    <n v="120"/>
    <n v="1392671.2689999999"/>
    <n v="60"/>
    <n v="1417353.1870000002"/>
    <n v="60"/>
    <n v="1376408.6700000009"/>
    <n v="60"/>
    <n v="1467137.1529999995"/>
    <n v="65"/>
    <n v="1355167.8039999991"/>
    <n v="76"/>
    <n v="983688.554"/>
    <n v="131"/>
    <n v="547344.33299999998"/>
    <n v="194"/>
    <n v="315195.20999999996"/>
    <n v="410"/>
    <n v="116393.38099999999"/>
    <n v="4.6021790531890573E-2"/>
    <x v="0"/>
    <n v="562"/>
  </r>
  <r>
    <s v="Hawaii"/>
    <n v="2009"/>
    <n v="1280241"/>
    <n v="647624"/>
    <n v="632617"/>
    <n v="725"/>
    <n v="0.65564733246576856"/>
    <x v="0"/>
    <n v="86680.740999999995"/>
    <n v="120"/>
    <n v="154047.16699999999"/>
    <n v="60"/>
    <n v="174733.16500000001"/>
    <n v="60"/>
    <n v="183511.85700000002"/>
    <n v="60"/>
    <n v="175700.70799999998"/>
    <n v="60"/>
    <n v="180058.22700000001"/>
    <n v="60"/>
    <n v="147014.962"/>
    <n v="60"/>
    <n v="86906.005000000005"/>
    <n v="60"/>
    <n v="67847.144"/>
    <n v="60"/>
    <n v="25893.421000000002"/>
    <n v="0.69033280320298085"/>
    <x v="0"/>
    <n v="125"/>
  </r>
  <r>
    <s v="Idaho"/>
    <n v="2009"/>
    <n v="1498101"/>
    <n v="751745"/>
    <n v="746356"/>
    <n v="665"/>
    <n v="0.71117700330187927"/>
    <x v="0"/>
    <n v="118760.60999999996"/>
    <n v="120"/>
    <n v="220896.01099999997"/>
    <n v="60"/>
    <n v="227909.16900000002"/>
    <n v="60"/>
    <n v="199464.77699999991"/>
    <n v="60"/>
    <n v="191812.43000000005"/>
    <n v="60"/>
    <n v="203232.60300000009"/>
    <n v="60"/>
    <n v="159866.85100000005"/>
    <n v="60"/>
    <n v="94100.930999999997"/>
    <n v="60"/>
    <n v="58708.122000000018"/>
    <n v="60"/>
    <n v="23731.290999999994"/>
    <n v="0.70792501382663175"/>
    <x v="0"/>
    <n v="65"/>
  </r>
  <r>
    <s v="Illinois"/>
    <n v="2009"/>
    <n v="12892496"/>
    <n v="6345387"/>
    <n v="6547109"/>
    <n v="2653"/>
    <n v="1.1287060904012538"/>
    <x v="0"/>
    <n v="898968.31600000046"/>
    <n v="120"/>
    <n v="1769246.6900000009"/>
    <n v="60"/>
    <n v="1845653.7050000001"/>
    <n v="60"/>
    <n v="1770474.8160000008"/>
    <n v="60"/>
    <n v="1829792.743"/>
    <n v="72"/>
    <n v="1867044.4869999993"/>
    <n v="102"/>
    <n v="1342706.284"/>
    <n v="173"/>
    <n v="804823.98000000033"/>
    <n v="263"/>
    <n v="539871.78899999987"/>
    <n v="589"/>
    <n v="223035.83400000003"/>
    <n v="0.91372007629583074"/>
    <x v="0"/>
    <n v="1154"/>
  </r>
  <r>
    <s v="Indiana"/>
    <n v="2009"/>
    <n v="6401961"/>
    <n v="3150326"/>
    <n v="3251635"/>
    <n v="1456"/>
    <n v="2.0889157220846263E-2"/>
    <x v="0"/>
    <n v="445484.03899999993"/>
    <n v="120"/>
    <n v="880407.478"/>
    <n v="60"/>
    <n v="916661.60699999984"/>
    <n v="60"/>
    <n v="833692.16899999999"/>
    <n v="60"/>
    <n v="886763.32000000018"/>
    <n v="60"/>
    <n v="933523.06499999994"/>
    <n v="60"/>
    <n v="694889.69800000044"/>
    <n v="85"/>
    <n v="416763.57299999997"/>
    <n v="118"/>
    <n v="280877.46899999992"/>
    <n v="296"/>
    <n v="109598.07300000003"/>
    <n v="9.2683583437917286E-3"/>
    <x v="0"/>
    <n v="537"/>
  </r>
  <r>
    <s v="Iowa"/>
    <n v="2009"/>
    <n v="2972825"/>
    <n v="1465634"/>
    <n v="1507191"/>
    <n v="1063"/>
    <n v="0.34283018675567856"/>
    <x v="0"/>
    <n v="196545.049"/>
    <n v="120"/>
    <n v="385311.25599999988"/>
    <n v="60"/>
    <n v="446171.6339999999"/>
    <n v="60"/>
    <n v="354216.82599999988"/>
    <n v="60"/>
    <n v="385067.09399999992"/>
    <n v="60"/>
    <n v="437434.56499999989"/>
    <n v="67"/>
    <n v="330397.81699999992"/>
    <n v="65"/>
    <n v="209369.71100000001"/>
    <n v="71"/>
    <n v="156828.28200000001"/>
    <n v="158"/>
    <n v="70791.900000000009"/>
    <n v="0.32501550070518237"/>
    <x v="0"/>
    <n v="342"/>
  </r>
  <r>
    <s v="Kansas"/>
    <n v="2009"/>
    <n v="2793990"/>
    <n v="1384487"/>
    <n v="1409503"/>
    <n v="999"/>
    <n v="0.4020618356475299"/>
    <x v="0"/>
    <n v="199682.44399999996"/>
    <n v="120"/>
    <n v="382518.67200000008"/>
    <n v="60"/>
    <n v="424345.70500000002"/>
    <n v="60"/>
    <n v="356724.94600000005"/>
    <n v="60"/>
    <n v="364706.7159999999"/>
    <n v="60"/>
    <n v="405239.97600000014"/>
    <n v="60"/>
    <n v="296771.48099999997"/>
    <n v="60"/>
    <n v="177198.8490000001"/>
    <n v="60"/>
    <n v="127583.26800000004"/>
    <n v="137"/>
    <n v="58394.079999999994"/>
    <n v="0.42589059180243893"/>
    <x v="0"/>
    <n v="322"/>
  </r>
  <r>
    <s v="Kentucky"/>
    <n v="2009"/>
    <n v="4318288"/>
    <n v="2116707"/>
    <n v="2201581"/>
    <n v="1303"/>
    <n v="0.12071150341123592"/>
    <x v="0"/>
    <n v="287840.01"/>
    <n v="120"/>
    <n v="561256.86699999997"/>
    <n v="60"/>
    <n v="597625.59699999995"/>
    <n v="60"/>
    <n v="573791.56200000015"/>
    <n v="60"/>
    <n v="609478.04500000004"/>
    <n v="60"/>
    <n v="634678.84299999988"/>
    <n v="60"/>
    <n v="493837.82099999994"/>
    <n v="79"/>
    <n v="302695.00699999981"/>
    <n v="138"/>
    <n v="187921.89999999988"/>
    <n v="268"/>
    <n v="68738.39800000003"/>
    <n v="0.34172385760328189"/>
    <x v="0"/>
    <n v="398"/>
  </r>
  <r>
    <s v="Louisiana"/>
    <n v="2009"/>
    <n v="4437074"/>
    <n v="2158164"/>
    <n v="2278910"/>
    <n v="1171"/>
    <n v="0.24287677925067935"/>
    <x v="0"/>
    <n v="311787.08799999993"/>
    <n v="120"/>
    <n v="612616.33199999982"/>
    <n v="60"/>
    <n v="680955.34699999995"/>
    <n v="60"/>
    <n v="587475.32799999998"/>
    <n v="60"/>
    <n v="591230.99700000009"/>
    <n v="60"/>
    <n v="638097.74800000002"/>
    <n v="60"/>
    <n v="477651.12200000021"/>
    <n v="60"/>
    <n v="288046.58800000011"/>
    <n v="103"/>
    <n v="184258.13600000003"/>
    <n v="243"/>
    <n v="66061.202000000005"/>
    <n v="0.36350691223588771"/>
    <x v="0"/>
    <n v="345"/>
  </r>
  <r>
    <s v="Maine"/>
    <n v="2009"/>
    <n v="1316380"/>
    <n v="642611"/>
    <n v="673769"/>
    <n v="711"/>
    <n v="0.66860425566086112"/>
    <x v="0"/>
    <n v="70908.907999999996"/>
    <n v="120"/>
    <n v="154170.177"/>
    <n v="60"/>
    <n v="173479.87500000003"/>
    <n v="60"/>
    <n v="147387.47699999998"/>
    <n v="60"/>
    <n v="184908.92799999996"/>
    <n v="60"/>
    <n v="216653.70199999999"/>
    <n v="60"/>
    <n v="171821.56100000002"/>
    <n v="60"/>
    <n v="101939.62000000001"/>
    <n v="60"/>
    <n v="68907.930999999997"/>
    <n v="66"/>
    <n v="26937.315999999992"/>
    <n v="0.68183913228172455"/>
    <x v="0"/>
    <n v="105"/>
  </r>
  <r>
    <s v="Maryland"/>
    <n v="2009"/>
    <n v="5637418"/>
    <n v="2730367"/>
    <n v="2907051"/>
    <n v="1244"/>
    <n v="0.17531567973341139"/>
    <x v="0"/>
    <n v="376457.23900000006"/>
    <n v="120"/>
    <n v="744541.28700000001"/>
    <n v="60"/>
    <n v="777087.99100000004"/>
    <n v="60"/>
    <n v="737196.44499999995"/>
    <n v="60"/>
    <n v="845033.71900000004"/>
    <n v="60"/>
    <n v="866535.84199999995"/>
    <n v="72"/>
    <n v="626576.63299999991"/>
    <n v="65"/>
    <n v="353991.51100000006"/>
    <n v="65"/>
    <n v="224763.68699999998"/>
    <n v="284"/>
    <n v="84359.325000000012"/>
    <n v="0.21462389695305537"/>
    <x v="0"/>
    <n v="398"/>
  </r>
  <r>
    <s v="Massachusetts"/>
    <n v="2009"/>
    <n v="6511176"/>
    <n v="3159175"/>
    <n v="3352001"/>
    <n v="1668"/>
    <n v="0.21709399417510392"/>
    <x v="0"/>
    <n v="384502.80899999995"/>
    <n v="120"/>
    <n v="800466.30099999998"/>
    <n v="60"/>
    <n v="909982.86399999983"/>
    <n v="60"/>
    <n v="839232.3339999998"/>
    <n v="60"/>
    <n v="975467.11399999971"/>
    <n v="60"/>
    <n v="998066.1379999998"/>
    <n v="68"/>
    <n v="732768.84299999999"/>
    <n v="60"/>
    <n v="426481.35700000008"/>
    <n v="112"/>
    <n v="305548.37599999999"/>
    <n v="362"/>
    <n v="136968.65"/>
    <n v="0.21343284624374609"/>
    <x v="0"/>
    <n v="706"/>
  </r>
  <r>
    <s v="Michigan"/>
    <n v="2009"/>
    <n v="10032443"/>
    <n v="4934593"/>
    <n v="5097850"/>
    <n v="1880"/>
    <n v="0.41329883112936155"/>
    <x v="0"/>
    <n v="632465.69899999991"/>
    <n v="120"/>
    <n v="1354501.956"/>
    <n v="60"/>
    <n v="1438124.5589999999"/>
    <n v="60"/>
    <n v="1229114.5209999997"/>
    <n v="60"/>
    <n v="1418516.9390000002"/>
    <n v="65"/>
    <n v="1531856.1580000003"/>
    <n v="81"/>
    <n v="1138515.7709999999"/>
    <n v="141"/>
    <n v="666764.11699999985"/>
    <n v="191"/>
    <n v="445422.81400000007"/>
    <n v="417"/>
    <n v="174172.27300000002"/>
    <n v="0.51614081097246345"/>
    <x v="0"/>
    <n v="685"/>
  </r>
  <r>
    <s v="Minnesota"/>
    <n v="2009"/>
    <n v="5177992"/>
    <n v="2574328"/>
    <n v="2603664"/>
    <n v="1010"/>
    <n v="0.39188139599424299"/>
    <x v="0"/>
    <n v="355376.36499999976"/>
    <n v="120"/>
    <n v="682853.10899999994"/>
    <n v="60"/>
    <n v="744504.18099999987"/>
    <n v="60"/>
    <n v="674692.80800000008"/>
    <n v="60"/>
    <n v="732412.098"/>
    <n v="60"/>
    <n v="793111.63500000013"/>
    <n v="66"/>
    <n v="555629.36899999995"/>
    <n v="60"/>
    <n v="322401.67600000021"/>
    <n v="60"/>
    <n v="220317.40499999997"/>
    <n v="116"/>
    <n v="98963.991999999955"/>
    <n v="9.5792754536881464E-2"/>
    <x v="0"/>
    <n v="348"/>
  </r>
  <r>
    <s v="Mississippi"/>
    <n v="2009"/>
    <n v="2987771"/>
    <n v="1448843"/>
    <n v="1538928"/>
    <n v="939"/>
    <n v="0.45759150648364055"/>
    <x v="0"/>
    <n v="219349.74400000001"/>
    <n v="120"/>
    <n v="425342.53299999994"/>
    <n v="60"/>
    <n v="455545.85800000001"/>
    <n v="60"/>
    <n v="389162.83099999995"/>
    <n v="60"/>
    <n v="392664.90899999999"/>
    <n v="60"/>
    <n v="413097.86300000007"/>
    <n v="60"/>
    <n v="318894.9659999999"/>
    <n v="60"/>
    <n v="199681.30100000001"/>
    <n v="76"/>
    <n v="127688.69000000002"/>
    <n v="164"/>
    <n v="47582.692000000003"/>
    <n v="0.51385764967130487"/>
    <x v="0"/>
    <n v="219"/>
  </r>
  <r>
    <s v="Missouri"/>
    <n v="2009"/>
    <n v="5784755"/>
    <n v="2819926"/>
    <n v="2964829"/>
    <n v="1638"/>
    <n v="0.18932915875704859"/>
    <x v="0"/>
    <n v="387831.17799999996"/>
    <n v="120"/>
    <n v="765931.51900000009"/>
    <n v="60"/>
    <n v="823917.65599999996"/>
    <n v="60"/>
    <n v="743732.1379999998"/>
    <n v="60"/>
    <n v="785589.5950000002"/>
    <n v="60"/>
    <n v="855733.82600000035"/>
    <n v="65"/>
    <n v="643494.84899999993"/>
    <n v="95"/>
    <n v="399549.63699999993"/>
    <n v="152"/>
    <n v="269276.93200000015"/>
    <n v="346"/>
    <n v="108359.32899999998"/>
    <n v="1.9347421747372751E-2"/>
    <x v="0"/>
    <n v="620"/>
  </r>
  <r>
    <s v="Montana"/>
    <n v="2009"/>
    <n v="938828"/>
    <n v="468652"/>
    <n v="470176"/>
    <n v="677"/>
    <n v="0.70007106913465711"/>
    <x v="0"/>
    <n v="58516.93900000002"/>
    <n v="120"/>
    <n v="116779.96800000005"/>
    <n v="60"/>
    <n v="143007.90600000002"/>
    <n v="60"/>
    <n v="111003.91000000003"/>
    <n v="60"/>
    <n v="115050.35600000003"/>
    <n v="60"/>
    <n v="146497.17300000001"/>
    <n v="60"/>
    <n v="116649.73400000001"/>
    <n v="60"/>
    <n v="68054.577000000019"/>
    <n v="60"/>
    <n v="45973.603000000003"/>
    <n v="60"/>
    <n v="17810.500999999997"/>
    <n v="0.75609963086557286"/>
    <x v="0"/>
    <n v="77"/>
  </r>
  <r>
    <s v="Nebraska"/>
    <n v="2009"/>
    <n v="1743003"/>
    <n v="863027"/>
    <n v="879976"/>
    <n v="740"/>
    <n v="0.64176491475674091"/>
    <x v="0"/>
    <n v="128807.69600000001"/>
    <n v="120"/>
    <n v="234966.69200000007"/>
    <n v="60"/>
    <n v="267905.40299999993"/>
    <n v="60"/>
    <n v="220683.32500000007"/>
    <n v="60"/>
    <n v="225037.19099999996"/>
    <n v="60"/>
    <n v="249710.81600000005"/>
    <n v="60"/>
    <n v="184180.802"/>
    <n v="60"/>
    <n v="112647.25299999998"/>
    <n v="60"/>
    <n v="83372.232999999978"/>
    <n v="65"/>
    <n v="36213.652999999984"/>
    <n v="0.60636204518707015"/>
    <x v="0"/>
    <n v="135"/>
  </r>
  <r>
    <s v="Nevada"/>
    <n v="2009"/>
    <n v="2534911"/>
    <n v="1289477"/>
    <n v="1245434"/>
    <n v="841"/>
    <n v="0.54828996884928793"/>
    <x v="0"/>
    <n v="195159.26299999998"/>
    <n v="120"/>
    <n v="355676.56100000005"/>
    <n v="60"/>
    <n v="327975.00300000003"/>
    <n v="60"/>
    <n v="376724.60199999996"/>
    <n v="60"/>
    <n v="370811.63000000006"/>
    <n v="60"/>
    <n v="346273.29499999998"/>
    <n v="60"/>
    <n v="278050.35899999994"/>
    <n v="65"/>
    <n v="164275.18399999998"/>
    <n v="80"/>
    <n v="94969.471999999994"/>
    <n v="126"/>
    <n v="28295.126999999997"/>
    <n v="0.67079127803655425"/>
    <x v="0"/>
    <n v="150"/>
  </r>
  <r>
    <s v="New Hampshire"/>
    <n v="2009"/>
    <n v="1315419"/>
    <n v="648885"/>
    <n v="666534"/>
    <n v="689"/>
    <n v="0.68896513496743494"/>
    <x v="0"/>
    <n v="75863.43299999999"/>
    <n v="120"/>
    <n v="165634.94400000002"/>
    <n v="60"/>
    <n v="184752.06599999999"/>
    <n v="60"/>
    <n v="148506.95500000002"/>
    <n v="60"/>
    <n v="197501.076"/>
    <n v="60"/>
    <n v="217261.481"/>
    <n v="60"/>
    <n v="157433.073"/>
    <n v="60"/>
    <n v="87886.143999999986"/>
    <n v="60"/>
    <n v="57525.013999999996"/>
    <n v="60"/>
    <n v="23766.960000000003"/>
    <n v="0.70763479235024729"/>
    <x v="0"/>
    <n v="89"/>
  </r>
  <r>
    <s v="New Jersey"/>
    <n v="2009"/>
    <n v="8650548"/>
    <n v="4231941"/>
    <n v="4418607"/>
    <n v="1613"/>
    <n v="0.16619179590866914"/>
    <x v="0"/>
    <n v="561478.07100000011"/>
    <n v="120"/>
    <n v="1146089.3670000001"/>
    <n v="60"/>
    <n v="1100047.173"/>
    <n v="60"/>
    <n v="1103869.0340000002"/>
    <n v="60"/>
    <n v="1315711.2049999998"/>
    <n v="60"/>
    <n v="1329099.5839999998"/>
    <n v="66"/>
    <n v="953247.45"/>
    <n v="93"/>
    <n v="577340.72400000016"/>
    <n v="126"/>
    <n v="402428.85099999997"/>
    <n v="363"/>
    <n v="161651.43399999998"/>
    <n v="0.41426477351272584"/>
    <x v="0"/>
    <n v="605"/>
  </r>
  <r>
    <s v="New Mexico"/>
    <n v="2009"/>
    <n v="1964860"/>
    <n v="971454"/>
    <n v="993406"/>
    <n v="732"/>
    <n v="0.64916887086822239"/>
    <x v="0"/>
    <n v="145687.71499999994"/>
    <n v="120"/>
    <n v="271598.29399999999"/>
    <n v="60"/>
    <n v="289012.26299999998"/>
    <n v="60"/>
    <n v="263018.15699999995"/>
    <n v="60"/>
    <n v="254305.32799999998"/>
    <n v="60"/>
    <n v="275628.86100000009"/>
    <n v="60"/>
    <n v="218002.09599999999"/>
    <n v="60"/>
    <n v="132610.07300000003"/>
    <n v="60"/>
    <n v="84982.487000000023"/>
    <n v="60"/>
    <n v="31077.452000000001"/>
    <n v="0.64815283935643353"/>
    <x v="0"/>
    <n v="132"/>
  </r>
  <r>
    <s v="New York"/>
    <n v="2009"/>
    <n v="19423896"/>
    <n v="9425099"/>
    <n v="9998797"/>
    <n v="4739"/>
    <n v="3.0592876464700343"/>
    <x v="1"/>
    <n v="1218885.2499999998"/>
    <n v="120"/>
    <n v="2458883.1009999993"/>
    <n v="60"/>
    <n v="2697088.4880000013"/>
    <n v="60"/>
    <n v="2607132.2549999999"/>
    <n v="65"/>
    <n v="2835916.2369999993"/>
    <n v="75"/>
    <n v="2882213.9930000002"/>
    <n v="195"/>
    <n v="2162934.6440000003"/>
    <n v="286"/>
    <n v="1304993.3239999998"/>
    <n v="534"/>
    <n v="891487.5429999996"/>
    <n v="1254"/>
    <n v="365830.23300000001"/>
    <n v="2.0755693374806987"/>
    <x v="1"/>
    <n v="2090"/>
  </r>
  <r>
    <s v="North Carolina"/>
    <n v="2009"/>
    <n v="8983850"/>
    <n v="4394664"/>
    <n v="4589186"/>
    <n v="1997"/>
    <n v="0.52158168925977733"/>
    <x v="0"/>
    <n v="630215.50199999998"/>
    <n v="120"/>
    <n v="1194596.5230000003"/>
    <n v="60"/>
    <n v="1260248.3470000005"/>
    <n v="60"/>
    <n v="1200879.5649999999"/>
    <n v="60"/>
    <n v="1313498.8049999997"/>
    <n v="60"/>
    <n v="1276094.4870000002"/>
    <n v="92"/>
    <n v="997941.21900000027"/>
    <n v="113"/>
    <n v="601078.45099999977"/>
    <n v="260"/>
    <n v="378789.49199999991"/>
    <n v="475"/>
    <n v="132131.14600000007"/>
    <n v="0.17407240572409544"/>
    <x v="0"/>
    <n v="697"/>
  </r>
  <r>
    <s v="North Dakota"/>
    <n v="2009"/>
    <n v="623992"/>
    <n v="313365"/>
    <n v="310627"/>
    <n v="671"/>
    <n v="0.70562403621826819"/>
    <x v="0"/>
    <n v="39740.358"/>
    <n v="120"/>
    <n v="74639.883999999991"/>
    <n v="60"/>
    <n v="112085.18800000001"/>
    <n v="60"/>
    <n v="76464.710000000006"/>
    <n v="60"/>
    <n v="73984.456999999995"/>
    <n v="60"/>
    <n v="89927.881999999983"/>
    <n v="60"/>
    <n v="66566.008000000016"/>
    <n v="60"/>
    <n v="41833.664999999994"/>
    <n v="60"/>
    <n v="33123.738999999994"/>
    <n v="60"/>
    <n v="15604.923999999999"/>
    <n v="0.77404534880606668"/>
    <x v="0"/>
    <n v="71"/>
  </r>
  <r>
    <s v="Ohio"/>
    <n v="2009"/>
    <n v="11448785"/>
    <n v="5581675"/>
    <n v="5867110"/>
    <n v="2295"/>
    <n v="0.79737905441246026"/>
    <x v="0"/>
    <n v="737234.78499999945"/>
    <n v="120"/>
    <n v="1520464.7239999995"/>
    <n v="60"/>
    <n v="1550587.9070000004"/>
    <n v="60"/>
    <n v="1462744.3209999995"/>
    <n v="70"/>
    <n v="1585350.2919999997"/>
    <n v="76"/>
    <n v="1737749.5599999998"/>
    <n v="113"/>
    <n v="1296379.6649999998"/>
    <n v="156"/>
    <n v="793425.80100000009"/>
    <n v="245"/>
    <n v="551716.94999999995"/>
    <n v="570"/>
    <n v="212146.69900000008"/>
    <n v="0.82512042852748768"/>
    <x v="0"/>
    <n v="825"/>
  </r>
  <r>
    <s v="Oklahoma"/>
    <n v="2009"/>
    <n v="3607249"/>
    <n v="1780099"/>
    <n v="1827150"/>
    <n v="1164"/>
    <n v="0.24935524084822561"/>
    <x v="0"/>
    <n v="259936.95599999998"/>
    <n v="120"/>
    <n v="487396.38200000004"/>
    <n v="60"/>
    <n v="538257.12200000009"/>
    <n v="60"/>
    <n v="479318.57400000002"/>
    <n v="60"/>
    <n v="463805.64600000007"/>
    <n v="60"/>
    <n v="503769.92899999989"/>
    <n v="69"/>
    <n v="394332.39499999984"/>
    <n v="72"/>
    <n v="253936.83899999998"/>
    <n v="103"/>
    <n v="165705.70199999999"/>
    <n v="234"/>
    <n v="61246.726999999999"/>
    <n v="0.40267997687228863"/>
    <x v="0"/>
    <n v="326"/>
  </r>
  <r>
    <s v="Oregon"/>
    <n v="2009"/>
    <n v="3694697"/>
    <n v="1830719"/>
    <n v="1863978"/>
    <n v="869"/>
    <n v="0.52237612245910303"/>
    <x v="0"/>
    <n v="236504.04600000006"/>
    <n v="120"/>
    <n v="468408.76099999988"/>
    <n v="60"/>
    <n v="504990.28"/>
    <n v="60"/>
    <n v="499858.20899999992"/>
    <n v="60"/>
    <n v="500841.478"/>
    <n v="60"/>
    <n v="547268.30599999987"/>
    <n v="60"/>
    <n v="450193.31000000006"/>
    <n v="60"/>
    <n v="250652.08800000002"/>
    <n v="65"/>
    <n v="164591.23800000004"/>
    <n v="113"/>
    <n v="73065.760000000009"/>
    <n v="0.30651419687576659"/>
    <x v="0"/>
    <n v="211"/>
  </r>
  <r>
    <s v="Pennsylvania"/>
    <n v="2009"/>
    <n v="12539703"/>
    <n v="6096638"/>
    <n v="6443065"/>
    <n v="2832"/>
    <n v="1.2943696083956506"/>
    <x v="0"/>
    <n v="740689.36799999978"/>
    <n v="120"/>
    <n v="1548920.6879999994"/>
    <n v="60"/>
    <n v="1720883.7769999998"/>
    <n v="60"/>
    <n v="1503516.4940000002"/>
    <n v="60"/>
    <n v="1730593.8810000001"/>
    <n v="65"/>
    <n v="1919114.3689999999"/>
    <n v="103"/>
    <n v="1456163.2959999996"/>
    <n v="176"/>
    <n v="918697.60600000003"/>
    <n v="270"/>
    <n v="715471.31900000037"/>
    <n v="686"/>
    <n v="285195.065"/>
    <n v="1.4194798058015343"/>
    <x v="0"/>
    <n v="1232"/>
  </r>
  <r>
    <s v="Rhode Island"/>
    <n v="2009"/>
    <n v="1057381"/>
    <n v="512141"/>
    <n v="545240"/>
    <n v="705"/>
    <n v="0.6741572227444721"/>
    <x v="0"/>
    <n v="61090.154999999999"/>
    <n v="120"/>
    <n v="129218.09700000001"/>
    <n v="60"/>
    <n v="152566.22200000001"/>
    <n v="60"/>
    <n v="132592.07399999999"/>
    <n v="60"/>
    <n v="153612.867"/>
    <n v="60"/>
    <n v="160689.891"/>
    <n v="60"/>
    <n v="118191.06200000001"/>
    <n v="60"/>
    <n v="70282.956000000006"/>
    <n v="60"/>
    <n v="55547.460999999996"/>
    <n v="67"/>
    <n v="23552.728000000003"/>
    <n v="0.70937789496957449"/>
    <x v="0"/>
    <n v="98"/>
  </r>
  <r>
    <s v="South Carolina"/>
    <n v="2009"/>
    <n v="4386090"/>
    <n v="2136292"/>
    <n v="2249798"/>
    <n v="1072"/>
    <n v="0.33450073613026193"/>
    <x v="0"/>
    <n v="295751.25200000009"/>
    <n v="120"/>
    <n v="571771.255"/>
    <n v="60"/>
    <n v="622318.76599999995"/>
    <n v="60"/>
    <n v="576709.62600000005"/>
    <n v="60"/>
    <n v="606807.52399999986"/>
    <n v="60"/>
    <n v="622042.08500000008"/>
    <n v="65"/>
    <n v="514633.33399999997"/>
    <n v="67"/>
    <n v="314381.929"/>
    <n v="87"/>
    <n v="195406.98300000001"/>
    <n v="197"/>
    <n v="66003.995999999999"/>
    <n v="0.36397236991000381"/>
    <x v="0"/>
    <n v="296"/>
  </r>
  <r>
    <s v="South Dakota"/>
    <n v="2009"/>
    <n v="786961"/>
    <n v="392549"/>
    <n v="394412"/>
    <n v="675"/>
    <n v="0.70192205816252751"/>
    <x v="0"/>
    <n v="55525.162000000011"/>
    <n v="120"/>
    <n v="104202.947"/>
    <n v="60"/>
    <n v="119497.20700000004"/>
    <n v="60"/>
    <n v="96951.753999999986"/>
    <n v="60"/>
    <n v="96791.543999999994"/>
    <n v="60"/>
    <n v="114736.485"/>
    <n v="60"/>
    <n v="86550.713999999964"/>
    <n v="60"/>
    <n v="53423.368999999999"/>
    <n v="60"/>
    <n v="40950.546999999999"/>
    <n v="60"/>
    <n v="18533.295000000002"/>
    <n v="0.75021860415325159"/>
    <x v="0"/>
    <n v="75"/>
  </r>
  <r>
    <s v="Tennessee"/>
    <n v="2009"/>
    <n v="6056214"/>
    <n v="2951304"/>
    <n v="3104910"/>
    <n v="1652"/>
    <n v="0.20228608195214107"/>
    <x v="0"/>
    <n v="405972.66799999995"/>
    <n v="120"/>
    <n v="795174.43799999962"/>
    <n v="60"/>
    <n v="815508.31900000002"/>
    <n v="60"/>
    <n v="820092.1050000001"/>
    <n v="60"/>
    <n v="861006.35999999987"/>
    <n v="60"/>
    <n v="879131.15100000007"/>
    <n v="66"/>
    <n v="696165.50699999987"/>
    <n v="129"/>
    <n v="426953.42300000018"/>
    <n v="165"/>
    <n v="262068.78400000001"/>
    <n v="378"/>
    <n v="94521.242999999959"/>
    <n v="0.13194126371811207"/>
    <x v="0"/>
    <n v="554"/>
  </r>
  <r>
    <s v="Texas"/>
    <n v="2009"/>
    <n v="23721521"/>
    <n v="11832085"/>
    <n v="11889436"/>
    <n v="3498"/>
    <n v="1.9107489546764791"/>
    <x v="0"/>
    <n v="1985625.7340000004"/>
    <n v="120"/>
    <n v="3566777.6169999987"/>
    <n v="60"/>
    <n v="3508389.5350000006"/>
    <n v="60"/>
    <n v="3482930.1059999992"/>
    <n v="82"/>
    <n v="3379838.4699999974"/>
    <n v="121"/>
    <n v="3189718.6149999988"/>
    <n v="226"/>
    <n v="2232492.8169999989"/>
    <n v="317"/>
    <n v="1285094.737999999"/>
    <n v="415"/>
    <n v="809215.82099999965"/>
    <n v="852"/>
    <n v="293159.61399999988"/>
    <n v="1.4842835056393728"/>
    <x v="0"/>
    <n v="1245"/>
  </r>
  <r>
    <s v="Utah"/>
    <n v="2009"/>
    <n v="2632280"/>
    <n v="1324265"/>
    <n v="1308015"/>
    <n v="730"/>
    <n v="0.65101985989609268"/>
    <x v="0"/>
    <n v="258158.67400000003"/>
    <n v="120"/>
    <n v="438616.08299999993"/>
    <n v="60"/>
    <n v="463179.386"/>
    <n v="60"/>
    <n v="413122.76900000003"/>
    <n v="60"/>
    <n v="318041.86699999997"/>
    <n v="60"/>
    <n v="299989.28500000003"/>
    <n v="60"/>
    <n v="211216.62999999998"/>
    <n v="60"/>
    <n v="123373.08500000001"/>
    <n v="60"/>
    <n v="79235.283000000025"/>
    <n v="72"/>
    <n v="29270.849000000002"/>
    <n v="0.66285229798719092"/>
    <x v="0"/>
    <n v="118"/>
  </r>
  <r>
    <s v="Vermont"/>
    <n v="2009"/>
    <n v="620414"/>
    <n v="305039"/>
    <n v="315375"/>
    <n v="660"/>
    <n v="0.71580447587155516"/>
    <x v="0"/>
    <n v="32510.932000000001"/>
    <n v="120"/>
    <n v="72258.352000000014"/>
    <n v="60"/>
    <n v="94733.088999999993"/>
    <n v="60"/>
    <n v="67506.609000000011"/>
    <n v="60"/>
    <n v="85457.424000000014"/>
    <n v="60"/>
    <n v="102428.065"/>
    <n v="60"/>
    <n v="80435.02900000001"/>
    <n v="60"/>
    <n v="44563.913"/>
    <n v="60"/>
    <n v="30203.242999999999"/>
    <n v="60"/>
    <n v="10728.603000000001"/>
    <n v="0.81372162456216446"/>
    <x v="0"/>
    <n v="60"/>
  </r>
  <r>
    <s v="Virginia"/>
    <n v="2009"/>
    <n v="7685567"/>
    <n v="3776118"/>
    <n v="3909449"/>
    <n v="1535"/>
    <n v="9.4003223821725296E-2"/>
    <x v="0"/>
    <n v="520160.20099999971"/>
    <n v="120"/>
    <n v="992039.69600000035"/>
    <n v="60"/>
    <n v="1108231.0219999999"/>
    <n v="60"/>
    <n v="1040514.4959999997"/>
    <n v="60"/>
    <n v="1141703.4110000005"/>
    <n v="60"/>
    <n v="1134931.9290000002"/>
    <n v="65"/>
    <n v="847941.79999999993"/>
    <n v="79"/>
    <n v="489290.29199999978"/>
    <n v="130"/>
    <n v="299651.7790000001"/>
    <n v="351"/>
    <n v="111586.35300000002"/>
    <n v="6.9093185483434585E-3"/>
    <x v="0"/>
    <n v="550"/>
  </r>
  <r>
    <s v="Washington"/>
    <n v="2009"/>
    <n v="6465755"/>
    <n v="3223849"/>
    <n v="3241906"/>
    <n v="1066"/>
    <n v="0.34005370321387302"/>
    <x v="0"/>
    <n v="431513.32899999997"/>
    <n v="120"/>
    <n v="844117.80799999984"/>
    <n v="60"/>
    <n v="900477.19400000013"/>
    <n v="60"/>
    <n v="895432.0340000001"/>
    <n v="60"/>
    <n v="922174.39899999998"/>
    <n v="60"/>
    <n v="972846.60000000021"/>
    <n v="83"/>
    <n v="738332.50100000016"/>
    <n v="73"/>
    <n v="400285.478"/>
    <n v="76"/>
    <n v="255177.58699999994"/>
    <n v="154"/>
    <n v="103078.38500000001"/>
    <n v="6.2315920005897814E-2"/>
    <x v="0"/>
    <n v="320"/>
  </r>
  <r>
    <s v="West Virginia"/>
    <n v="2009"/>
    <n v="1771937"/>
    <n v="866678"/>
    <n v="905259"/>
    <n v="843"/>
    <n v="0.54643897982141765"/>
    <x v="0"/>
    <n v="103052.72900000001"/>
    <n v="120"/>
    <n v="207112.39099999997"/>
    <n v="60"/>
    <n v="235779.26299999995"/>
    <n v="60"/>
    <n v="217248.19099999996"/>
    <n v="60"/>
    <n v="236580.52999999997"/>
    <n v="60"/>
    <n v="268575.61499999993"/>
    <n v="65"/>
    <n v="228272.58100000012"/>
    <n v="60"/>
    <n v="143809.76699999999"/>
    <n v="65"/>
    <n v="96775.189999999988"/>
    <n v="119"/>
    <n v="35053.653000000006"/>
    <n v="0.6158004065822843"/>
    <x v="0"/>
    <n v="174"/>
  </r>
  <r>
    <s v="Wisconsin"/>
    <n v="2009"/>
    <n v="5599420"/>
    <n v="2780010"/>
    <n v="2819410"/>
    <n v="1315"/>
    <n v="0.10960556924401378"/>
    <x v="0"/>
    <n v="356612.68"/>
    <n v="120"/>
    <n v="723103.33299999975"/>
    <n v="60"/>
    <n v="826691.03999999992"/>
    <n v="60"/>
    <n v="687415.73300000036"/>
    <n v="60"/>
    <n v="786252.96199999994"/>
    <n v="60"/>
    <n v="860910.71599999978"/>
    <n v="72"/>
    <n v="620627.3670000002"/>
    <n v="60"/>
    <n v="369176.98999999993"/>
    <n v="75"/>
    <n v="261492.45700000011"/>
    <n v="234"/>
    <n v="108896.36799999999"/>
    <n v="1.4977794018644639E-2"/>
    <x v="0"/>
    <n v="514"/>
  </r>
  <r>
    <s v="Wyoming"/>
    <n v="2009"/>
    <n v="519426"/>
    <n v="264260"/>
    <n v="255166"/>
    <n v="665"/>
    <n v="0.71117700330187927"/>
    <x v="0"/>
    <n v="35722.439000000006"/>
    <n v="120"/>
    <n v="67029.884000000005"/>
    <n v="60"/>
    <n v="80415.207000000009"/>
    <n v="60"/>
    <n v="67060.034"/>
    <n v="60"/>
    <n v="64126.428"/>
    <n v="60"/>
    <n v="81240.143999999986"/>
    <n v="60"/>
    <n v="61507.877999999997"/>
    <n v="60"/>
    <n v="33323.114999999998"/>
    <n v="60"/>
    <n v="21280.575999999997"/>
    <n v="60"/>
    <n v="7882.1490000000003"/>
    <n v="0.83688185003359006"/>
    <x v="0"/>
    <n v="65"/>
  </r>
  <r>
    <s v="California"/>
    <n v="2010"/>
    <n v="36388689"/>
    <n v="18100624"/>
    <n v="18288065"/>
    <n v="6102"/>
    <n v="4.3207366689636819"/>
    <x v="1"/>
    <n v="2535634.2039999994"/>
    <n v="120"/>
    <n v="5069381.2719999999"/>
    <n v="60"/>
    <n v="5478728.7649999969"/>
    <n v="60"/>
    <n v="5214198.7339999983"/>
    <n v="60"/>
    <n v="5246795.1690000007"/>
    <n v="77"/>
    <n v="5104320.8230000017"/>
    <n v="145"/>
    <n v="3730652.4450000003"/>
    <n v="351"/>
    <n v="2113248.1669999994"/>
    <n v="695"/>
    <n v="1351939.3490000004"/>
    <n v="1579"/>
    <n v="555556.44000000018"/>
    <n v="3.619280120074893"/>
    <x v="1"/>
    <n v="2955"/>
  </r>
  <r>
    <s v="New York"/>
    <n v="2010"/>
    <n v="19229752"/>
    <n v="9300854"/>
    <n v="9928898"/>
    <n v="4892"/>
    <n v="3.2008883071021166"/>
    <x v="1"/>
    <n v="1160340.308"/>
    <n v="120"/>
    <n v="2408401.9199999999"/>
    <n v="60"/>
    <n v="2752967.0010000002"/>
    <n v="60"/>
    <n v="2606551.7590000005"/>
    <n v="60"/>
    <n v="2726523.8130000001"/>
    <n v="60"/>
    <n v="2837319.5559999994"/>
    <n v="141"/>
    <n v="2192211.0599999996"/>
    <n v="326"/>
    <n v="1306542.3280000002"/>
    <n v="523"/>
    <n v="883289.32199999993"/>
    <n v="1269"/>
    <n v="366708.06100000022"/>
    <n v="2.0827118011934922"/>
    <x v="1"/>
    <n v="2273"/>
  </r>
  <r>
    <s v="Texas"/>
    <n v="2010"/>
    <n v="24172190"/>
    <n v="11984822"/>
    <n v="12187368"/>
    <n v="3224"/>
    <n v="1.6571634578582404"/>
    <x v="0"/>
    <n v="1895620.4740000004"/>
    <n v="120"/>
    <n v="3641491.3590000016"/>
    <n v="60"/>
    <n v="3609520.6760000004"/>
    <n v="60"/>
    <n v="3465989.0810000007"/>
    <n v="60"/>
    <n v="3414624.5640000007"/>
    <n v="72"/>
    <n v="3306800.4680000003"/>
    <n v="151"/>
    <n v="2388891.4880000008"/>
    <n v="266"/>
    <n v="1366247.2309999994"/>
    <n v="390"/>
    <n v="796666.049"/>
    <n v="826"/>
    <n v="289290.71199999988"/>
    <n v="1.4528041131577625"/>
    <x v="0"/>
    <n v="1219"/>
  </r>
  <r>
    <s v="Pennsylvania"/>
    <n v="2010"/>
    <n v="12554832"/>
    <n v="6110665"/>
    <n v="6444167"/>
    <n v="2609"/>
    <n v="1.0879843317881062"/>
    <x v="0"/>
    <n v="725472.36100000003"/>
    <n v="120"/>
    <n v="1554319.3720000002"/>
    <n v="60"/>
    <n v="1753352.328999999"/>
    <n v="60"/>
    <n v="1478699.139"/>
    <n v="60"/>
    <n v="1683489.1369999996"/>
    <n v="60"/>
    <n v="1923625.3539999998"/>
    <n v="67"/>
    <n v="1517166.7909999997"/>
    <n v="135"/>
    <n v="937049.86599999969"/>
    <n v="256"/>
    <n v="696249.81799999962"/>
    <n v="615"/>
    <n v="286485.72899999993"/>
    <n v="1.4299813172427347"/>
    <x v="0"/>
    <n v="1176"/>
  </r>
  <r>
    <s v="Illinois"/>
    <n v="2010"/>
    <n v="12896183"/>
    <n v="6325018"/>
    <n v="6571165"/>
    <n v="2495"/>
    <n v="0.98247795719949582"/>
    <x v="0"/>
    <n v="855937.9929999999"/>
    <n v="120"/>
    <n v="1766228.7700000005"/>
    <n v="60"/>
    <n v="1827369.9669999995"/>
    <n v="60"/>
    <n v="1773201.8840000001"/>
    <n v="60"/>
    <n v="1799088.52"/>
    <n v="60"/>
    <n v="1878514.0919999997"/>
    <n v="70"/>
    <n v="1410095.5449999997"/>
    <n v="153"/>
    <n v="825436.33800000022"/>
    <n v="247"/>
    <n v="534431.69699999981"/>
    <n v="597"/>
    <n v="228987.07499999998"/>
    <n v="0.96214245845791424"/>
    <x v="0"/>
    <n v="1068"/>
  </r>
  <r>
    <s v="Florida"/>
    <n v="2010"/>
    <n v="18549507"/>
    <n v="9067756"/>
    <n v="9481751"/>
    <n v="2519"/>
    <n v="1.00468982553394"/>
    <x v="0"/>
    <n v="1083664.9839999999"/>
    <n v="120"/>
    <n v="2207634.0710000005"/>
    <n v="60"/>
    <n v="2447809.6439999994"/>
    <n v="60"/>
    <n v="2252455.3450000007"/>
    <n v="60"/>
    <n v="2511271.9369999999"/>
    <n v="60"/>
    <n v="2671795.9079999998"/>
    <n v="100"/>
    <n v="2228963.6940000006"/>
    <n v="155"/>
    <n v="1637561.4229999995"/>
    <n v="294"/>
    <n v="1089156.9950000001"/>
    <n v="648"/>
    <n v="413687.53899999993"/>
    <n v="2.4649611904370468"/>
    <x v="1"/>
    <n v="962"/>
  </r>
  <r>
    <s v="Ohio"/>
    <n v="2010"/>
    <n v="11537145"/>
    <n v="5627583"/>
    <n v="5909562"/>
    <n v="2259"/>
    <n v="0.76406125191079388"/>
    <x v="0"/>
    <n v="726477.37500000012"/>
    <n v="120"/>
    <n v="1541504.4309999996"/>
    <n v="60"/>
    <n v="1609349.0589999999"/>
    <n v="60"/>
    <n v="1417909.7739999995"/>
    <n v="60"/>
    <n v="1547276.2579999994"/>
    <n v="60"/>
    <n v="1744555.0000000002"/>
    <n v="70"/>
    <n v="1363843.219"/>
    <n v="160"/>
    <n v="816479.38200000033"/>
    <n v="244"/>
    <n v="550267.625"/>
    <n v="532"/>
    <n v="217122.41199999998"/>
    <n v="0.86560540912478567"/>
    <x v="0"/>
    <n v="893"/>
  </r>
  <r>
    <s v="North Carolina"/>
    <n v="2010"/>
    <n v="9256890"/>
    <n v="4512086"/>
    <n v="4744804"/>
    <n v="1997"/>
    <n v="0.52158168925977733"/>
    <x v="0"/>
    <n v="621026.2300000001"/>
    <n v="120"/>
    <n v="1234636.1080000002"/>
    <n v="60"/>
    <n v="1290162.9870000002"/>
    <n v="60"/>
    <n v="1218514.067"/>
    <n v="60"/>
    <n v="1336445.352"/>
    <n v="60"/>
    <n v="1327565.7379999999"/>
    <n v="71"/>
    <n v="1066105.0340000002"/>
    <n v="130"/>
    <n v="649584.49999999988"/>
    <n v="213"/>
    <n v="381368.79200000007"/>
    <n v="440"/>
    <n v="134982.21700000003"/>
    <n v="0.19727019750117744"/>
    <x v="0"/>
    <n v="783"/>
  </r>
  <r>
    <s v="Massachusetts"/>
    <n v="2010"/>
    <n v="6492771"/>
    <n v="3140150"/>
    <n v="3352621"/>
    <n v="1638"/>
    <n v="0.18932915875704859"/>
    <x v="0"/>
    <n v="368073.39"/>
    <n v="120"/>
    <n v="798400.549"/>
    <n v="60"/>
    <n v="930411.99899999995"/>
    <n v="60"/>
    <n v="829290.40999999992"/>
    <n v="60"/>
    <n v="933231.73400000017"/>
    <n v="60"/>
    <n v="992882.07199999993"/>
    <n v="60"/>
    <n v="758275.80799999996"/>
    <n v="67"/>
    <n v="431491.24900000001"/>
    <n v="108"/>
    <n v="307583.60399999999"/>
    <n v="340"/>
    <n v="138045.89799999999"/>
    <n v="0.22219789446467014"/>
    <x v="0"/>
    <n v="703"/>
  </r>
  <r>
    <s v="Michigan"/>
    <n v="2010"/>
    <n v="10036819"/>
    <n v="4928704"/>
    <n v="5108115"/>
    <n v="1791"/>
    <n v="0.3309298193891308"/>
    <x v="0"/>
    <n v="621384.82699999993"/>
    <n v="120"/>
    <n v="1364195.956"/>
    <n v="60"/>
    <n v="1442501.2590000005"/>
    <n v="60"/>
    <n v="1200066.9569999997"/>
    <n v="60"/>
    <n v="1366887.9439999997"/>
    <n v="60"/>
    <n v="1529011.8739999998"/>
    <n v="60"/>
    <n v="1189088.74"/>
    <n v="97"/>
    <n v="689786.39500000002"/>
    <n v="198"/>
    <n v="455675.30900000007"/>
    <n v="433"/>
    <n v="180205.74100000007"/>
    <n v="0.56523223463665506"/>
    <x v="0"/>
    <n v="643"/>
  </r>
  <r>
    <s v="Virginia"/>
    <n v="2010"/>
    <n v="7572296"/>
    <n v="3717256"/>
    <n v="3855040"/>
    <n v="1523"/>
    <n v="8.2897289654503159E-2"/>
    <x v="0"/>
    <n v="491480.57299999992"/>
    <n v="120"/>
    <n v="980611.00600000017"/>
    <n v="60"/>
    <n v="1065176.6419999995"/>
    <n v="60"/>
    <n v="1020824.8029999998"/>
    <n v="60"/>
    <n v="1108666.9980000001"/>
    <n v="60"/>
    <n v="1146428.6979999994"/>
    <n v="60"/>
    <n v="868867.44900000014"/>
    <n v="60"/>
    <n v="492348.8519999999"/>
    <n v="133"/>
    <n v="289073.951"/>
    <n v="329"/>
    <n v="107965.70100000003"/>
    <n v="2.2550183229506394E-2"/>
    <x v="0"/>
    <n v="581"/>
  </r>
  <r>
    <s v="Missouri"/>
    <n v="2010"/>
    <n v="5871467"/>
    <n v="2868996"/>
    <n v="3002471"/>
    <n v="1498"/>
    <n v="5.9759926806123721E-2"/>
    <x v="0"/>
    <n v="383073.32999999996"/>
    <n v="120"/>
    <n v="779332.81099999987"/>
    <n v="60"/>
    <n v="834426.31499999994"/>
    <n v="60"/>
    <n v="747361.97999999963"/>
    <n v="60"/>
    <n v="773101.66399999976"/>
    <n v="60"/>
    <n v="871703.22999999975"/>
    <n v="65"/>
    <n v="676562.73300000001"/>
    <n v="67"/>
    <n v="425435.41999999993"/>
    <n v="126"/>
    <n v="271516.38300000021"/>
    <n v="312"/>
    <n v="110521.74300000002"/>
    <n v="1.7529003524834807E-3"/>
    <x v="0"/>
    <n v="568"/>
  </r>
  <r>
    <s v="Georgia"/>
    <n v="2010"/>
    <n v="9598767"/>
    <n v="4692070"/>
    <n v="4906697"/>
    <n v="1720"/>
    <n v="0.26521970889973318"/>
    <x v="0"/>
    <n v="695925.40600000008"/>
    <n v="120"/>
    <n v="1371186.5070000002"/>
    <n v="60"/>
    <n v="1390282.4679999996"/>
    <n v="60"/>
    <n v="1333440.0679999997"/>
    <n v="60"/>
    <n v="1437063.3609999996"/>
    <n v="60"/>
    <n v="1362741.0069999991"/>
    <n v="72"/>
    <n v="1016218.9639999999"/>
    <n v="116"/>
    <n v="571854.83100000024"/>
    <n v="223"/>
    <n v="307713.27800000017"/>
    <n v="392"/>
    <n v="111861.60299999996"/>
    <n v="9.1488952500953773E-3"/>
    <x v="0"/>
    <n v="557"/>
  </r>
  <r>
    <s v="Indiana"/>
    <n v="2010"/>
    <n v="6481765"/>
    <n v="3187355"/>
    <n v="3294410"/>
    <n v="1484"/>
    <n v="4.6803003611031235E-2"/>
    <x v="0"/>
    <n v="438409.83200000017"/>
    <n v="120"/>
    <n v="901705.74999999977"/>
    <n v="60"/>
    <n v="933794.42100000009"/>
    <n v="60"/>
    <n v="829369.93999999983"/>
    <n v="60"/>
    <n v="876615.32400000014"/>
    <n v="60"/>
    <n v="947511.2170000003"/>
    <n v="65"/>
    <n v="730096.92199999979"/>
    <n v="83"/>
    <n v="434372.40199999994"/>
    <n v="116"/>
    <n v="281983.99000000011"/>
    <n v="311"/>
    <n v="108963.402"/>
    <n v="1.4432370641259348E-2"/>
    <x v="0"/>
    <n v="549"/>
  </r>
  <r>
    <s v="New Jersey"/>
    <n v="2010"/>
    <n v="8721577"/>
    <n v="4244502"/>
    <n v="4477075"/>
    <n v="1445"/>
    <n v="1.0708717567559308E-2"/>
    <x v="0"/>
    <n v="547056.55199999991"/>
    <n v="120"/>
    <n v="1156223.9810000001"/>
    <n v="60"/>
    <n v="1127535.173"/>
    <n v="60"/>
    <n v="1096904.2930000001"/>
    <n v="60"/>
    <n v="1294285.4620000001"/>
    <n v="60"/>
    <n v="1350560.2340000002"/>
    <n v="60"/>
    <n v="993147.8870000001"/>
    <n v="76"/>
    <n v="586230.98400000005"/>
    <n v="117"/>
    <n v="402941.60300000006"/>
    <n v="286"/>
    <n v="166413.69899999996"/>
    <n v="0.45301303052115749"/>
    <x v="0"/>
    <n v="546"/>
  </r>
  <r>
    <s v="Tennessee"/>
    <n v="2010"/>
    <n v="6268463"/>
    <n v="3055632"/>
    <n v="3212831"/>
    <n v="1662"/>
    <n v="0.21154102709149286"/>
    <x v="0"/>
    <n v="405224.66099999996"/>
    <n v="120"/>
    <n v="830016.85200000019"/>
    <n v="60"/>
    <n v="854012.89800000004"/>
    <n v="60"/>
    <n v="822706.54500000004"/>
    <n v="60"/>
    <n v="876685.22099999955"/>
    <n v="60"/>
    <n v="913957.92600000033"/>
    <n v="60"/>
    <n v="746007.66399999999"/>
    <n v="125"/>
    <n v="460381.03899999993"/>
    <n v="209"/>
    <n v="264383.554"/>
    <n v="373"/>
    <n v="95329.391000000003"/>
    <n v="0.12536575261050847"/>
    <x v="0"/>
    <n v="535"/>
  </r>
  <r>
    <s v="Wisconsin"/>
    <n v="2010"/>
    <n v="5599318"/>
    <n v="2775997"/>
    <n v="2823321"/>
    <n v="1266"/>
    <n v="0.15495480042683749"/>
    <x v="0"/>
    <n v="352802.07100000005"/>
    <n v="120"/>
    <n v="741260.86800000002"/>
    <n v="60"/>
    <n v="795699.28099999973"/>
    <n v="60"/>
    <n v="697098.72800000012"/>
    <n v="60"/>
    <n v="758612.446"/>
    <n v="60"/>
    <n v="861930.98700000008"/>
    <n v="60"/>
    <n v="647185.86400000006"/>
    <n v="60"/>
    <n v="374887.33299999998"/>
    <n v="60"/>
    <n v="259910.94899999996"/>
    <n v="225"/>
    <n v="110653.67700000003"/>
    <n v="6.7941692807287643E-4"/>
    <x v="0"/>
    <n v="501"/>
  </r>
  <r>
    <s v="Maryland"/>
    <n v="2010"/>
    <n v="5729150"/>
    <n v="2770820"/>
    <n v="2958330"/>
    <n v="1254"/>
    <n v="0.16606073459405962"/>
    <x v="0"/>
    <n v="368057.88799999998"/>
    <n v="120"/>
    <n v="753275.81299999997"/>
    <n v="60"/>
    <n v="798622.62800000003"/>
    <n v="60"/>
    <n v="745943.17700000003"/>
    <n v="60"/>
    <n v="836776.6"/>
    <n v="60"/>
    <n v="886046.40100000007"/>
    <n v="60"/>
    <n v="659570.10400000005"/>
    <n v="68"/>
    <n v="365058.89800000004"/>
    <n v="102"/>
    <n v="225907.454"/>
    <n v="252"/>
    <n v="89745.956000000006"/>
    <n v="0.17079547446972324"/>
    <x v="0"/>
    <n v="412"/>
  </r>
  <r>
    <s v="Kentucky"/>
    <n v="2010"/>
    <n v="4178330"/>
    <n v="2056409"/>
    <n v="2121921"/>
    <n v="1260"/>
    <n v="0.16050776751044857"/>
    <x v="0"/>
    <n v="271305.69100000011"/>
    <n v="120"/>
    <n v="548657.39300000016"/>
    <n v="60"/>
    <n v="572587.48900000018"/>
    <n v="60"/>
    <n v="547258.21899999992"/>
    <n v="60"/>
    <n v="577546.32299999986"/>
    <n v="60"/>
    <n v="618410.10100000014"/>
    <n v="60"/>
    <n v="494926.96100000001"/>
    <n v="66"/>
    <n v="301594.59999999998"/>
    <n v="101"/>
    <n v="178447.00000000006"/>
    <n v="266"/>
    <n v="67738.23000000001"/>
    <n v="0.34986174298253103"/>
    <x v="0"/>
    <n v="407"/>
  </r>
  <r>
    <s v="Minnesota"/>
    <n v="2010"/>
    <n v="5293148"/>
    <n v="2627846"/>
    <n v="2665302"/>
    <n v="1009"/>
    <n v="0.39280689050817813"/>
    <x v="0"/>
    <n v="356355.61899999995"/>
    <n v="120"/>
    <n v="709364.80799999996"/>
    <n v="60"/>
    <n v="742480.63799999992"/>
    <n v="60"/>
    <n v="699481.02400000009"/>
    <n v="60"/>
    <n v="721482.24599999981"/>
    <n v="60"/>
    <n v="808402.24000000011"/>
    <n v="60"/>
    <n v="591692.902"/>
    <n v="60"/>
    <n v="337083.1419999997"/>
    <n v="60"/>
    <n v="227163.02700000006"/>
    <n v="114"/>
    <n v="99927.941999999995"/>
    <n v="8.7949557582642376E-2"/>
    <x v="0"/>
    <n v="355"/>
  </r>
  <r>
    <s v="Alabama"/>
    <n v="2010"/>
    <n v="4862140"/>
    <n v="2359069"/>
    <n v="2503071"/>
    <n v="1274"/>
    <n v="0.14755084431535606"/>
    <x v="0"/>
    <n v="312439.1650000001"/>
    <n v="120"/>
    <n v="648489.67900000012"/>
    <n v="60"/>
    <n v="693474.40099999984"/>
    <n v="60"/>
    <n v="617886.1860000001"/>
    <n v="60"/>
    <n v="653877.49400000006"/>
    <n v="60"/>
    <n v="706558.674"/>
    <n v="65"/>
    <n v="574930.12699999998"/>
    <n v="85"/>
    <n v="366249.0720000001"/>
    <n v="153"/>
    <n v="214827.42199999993"/>
    <n v="263"/>
    <n v="76841.017000000022"/>
    <n v="0.27579674866385862"/>
    <x v="0"/>
    <n v="348"/>
  </r>
  <r>
    <s v="Connecticut"/>
    <n v="2010"/>
    <n v="3545837"/>
    <n v="1724834"/>
    <n v="1821003"/>
    <n v="1009"/>
    <n v="0.39280689050817813"/>
    <x v="0"/>
    <n v="205283.99900000001"/>
    <n v="120"/>
    <n v="468081.70399999997"/>
    <n v="60"/>
    <n v="474259.14500000002"/>
    <n v="60"/>
    <n v="410857.38199999998"/>
    <n v="60"/>
    <n v="512567.81"/>
    <n v="60"/>
    <n v="564174.88900000008"/>
    <n v="60"/>
    <n v="419799.91000000003"/>
    <n v="60"/>
    <n v="239997.747"/>
    <n v="70"/>
    <n v="171018.71299999999"/>
    <n v="120"/>
    <n v="80632.789000000004"/>
    <n v="0.24494492584984581"/>
    <x v="0"/>
    <n v="339"/>
  </r>
  <r>
    <s v="Louisiana"/>
    <n v="2010"/>
    <n v="4490871"/>
    <n v="2195481"/>
    <n v="2295390"/>
    <n v="1208"/>
    <n v="0.2086334822350778"/>
    <x v="0"/>
    <n v="308414.14899999998"/>
    <n v="120"/>
    <n v="614160.14"/>
    <n v="60"/>
    <n v="668465.34300000011"/>
    <n v="60"/>
    <n v="596271.53299999982"/>
    <n v="60"/>
    <n v="589867.8389999998"/>
    <n v="60"/>
    <n v="656752.11300000036"/>
    <n v="60"/>
    <n v="510176.82700000005"/>
    <n v="66"/>
    <n v="302058.58199999988"/>
    <n v="137"/>
    <n v="180695.00500000003"/>
    <n v="247"/>
    <n v="64732.740999999995"/>
    <n v="0.37431595966472225"/>
    <x v="0"/>
    <n v="338"/>
  </r>
  <r>
    <s v="South Carolina"/>
    <n v="2010"/>
    <n v="4815846"/>
    <n v="2347347"/>
    <n v="2468499"/>
    <n v="1092"/>
    <n v="0.3159908458515584"/>
    <x v="0"/>
    <n v="313276.27899999998"/>
    <n v="120"/>
    <n v="619036.0830000001"/>
    <n v="60"/>
    <n v="687400.77399999998"/>
    <n v="60"/>
    <n v="612780.52399999998"/>
    <n v="60"/>
    <n v="656475.16099999996"/>
    <n v="60"/>
    <n v="695496.45599999989"/>
    <n v="60"/>
    <n v="592628.9600000002"/>
    <n v="60"/>
    <n v="365179.96199999994"/>
    <n v="77"/>
    <n v="202964.13499999998"/>
    <n v="208"/>
    <n v="71050.82699999999"/>
    <n v="0.32290873639399398"/>
    <x v="0"/>
    <n v="327"/>
  </r>
  <r>
    <s v="Iowa"/>
    <n v="2010"/>
    <n v="2995769"/>
    <n v="1478819"/>
    <n v="1516950"/>
    <n v="994"/>
    <n v="0.40668930821720578"/>
    <x v="0"/>
    <n v="196477.15600000008"/>
    <n v="120"/>
    <n v="395437.03700000007"/>
    <n v="60"/>
    <n v="433378.5909999999"/>
    <n v="60"/>
    <n v="366562.55500000011"/>
    <n v="60"/>
    <n v="376342.14499999996"/>
    <n v="60"/>
    <n v="437033.4059999999"/>
    <n v="60"/>
    <n v="347935.12500000006"/>
    <n v="60"/>
    <n v="216771.86199999991"/>
    <n v="65"/>
    <n v="155978.04400000002"/>
    <n v="130"/>
    <n v="69943.637000000017"/>
    <n v="0.33191740825017263"/>
    <x v="0"/>
    <n v="319"/>
  </r>
  <r>
    <s v="Kansas"/>
    <n v="2010"/>
    <n v="2740733"/>
    <n v="1357291"/>
    <n v="1383442"/>
    <n v="967"/>
    <n v="0.4316776600934556"/>
    <x v="0"/>
    <n v="193762.15600000002"/>
    <n v="120"/>
    <n v="384899.18199999991"/>
    <n v="60"/>
    <n v="402472.03099999978"/>
    <n v="60"/>
    <n v="352309.53199999995"/>
    <n v="60"/>
    <n v="349124.95200000016"/>
    <n v="60"/>
    <n v="397925.42399999994"/>
    <n v="60"/>
    <n v="302521.44099999993"/>
    <n v="60"/>
    <n v="177286.66799999998"/>
    <n v="60"/>
    <n v="124214.10199999996"/>
    <n v="124"/>
    <n v="56436.769000000008"/>
    <n v="0.44181628885487723"/>
    <x v="0"/>
    <n v="303"/>
  </r>
  <r>
    <s v="Oklahoma"/>
    <n v="2010"/>
    <n v="3629062"/>
    <n v="1794082"/>
    <n v="1834980"/>
    <n v="1104"/>
    <n v="0.30488491168433629"/>
    <x v="0"/>
    <n v="253691.26200000002"/>
    <n v="120"/>
    <n v="495009.16199999978"/>
    <n v="60"/>
    <n v="531910.56500000006"/>
    <n v="60"/>
    <n v="478243.88000000006"/>
    <n v="60"/>
    <n v="462068.84800000011"/>
    <n v="60"/>
    <n v="513481.03100000002"/>
    <n v="60"/>
    <n v="411578.30100000015"/>
    <n v="65"/>
    <n v="263520.82699999987"/>
    <n v="96"/>
    <n v="159518.79100000003"/>
    <n v="225"/>
    <n v="58958.002000000015"/>
    <n v="0.42130223004837658"/>
    <x v="0"/>
    <n v="298"/>
  </r>
  <r>
    <s v="Washington"/>
    <n v="2010"/>
    <n v="6541242"/>
    <n v="3257435"/>
    <n v="3283807"/>
    <n v="966"/>
    <n v="0.43260315460739079"/>
    <x v="0"/>
    <n v="425379.18199999991"/>
    <n v="120"/>
    <n v="853474.21000000008"/>
    <n v="60"/>
    <n v="915993.04799999995"/>
    <n v="60"/>
    <n v="895183.06699999992"/>
    <n v="60"/>
    <n v="921788.90500000003"/>
    <n v="60"/>
    <n v="977533.29299999983"/>
    <n v="60"/>
    <n v="774018.30899999978"/>
    <n v="66"/>
    <n v="415531.68199999997"/>
    <n v="60"/>
    <n v="253453.77699999997"/>
    <n v="122"/>
    <n v="106946.40900000003"/>
    <n v="3.0843671387481331E-2"/>
    <x v="0"/>
    <n v="298"/>
  </r>
  <r>
    <s v="Arizona"/>
    <n v="2010"/>
    <n v="6287420"/>
    <n v="3128534"/>
    <n v="3158886"/>
    <n v="1096"/>
    <n v="0.31228886779581772"/>
    <x v="0"/>
    <n v="464715.06699999992"/>
    <n v="120"/>
    <n v="884670.92000000027"/>
    <n v="60"/>
    <n v="889390.04899999988"/>
    <n v="60"/>
    <n v="856180.73"/>
    <n v="60"/>
    <n v="833850.97699999996"/>
    <n v="60"/>
    <n v="823424.88499999989"/>
    <n v="60"/>
    <n v="688896.07899999991"/>
    <n v="76"/>
    <n v="463952.11099999998"/>
    <n v="92"/>
    <n v="279255.54599999997"/>
    <n v="213"/>
    <n v="95229.909999999974"/>
    <n v="0.12617518160185123"/>
    <x v="0"/>
    <n v="295"/>
  </r>
  <r>
    <s v="Arkansas"/>
    <n v="2010"/>
    <n v="3041661"/>
    <n v="1492531"/>
    <n v="1549130"/>
    <n v="1002"/>
    <n v="0.39928535210572441"/>
    <x v="0"/>
    <n v="204960.21"/>
    <n v="120"/>
    <n v="409884.86799999996"/>
    <n v="60"/>
    <n v="423367.80599999998"/>
    <n v="60"/>
    <n v="386472.19899999996"/>
    <n v="60"/>
    <n v="395140.17800000007"/>
    <n v="60"/>
    <n v="425145.47099999996"/>
    <n v="60"/>
    <n v="360636.62099999998"/>
    <n v="60"/>
    <n v="240599.25100000005"/>
    <n v="76"/>
    <n v="142096.35199999996"/>
    <n v="183"/>
    <n v="53408.834999999985"/>
    <n v="0.46645312969354746"/>
    <x v="0"/>
    <n v="263"/>
  </r>
  <r>
    <s v="Colorado"/>
    <n v="2010"/>
    <n v="4913915"/>
    <n v="2460960"/>
    <n v="2452955"/>
    <n v="935"/>
    <n v="0.46129348453938129"/>
    <x v="0"/>
    <n v="341491.96199999994"/>
    <n v="120"/>
    <n v="663264.41800000006"/>
    <n v="60"/>
    <n v="689283.54799999995"/>
    <n v="60"/>
    <n v="703637.26500000001"/>
    <n v="60"/>
    <n v="706238.11100000003"/>
    <n v="60"/>
    <n v="734199.15600000019"/>
    <n v="60"/>
    <n v="553285.91600000008"/>
    <n v="60"/>
    <n v="285350.03699999995"/>
    <n v="60"/>
    <n v="168567.77599999995"/>
    <n v="135"/>
    <n v="67422.402000000002"/>
    <n v="0.35243148332971019"/>
    <x v="0"/>
    <n v="260"/>
  </r>
  <r>
    <s v="Oregon"/>
    <n v="2010"/>
    <n v="3761910"/>
    <n v="1861882"/>
    <n v="1900028"/>
    <n v="846"/>
    <n v="0.54366249627961205"/>
    <x v="0"/>
    <n v="234336.389"/>
    <n v="120"/>
    <n v="477973.74500000005"/>
    <n v="60"/>
    <n v="509066.26300000004"/>
    <n v="60"/>
    <n v="508932.25700000004"/>
    <n v="60"/>
    <n v="503243.76700000011"/>
    <n v="60"/>
    <n v="546230.652"/>
    <n v="60"/>
    <n v="476112.83900000009"/>
    <n v="60"/>
    <n v="267409.18"/>
    <n v="60"/>
    <n v="166725.61199999994"/>
    <n v="79"/>
    <n v="74353.596000000005"/>
    <n v="0.29603569550872577"/>
    <x v="0"/>
    <n v="227"/>
  </r>
  <r>
    <s v="Mississippi"/>
    <n v="2010"/>
    <n v="2830107"/>
    <n v="1374255"/>
    <n v="1455852"/>
    <n v="921"/>
    <n v="0.4742504077344738"/>
    <x v="0"/>
    <n v="200468.73899999997"/>
    <n v="120"/>
    <n v="399212.23200000019"/>
    <n v="60"/>
    <n v="425775.75300000008"/>
    <n v="60"/>
    <n v="365293.19000000012"/>
    <n v="60"/>
    <n v="370778.00299999997"/>
    <n v="60"/>
    <n v="398368.76799999992"/>
    <n v="60"/>
    <n v="317045.12699999998"/>
    <n v="65"/>
    <n v="196534.02499999997"/>
    <n v="76"/>
    <n v="114209.89"/>
    <n v="138"/>
    <n v="41514.02399999999"/>
    <n v="0.56323547878473024"/>
    <x v="0"/>
    <n v="222"/>
  </r>
  <r>
    <s v="West Virginia"/>
    <n v="2010"/>
    <n v="1881165"/>
    <n v="925080"/>
    <n v="956085"/>
    <n v="849"/>
    <n v="0.54088601273780657"/>
    <x v="0"/>
    <n v="106657.22100000005"/>
    <n v="120"/>
    <n v="220851.78999999998"/>
    <n v="60"/>
    <n v="246092.24899999998"/>
    <n v="60"/>
    <n v="225325.06099999999"/>
    <n v="60"/>
    <n v="247463.10299999994"/>
    <n v="60"/>
    <n v="284961.42700000008"/>
    <n v="60"/>
    <n v="253306.49900000004"/>
    <n v="60"/>
    <n v="159360.05500000005"/>
    <n v="60"/>
    <n v="101273.91899999999"/>
    <n v="123"/>
    <n v="35991.769"/>
    <n v="0.60816740844553174"/>
    <x v="0"/>
    <n v="186"/>
  </r>
  <r>
    <s v="Utah"/>
    <n v="2010"/>
    <n v="2665430"/>
    <n v="1338667"/>
    <n v="1326763"/>
    <n v="773"/>
    <n v="0.61122359579688001"/>
    <x v="0"/>
    <n v="255764.22200000004"/>
    <n v="120"/>
    <n v="452268.92500000005"/>
    <n v="60"/>
    <n v="448952.08700000006"/>
    <n v="60"/>
    <n v="425979.51699999993"/>
    <n v="60"/>
    <n v="320635.80200000008"/>
    <n v="60"/>
    <n v="301820.64300000004"/>
    <n v="60"/>
    <n v="223932.15199999997"/>
    <n v="60"/>
    <n v="128441.24700000002"/>
    <n v="60"/>
    <n v="79531.786999999997"/>
    <n v="81"/>
    <n v="28674.318000000003"/>
    <n v="0.66770598347119836"/>
    <x v="0"/>
    <n v="152"/>
  </r>
  <r>
    <s v="Nebraska"/>
    <n v="2010"/>
    <n v="1790032"/>
    <n v="886402"/>
    <n v="903630"/>
    <n v="749"/>
    <n v="0.63343546413132434"/>
    <x v="0"/>
    <n v="128861.07099999997"/>
    <n v="120"/>
    <n v="244926.78200000001"/>
    <n v="60"/>
    <n v="259376.90700000001"/>
    <n v="60"/>
    <n v="234111.01999999993"/>
    <n v="60"/>
    <n v="225902.64500000002"/>
    <n v="60"/>
    <n v="257586.22199999998"/>
    <n v="60"/>
    <n v="198797.92000000007"/>
    <n v="60"/>
    <n v="118200.944"/>
    <n v="60"/>
    <n v="84765.873999999953"/>
    <n v="60"/>
    <n v="37082.848999999987"/>
    <n v="0.59928981590148833"/>
    <x v="0"/>
    <n v="149"/>
  </r>
  <r>
    <s v="Hawaii"/>
    <n v="2010"/>
    <n v="1333591"/>
    <n v="668202"/>
    <n v="665389"/>
    <n v="751"/>
    <n v="0.63158447510345395"/>
    <x v="0"/>
    <n v="86252.420999999988"/>
    <n v="120"/>
    <n v="162175.20699999999"/>
    <n v="60"/>
    <n v="180941.44699999999"/>
    <n v="60"/>
    <n v="179787.30600000001"/>
    <n v="60"/>
    <n v="179139.769"/>
    <n v="60"/>
    <n v="194286.103"/>
    <n v="60"/>
    <n v="165165.845"/>
    <n v="60"/>
    <n v="93984.444000000003"/>
    <n v="60"/>
    <n v="64883.703000000001"/>
    <n v="72"/>
    <n v="27040.289000000001"/>
    <n v="0.68100129056797498"/>
    <x v="0"/>
    <n v="139"/>
  </r>
  <r>
    <s v="New Mexico"/>
    <n v="2010"/>
    <n v="2107569"/>
    <n v="1038347"/>
    <n v="1069222"/>
    <n v="742"/>
    <n v="0.63991392572887063"/>
    <x v="0"/>
    <n v="150001.49100000004"/>
    <n v="120"/>
    <n v="292463.37"/>
    <n v="60"/>
    <n v="310063.80499999999"/>
    <n v="60"/>
    <n v="269445.39500000002"/>
    <n v="60"/>
    <n v="267406.30499999999"/>
    <n v="60"/>
    <n v="301118.09700000001"/>
    <n v="60"/>
    <n v="248443.29800000001"/>
    <n v="60"/>
    <n v="149410.55100000001"/>
    <n v="60"/>
    <n v="86890.61599999998"/>
    <n v="73"/>
    <n v="31526.686000000002"/>
    <n v="0.64449763862969411"/>
    <x v="0"/>
    <n v="129"/>
  </r>
  <r>
    <s v="Maine"/>
    <n v="2010"/>
    <n v="1327665"/>
    <n v="649666"/>
    <n v="677999"/>
    <n v="725"/>
    <n v="0.65564733246576856"/>
    <x v="0"/>
    <n v="69854.608999999997"/>
    <n v="120"/>
    <n v="156391.02500000002"/>
    <n v="60"/>
    <n v="171735.96100000001"/>
    <n v="60"/>
    <n v="144232.56400000001"/>
    <n v="60"/>
    <n v="182626.19399999999"/>
    <n v="60"/>
    <n v="218987.40700000001"/>
    <n v="60"/>
    <n v="180791.66799999998"/>
    <n v="60"/>
    <n v="106281.59299999999"/>
    <n v="60"/>
    <n v="69812.343999999997"/>
    <n v="60"/>
    <n v="27321.834999999999"/>
    <n v="0.67871048634609821"/>
    <x v="0"/>
    <n v="125"/>
  </r>
  <r>
    <s v="Nevada"/>
    <n v="2010"/>
    <n v="2633331"/>
    <n v="1331625"/>
    <n v="1301706"/>
    <n v="808"/>
    <n v="0.57883128780914883"/>
    <x v="0"/>
    <n v="188938.50899999999"/>
    <n v="120"/>
    <n v="358346.52"/>
    <n v="60"/>
    <n v="352832.17199999996"/>
    <n v="60"/>
    <n v="380831.016"/>
    <n v="60"/>
    <n v="385294.76699999999"/>
    <n v="60"/>
    <n v="365177.89699999994"/>
    <n v="60"/>
    <n v="299854.804"/>
    <n v="60"/>
    <n v="181075.54399999999"/>
    <n v="71"/>
    <n v="92019.991999999998"/>
    <n v="141"/>
    <n v="28664.335999999999"/>
    <n v="0.66778720219830801"/>
    <x v="0"/>
    <n v="116"/>
  </r>
  <r>
    <s v="Rhode Island"/>
    <n v="2010"/>
    <n v="1056389"/>
    <n v="509859"/>
    <n v="546530"/>
    <n v="715"/>
    <n v="0.66490227760512033"/>
    <x v="0"/>
    <n v="59283.510999999999"/>
    <n v="120"/>
    <n v="127533.791"/>
    <n v="60"/>
    <n v="160698.09999999998"/>
    <n v="60"/>
    <n v="127788.05600000001"/>
    <n v="60"/>
    <n v="146914.60700000002"/>
    <n v="60"/>
    <n v="160827.18799999999"/>
    <n v="60"/>
    <n v="122761.476"/>
    <n v="60"/>
    <n v="70635.231"/>
    <n v="60"/>
    <n v="54667.649000000005"/>
    <n v="65"/>
    <n v="24560.228999999999"/>
    <n v="0.70118034450057454"/>
    <x v="0"/>
    <n v="110"/>
  </r>
  <r>
    <s v="Idaho"/>
    <n v="2010"/>
    <n v="1535086"/>
    <n v="768118"/>
    <n v="766968"/>
    <n v="708"/>
    <n v="0.67138073920266661"/>
    <x v="0"/>
    <n v="119524.94500000001"/>
    <n v="120"/>
    <n v="231517.071"/>
    <n v="60"/>
    <n v="224908.00599999999"/>
    <n v="60"/>
    <n v="202326.26299999998"/>
    <n v="60"/>
    <n v="194189.31599999999"/>
    <n v="60"/>
    <n v="209128.40899999999"/>
    <n v="60"/>
    <n v="169778.25600000005"/>
    <n v="60"/>
    <n v="100706.375"/>
    <n v="60"/>
    <n v="58472.37799999999"/>
    <n v="65"/>
    <n v="23979.518000000004"/>
    <n v="0.70590531026279568"/>
    <x v="0"/>
    <n v="103"/>
  </r>
  <r>
    <s v="New Hampshire"/>
    <n v="2010"/>
    <n v="1313939"/>
    <n v="648504"/>
    <n v="665435"/>
    <n v="698"/>
    <n v="0.68063568434201838"/>
    <x v="0"/>
    <n v="72299.67300000001"/>
    <n v="120"/>
    <n v="166228.611"/>
    <n v="60"/>
    <n v="179679.99299999993"/>
    <n v="60"/>
    <n v="144228.57900000003"/>
    <n v="60"/>
    <n v="192146.20800000001"/>
    <n v="60"/>
    <n v="221676.63200000004"/>
    <n v="60"/>
    <n v="166817.65400000001"/>
    <n v="60"/>
    <n v="90483.390000000014"/>
    <n v="60"/>
    <n v="56783.514000000003"/>
    <n v="60"/>
    <n v="23051.814000000002"/>
    <n v="0.71345359096950767"/>
    <x v="0"/>
    <n v="98"/>
  </r>
  <r>
    <s v="Montana"/>
    <n v="2010"/>
    <n v="937821"/>
    <n v="469741"/>
    <n v="468080"/>
    <n v="688"/>
    <n v="0.68989062948137014"/>
    <x v="0"/>
    <n v="57620.567000000003"/>
    <n v="120"/>
    <n v="117520.736"/>
    <n v="60"/>
    <n v="133208.17299999995"/>
    <n v="60"/>
    <n v="111918.811"/>
    <n v="60"/>
    <n v="113007.58199999999"/>
    <n v="60"/>
    <n v="146682.57399999994"/>
    <n v="60"/>
    <n v="124051.33700000001"/>
    <n v="60"/>
    <n v="71833.94"/>
    <n v="60"/>
    <n v="45056.373000000007"/>
    <n v="60"/>
    <n v="17196.358999999997"/>
    <n v="0.76109660857590022"/>
    <x v="0"/>
    <n v="88"/>
  </r>
  <r>
    <s v="South Dakota"/>
    <n v="2010"/>
    <n v="741943"/>
    <n v="372060"/>
    <n v="369883"/>
    <n v="687"/>
    <n v="0.69081612399530534"/>
    <x v="0"/>
    <n v="52763.137999999992"/>
    <n v="120"/>
    <n v="100992.29400000001"/>
    <n v="60"/>
    <n v="107115.26300000001"/>
    <n v="60"/>
    <n v="92840.981999999989"/>
    <n v="60"/>
    <n v="90924.631999999998"/>
    <n v="60"/>
    <n v="108636.36200000004"/>
    <n v="60"/>
    <n v="83743.776999999987"/>
    <n v="60"/>
    <n v="51132.860999999997"/>
    <n v="60"/>
    <n v="36537.791999999987"/>
    <n v="60"/>
    <n v="16915.375"/>
    <n v="0.76338284007441137"/>
    <x v="0"/>
    <n v="87"/>
  </r>
  <r>
    <s v="North Dakota"/>
    <n v="2010"/>
    <n v="570866"/>
    <n v="287222"/>
    <n v="283644"/>
    <n v="665"/>
    <n v="0.71117700330187927"/>
    <x v="0"/>
    <n v="36571.53100000001"/>
    <n v="120"/>
    <n v="69926.833000000028"/>
    <n v="60"/>
    <n v="88320.249000000025"/>
    <n v="60"/>
    <n v="72023.130999999994"/>
    <n v="60"/>
    <n v="67844.047999999995"/>
    <n v="60"/>
    <n v="84675.476000000024"/>
    <n v="60"/>
    <n v="66284.744999999995"/>
    <n v="60"/>
    <n v="40434.281999999999"/>
    <n v="60"/>
    <n v="30365.308000000001"/>
    <n v="60"/>
    <n v="14115.218000000001"/>
    <n v="0.78616636915142812"/>
    <x v="0"/>
    <n v="65"/>
  </r>
  <r>
    <s v="Delaware"/>
    <n v="2010"/>
    <n v="881278"/>
    <n v="427218"/>
    <n v="454060"/>
    <n v="665"/>
    <n v="0.71117700330187927"/>
    <x v="0"/>
    <n v="55855.556000000004"/>
    <n v="120"/>
    <n v="112543.17400000001"/>
    <n v="60"/>
    <n v="125219.46"/>
    <n v="60"/>
    <n v="109915.414"/>
    <n v="60"/>
    <n v="120411.88000000002"/>
    <n v="60"/>
    <n v="130201.804"/>
    <n v="60"/>
    <n v="104765.26599999999"/>
    <n v="60"/>
    <n v="67709.214000000007"/>
    <n v="60"/>
    <n v="39449.732000000004"/>
    <n v="60"/>
    <n v="15622.119999999999"/>
    <n v="0.77390543323490113"/>
    <x v="0"/>
    <n v="65"/>
  </r>
  <r>
    <s v="Wyoming"/>
    <n v="2010"/>
    <n v="600605"/>
    <n v="304661"/>
    <n v="295944"/>
    <n v="665"/>
    <n v="0.71117700330187927"/>
    <x v="0"/>
    <n v="40494.825000000012"/>
    <n v="120"/>
    <n v="77715.875000000015"/>
    <n v="60"/>
    <n v="88851.178000000014"/>
    <n v="60"/>
    <n v="77156.800999999992"/>
    <n v="60"/>
    <n v="73259.838999999993"/>
    <n v="60"/>
    <n v="93035.1"/>
    <n v="60"/>
    <n v="74793.722000000009"/>
    <n v="60"/>
    <n v="41131.65"/>
    <n v="60"/>
    <n v="24625.828999999998"/>
    <n v="60"/>
    <n v="9434.9689999999991"/>
    <n v="0.82424730146314462"/>
    <x v="0"/>
    <n v="65"/>
  </r>
  <r>
    <s v="Alaska"/>
    <n v="2010"/>
    <n v="702506"/>
    <n v="363551"/>
    <n v="338955"/>
    <n v="660"/>
    <n v="0.71580447587155516"/>
    <x v="0"/>
    <n v="52137.324000000001"/>
    <n v="120"/>
    <n v="102332.077"/>
    <n v="60"/>
    <n v="110410.98300000001"/>
    <n v="60"/>
    <n v="94661.168999999994"/>
    <n v="60"/>
    <n v="97170.112000000023"/>
    <n v="60"/>
    <n v="111612.61599999999"/>
    <n v="60"/>
    <n v="80035.558999999994"/>
    <n v="60"/>
    <n v="33808.064999999988"/>
    <n v="60"/>
    <n v="15441.695000000002"/>
    <n v="60"/>
    <n v="5010.1500000000005"/>
    <n v="0.86024992286867163"/>
    <x v="0"/>
    <n v="60"/>
  </r>
  <r>
    <s v="District of Columbia"/>
    <n v="2010"/>
    <n v="584400"/>
    <n v="276101"/>
    <n v="308299"/>
    <n v="660"/>
    <n v="0.71580447587155516"/>
    <x v="0"/>
    <n v="32142"/>
    <n v="120"/>
    <n v="53180.4"/>
    <n v="60"/>
    <n v="99932.4"/>
    <n v="60"/>
    <n v="113958"/>
    <n v="60"/>
    <n v="81816"/>
    <n v="60"/>
    <n v="75387.600000000006"/>
    <n v="60"/>
    <n v="61946.399999999994"/>
    <n v="60"/>
    <n v="35648.400000000001"/>
    <n v="60"/>
    <n v="22207.200000000001"/>
    <n v="60"/>
    <n v="9350.4"/>
    <n v="0.82493539869144794"/>
    <x v="0"/>
    <n v="60"/>
  </r>
  <r>
    <s v="Vermont"/>
    <n v="2010"/>
    <n v="572962"/>
    <n v="281968"/>
    <n v="290994"/>
    <n v="660"/>
    <n v="0.71580447587155516"/>
    <x v="0"/>
    <n v="29364.755999999998"/>
    <n v="120"/>
    <n v="67666.705000000002"/>
    <n v="60"/>
    <n v="84956.449000000008"/>
    <n v="60"/>
    <n v="62465.756999999998"/>
    <n v="60"/>
    <n v="76908.089999999982"/>
    <n v="60"/>
    <n v="94816.569000000003"/>
    <n v="60"/>
    <n v="77049.417000000001"/>
    <n v="60"/>
    <n v="42024.949000000001"/>
    <n v="60"/>
    <n v="27466.205000000002"/>
    <n v="60"/>
    <n v="10509.152"/>
    <n v="0.81550719167125174"/>
    <x v="0"/>
    <n v="60"/>
  </r>
  <r>
    <s v="California"/>
    <n v="2011"/>
    <n v="36986746"/>
    <n v="18395941"/>
    <n v="18590805"/>
    <n v="6391"/>
    <n v="4.5882045834909482"/>
    <x v="1"/>
    <n v="2550935.4790000003"/>
    <n v="120"/>
    <n v="5082233.294999999"/>
    <n v="60"/>
    <n v="5558879.1850000005"/>
    <n v="60"/>
    <n v="5287964.2289999994"/>
    <n v="68"/>
    <n v="5241877.3740000008"/>
    <n v="85"/>
    <n v="5203081.4630000005"/>
    <n v="216"/>
    <n v="3913560.1799999997"/>
    <n v="444"/>
    <n v="2221492.0699999994"/>
    <n v="671"/>
    <n v="1381366.4649999999"/>
    <n v="1617"/>
    <n v="582306.37999999989"/>
    <n v="3.8369315002648063"/>
    <x v="1"/>
    <n v="3050"/>
  </r>
  <r>
    <s v="New York"/>
    <n v="2011"/>
    <n v="19359449"/>
    <n v="9368464"/>
    <n v="9990985"/>
    <n v="5152"/>
    <n v="3.441516880725263"/>
    <x v="1"/>
    <n v="1161309.5909999998"/>
    <n v="120"/>
    <n v="2391236.1819999996"/>
    <n v="60"/>
    <n v="2759587.9280000008"/>
    <n v="60"/>
    <n v="2637720.3079999997"/>
    <n v="60"/>
    <n v="2676821.9560000012"/>
    <n v="65"/>
    <n v="2856004.655999999"/>
    <n v="158"/>
    <n v="2264508.1720000003"/>
    <n v="333"/>
    <n v="1343995.7259999998"/>
    <n v="530"/>
    <n v="880994.24300000013"/>
    <n v="1268"/>
    <n v="378953.23300000007"/>
    <n v="2.1823448690232845"/>
    <x v="1"/>
    <n v="2498"/>
  </r>
  <r>
    <s v="Texas"/>
    <n v="2011"/>
    <n v="24819768"/>
    <n v="12307997"/>
    <n v="12511771"/>
    <n v="3258"/>
    <n v="1.6886302713320365"/>
    <x v="0"/>
    <n v="1924913.1260000009"/>
    <n v="120"/>
    <n v="3733148.7679999997"/>
    <n v="60"/>
    <n v="3682627.9380000024"/>
    <n v="60"/>
    <n v="3555937.4959999989"/>
    <n v="60"/>
    <n v="3458491.4709999999"/>
    <n v="69"/>
    <n v="3387215.06"/>
    <n v="136"/>
    <n v="2518834.608"/>
    <n v="280"/>
    <n v="1436207.6709999996"/>
    <n v="405"/>
    <n v="815470.04899999977"/>
    <n v="803"/>
    <n v="302246.83400000003"/>
    <n v="1.5582218387754263"/>
    <x v="0"/>
    <n v="1265"/>
  </r>
  <r>
    <s v="Pennsylvania"/>
    <n v="2011"/>
    <n v="12537929"/>
    <n v="6107185"/>
    <n v="6430744"/>
    <n v="3043"/>
    <n v="1.4896489508359732"/>
    <x v="0"/>
    <n v="721574.82699999982"/>
    <n v="120"/>
    <n v="1534928.327"/>
    <n v="60"/>
    <n v="1755912.4850000003"/>
    <n v="60"/>
    <n v="1485863.605"/>
    <n v="60"/>
    <n v="1637431.7650000001"/>
    <n v="60"/>
    <n v="1912703.5730000001"/>
    <n v="82"/>
    <n v="1561463.2930000003"/>
    <n v="175"/>
    <n v="950212.82999999984"/>
    <n v="312"/>
    <n v="679261.97299999988"/>
    <n v="691"/>
    <n v="293466.55099999992"/>
    <n v="1.4867809042010653"/>
    <x v="0"/>
    <n v="1423"/>
  </r>
  <r>
    <s v="Illinois"/>
    <n v="2011"/>
    <n v="12741975"/>
    <n v="6247724"/>
    <n v="6494251"/>
    <n v="2691"/>
    <n v="1.1638748819307907"/>
    <x v="0"/>
    <n v="835803.59299999988"/>
    <n v="120"/>
    <n v="1735350.4259999995"/>
    <n v="60"/>
    <n v="1796793.0019999999"/>
    <n v="60"/>
    <n v="1758490.1929999997"/>
    <n v="60"/>
    <n v="1746109.453"/>
    <n v="60"/>
    <n v="1850667.7210000001"/>
    <n v="81"/>
    <n v="1427019.1690000002"/>
    <n v="201"/>
    <n v="830555.33499999985"/>
    <n v="256"/>
    <n v="525188.15100000007"/>
    <n v="625"/>
    <n v="228196.364"/>
    <n v="0.95570882382242184"/>
    <x v="0"/>
    <n v="1168"/>
  </r>
  <r>
    <s v="Florida"/>
    <n v="2011"/>
    <n v="18633958"/>
    <n v="9107134"/>
    <n v="9526824"/>
    <n v="2701"/>
    <n v="1.1731298270701425"/>
    <x v="0"/>
    <n v="1076278.5740000003"/>
    <n v="120"/>
    <n v="2198252.3190000001"/>
    <n v="60"/>
    <n v="2450814.7780000004"/>
    <n v="60"/>
    <n v="2269669.4440000006"/>
    <n v="60"/>
    <n v="2465973.4670000002"/>
    <n v="65"/>
    <n v="2693234.0310000004"/>
    <n v="109"/>
    <n v="2282822.878"/>
    <n v="193"/>
    <n v="1677543.2919999999"/>
    <n v="327"/>
    <n v="1093333.7029999997"/>
    <n v="629"/>
    <n v="430240.88800000004"/>
    <n v="2.599647819888006"/>
    <x v="1"/>
    <n v="1078"/>
  </r>
  <r>
    <s v="Ohio"/>
    <n v="2011"/>
    <n v="11514097"/>
    <n v="5619745"/>
    <n v="5894352"/>
    <n v="2551"/>
    <n v="1.0343056499798657"/>
    <x v="0"/>
    <n v="721185.43500000041"/>
    <n v="120"/>
    <n v="1526174.8809999998"/>
    <n v="60"/>
    <n v="1583513.4520000007"/>
    <n v="60"/>
    <n v="1416327.9429999995"/>
    <n v="60"/>
    <n v="1511343.8789999997"/>
    <n v="67"/>
    <n v="1737508.0420000001"/>
    <n v="105"/>
    <n v="1410430.5420000001"/>
    <n v="187"/>
    <n v="834780.49199999985"/>
    <n v="275"/>
    <n v="545482.70200000016"/>
    <n v="592"/>
    <n v="222926.00000000003"/>
    <n v="0.91282640992903585"/>
    <x v="0"/>
    <n v="1025"/>
  </r>
  <r>
    <s v="North Carolina"/>
    <n v="2011"/>
    <n v="9326745"/>
    <n v="4543672"/>
    <n v="4783073"/>
    <n v="1882"/>
    <n v="0.41514982015723195"/>
    <x v="0"/>
    <n v="621963.02700000012"/>
    <n v="120"/>
    <n v="1242709.3729999999"/>
    <n v="60"/>
    <n v="1299089.6370000003"/>
    <n v="60"/>
    <n v="1222384.9649999999"/>
    <n v="60"/>
    <n v="1323299.9129999997"/>
    <n v="60"/>
    <n v="1334057.0070000002"/>
    <n v="65"/>
    <n v="1094142.0979999998"/>
    <n v="113"/>
    <n v="664476.78199999989"/>
    <n v="223"/>
    <n v="383288.87900000002"/>
    <n v="412"/>
    <n v="138313.61999999997"/>
    <n v="0.22437621945557479"/>
    <x v="0"/>
    <n v="709"/>
  </r>
  <r>
    <s v="Massachusetts"/>
    <n v="2011"/>
    <n v="6522562"/>
    <n v="3155424"/>
    <n v="3367138"/>
    <n v="1752"/>
    <n v="0.29483553334565882"/>
    <x v="0"/>
    <n v="367196.82800000004"/>
    <n v="120"/>
    <n v="793364.946"/>
    <n v="60"/>
    <n v="935022.05500000017"/>
    <n v="60"/>
    <n v="837932.33400000003"/>
    <n v="60"/>
    <n v="911024.14699999988"/>
    <n v="60"/>
    <n v="999912.67799999996"/>
    <n v="60"/>
    <n v="782346.53299999994"/>
    <n v="68"/>
    <n v="447028.52500000002"/>
    <n v="108"/>
    <n v="308062.55"/>
    <n v="318"/>
    <n v="141922.41500000001"/>
    <n v="0.2537392465342328"/>
    <x v="0"/>
    <n v="838"/>
  </r>
  <r>
    <s v="Michigan"/>
    <n v="2011"/>
    <n v="10032554"/>
    <n v="4921791"/>
    <n v="5110763"/>
    <n v="2032"/>
    <n v="0.55397399724750862"/>
    <x v="0"/>
    <n v="613585.647"/>
    <n v="120"/>
    <n v="1347431.6159999995"/>
    <n v="60"/>
    <n v="1434265.916"/>
    <n v="60"/>
    <n v="1191776.341"/>
    <n v="60"/>
    <n v="1331187.4979999999"/>
    <n v="60"/>
    <n v="1528539.639"/>
    <n v="67"/>
    <n v="1235166.1450000005"/>
    <n v="140"/>
    <n v="713450.27300000004"/>
    <n v="221"/>
    <n v="456158.45700000005"/>
    <n v="439"/>
    <n v="186450.40599999999"/>
    <n v="0.61604206658669469"/>
    <x v="0"/>
    <n v="805"/>
  </r>
  <r>
    <s v="Virginia"/>
    <n v="2011"/>
    <n v="7910723"/>
    <n v="3886277"/>
    <n v="4024446"/>
    <n v="1730"/>
    <n v="0.27447465403908494"/>
    <x v="0"/>
    <n v="508880.31500000006"/>
    <n v="120"/>
    <n v="1017991.3869999999"/>
    <n v="60"/>
    <n v="1117069.1209999993"/>
    <n v="60"/>
    <n v="1071799.1509999996"/>
    <n v="60"/>
    <n v="1126467.4209999996"/>
    <n v="60"/>
    <n v="1193534.93"/>
    <n v="74"/>
    <n v="927378.223"/>
    <n v="92"/>
    <n v="531499.22799999977"/>
    <n v="197"/>
    <n v="302107.88100000023"/>
    <n v="346"/>
    <n v="117058.30799999998"/>
    <n v="5.1431981331404003E-2"/>
    <x v="0"/>
    <n v="661"/>
  </r>
  <r>
    <s v="Missouri"/>
    <n v="2011"/>
    <n v="5886675"/>
    <n v="2881264"/>
    <n v="3005411"/>
    <n v="1520"/>
    <n v="8.0120806112697632E-2"/>
    <x v="0"/>
    <n v="382036.5959999999"/>
    <n v="120"/>
    <n v="774861.3320000004"/>
    <n v="60"/>
    <n v="830373.95600000001"/>
    <n v="60"/>
    <n v="760079.88400000008"/>
    <n v="60"/>
    <n v="756612.52300000028"/>
    <n v="60"/>
    <n v="871226.80799999984"/>
    <n v="60"/>
    <n v="698274.00099999981"/>
    <n v="84"/>
    <n v="431679.55900000012"/>
    <n v="144"/>
    <n v="269178.20000000019"/>
    <n v="310"/>
    <n v="110950.84599999996"/>
    <n v="1.7385041214563284E-3"/>
    <x v="0"/>
    <n v="562"/>
  </r>
  <r>
    <s v="Georgia"/>
    <n v="2011"/>
    <n v="9627433"/>
    <n v="4705820"/>
    <n v="4921613"/>
    <n v="1745"/>
    <n v="0.28835707174811259"/>
    <x v="0"/>
    <n v="690598.10900000017"/>
    <n v="120"/>
    <n v="1374777.9830000005"/>
    <n v="60"/>
    <n v="1391755.5710000005"/>
    <n v="60"/>
    <n v="1329501.9569999997"/>
    <n v="60"/>
    <n v="1415733.0629999998"/>
    <n v="60"/>
    <n v="1371910.0570000003"/>
    <n v="67"/>
    <n v="1041014.9039999994"/>
    <n v="145"/>
    <n v="588939.09499999986"/>
    <n v="253"/>
    <n v="310828.94799999986"/>
    <n v="376"/>
    <n v="113346.60300000002"/>
    <n v="2.1231625139659163E-2"/>
    <x v="0"/>
    <n v="544"/>
  </r>
  <r>
    <s v="Indiana"/>
    <n v="2011"/>
    <n v="6258004"/>
    <n v="3077533"/>
    <n v="3180471"/>
    <n v="1302"/>
    <n v="0.12163699792517109"/>
    <x v="0"/>
    <n v="421952.53600000014"/>
    <n v="120"/>
    <n v="865214.68500000006"/>
    <n v="60"/>
    <n v="904038.26300000015"/>
    <n v="60"/>
    <n v="803250.14299999981"/>
    <n v="60"/>
    <n v="828416.52400000009"/>
    <n v="60"/>
    <n v="910538.80700000038"/>
    <n v="60"/>
    <n v="725267.67899999989"/>
    <n v="67"/>
    <n v="425792.96899999981"/>
    <n v="107"/>
    <n v="268978.83300000004"/>
    <n v="250"/>
    <n v="106506.72299999995"/>
    <n v="3.4421184636116639E-2"/>
    <x v="0"/>
    <n v="458"/>
  </r>
  <r>
    <s v="New Jersey"/>
    <n v="2011"/>
    <n v="8753064"/>
    <n v="4261485"/>
    <n v="4491579"/>
    <n v="1532"/>
    <n v="9.1226740279919769E-2"/>
    <x v="0"/>
    <n v="543388.18299999996"/>
    <n v="120"/>
    <n v="1150384.08"/>
    <n v="60"/>
    <n v="1131399.8460000001"/>
    <n v="60"/>
    <n v="1103400.0020000001"/>
    <n v="60"/>
    <n v="1265709.344"/>
    <n v="60"/>
    <n v="1361404.7470000002"/>
    <n v="67"/>
    <n v="1021105.956"/>
    <n v="86"/>
    <n v="600153.15600000008"/>
    <n v="124"/>
    <n v="400734.31100000005"/>
    <n v="292"/>
    <n v="172153.21100000001"/>
    <n v="0.49971267576958028"/>
    <x v="0"/>
    <n v="603"/>
  </r>
  <r>
    <s v="Tennessee"/>
    <n v="2011"/>
    <n v="6341858"/>
    <n v="3092455"/>
    <n v="3249403"/>
    <n v="1746"/>
    <n v="0.28928256626204779"/>
    <x v="0"/>
    <n v="410603.21800000011"/>
    <n v="120"/>
    <n v="837694.14800000016"/>
    <n v="60"/>
    <n v="864387.43500000006"/>
    <n v="60"/>
    <n v="829296.53300000005"/>
    <n v="60"/>
    <n v="870345.65200000035"/>
    <n v="60"/>
    <n v="919269.39999999979"/>
    <n v="77"/>
    <n v="768296.71900000004"/>
    <n v="117"/>
    <n v="474593.35200000001"/>
    <n v="236"/>
    <n v="267836.51400000002"/>
    <n v="406"/>
    <n v="98621.292000000016"/>
    <n v="9.8581139407691309E-2"/>
    <x v="0"/>
    <n v="550"/>
  </r>
  <r>
    <s v="Wisconsin"/>
    <n v="2011"/>
    <n v="5449940"/>
    <n v="2702138"/>
    <n v="2747802"/>
    <n v="1331"/>
    <n v="9.4797657021050946E-2"/>
    <x v="0"/>
    <n v="342937.75699999998"/>
    <n v="120"/>
    <n v="716424.82900000003"/>
    <n v="60"/>
    <n v="769875.56700000016"/>
    <n v="60"/>
    <n v="686946.38899999997"/>
    <n v="60"/>
    <n v="717252.41899999976"/>
    <n v="60"/>
    <n v="832210.02499999991"/>
    <n v="60"/>
    <n v="650993.71100000013"/>
    <n v="60"/>
    <n v="372765.93700000003"/>
    <n v="78"/>
    <n v="251435.00599999991"/>
    <n v="241"/>
    <n v="109637.28300000005"/>
    <n v="8.949325455596421E-3"/>
    <x v="0"/>
    <n v="532"/>
  </r>
  <r>
    <s v="Maryland"/>
    <n v="2011"/>
    <n v="5750718"/>
    <n v="2782138"/>
    <n v="2968580"/>
    <n v="1362"/>
    <n v="6.6107327089060433E-2"/>
    <x v="0"/>
    <n v="365922.91499999998"/>
    <n v="120"/>
    <n v="746480.7620000001"/>
    <n v="60"/>
    <n v="801518.93699999992"/>
    <n v="60"/>
    <n v="751948.0120000001"/>
    <n v="60"/>
    <n v="817329.62100000004"/>
    <n v="60"/>
    <n v="890940.84499999997"/>
    <n v="60"/>
    <n v="677911.87800000026"/>
    <n v="75"/>
    <n v="377455.17"/>
    <n v="131"/>
    <n v="227253.53899999999"/>
    <n v="279"/>
    <n v="93428.728999999992"/>
    <n v="0.14083052402960433"/>
    <x v="0"/>
    <n v="457"/>
  </r>
  <r>
    <s v="Kentucky"/>
    <n v="2011"/>
    <n v="4295103"/>
    <n v="2111391"/>
    <n v="2183712"/>
    <n v="1275"/>
    <n v="0.14662534980142089"/>
    <x v="0"/>
    <n v="277795.50499999989"/>
    <n v="120"/>
    <n v="564397.57599999988"/>
    <n v="60"/>
    <n v="579326.39299999981"/>
    <n v="60"/>
    <n v="556852.51600000006"/>
    <n v="60"/>
    <n v="583258.19400000025"/>
    <n v="60"/>
    <n v="635144.38900000008"/>
    <n v="74"/>
    <n v="525967.73099999991"/>
    <n v="78"/>
    <n v="319607.02600000001"/>
    <n v="121"/>
    <n v="182548.33099999995"/>
    <n v="256"/>
    <n v="71539.250000000015"/>
    <n v="0.31893467364594652"/>
    <x v="0"/>
    <n v="386"/>
  </r>
  <r>
    <s v="Minnesota"/>
    <n v="2011"/>
    <n v="5176137"/>
    <n v="2569885"/>
    <n v="2606252"/>
    <n v="1061"/>
    <n v="0.3446811757835489"/>
    <x v="0"/>
    <n v="347049.34500000003"/>
    <n v="120"/>
    <n v="692633.50999999989"/>
    <n v="60"/>
    <n v="717509.929"/>
    <n v="60"/>
    <n v="693966.83900000004"/>
    <n v="60"/>
    <n v="688189.31"/>
    <n v="60"/>
    <n v="789209.65899999999"/>
    <n v="60"/>
    <n v="597251.1129999999"/>
    <n v="60"/>
    <n v="335296.88500000007"/>
    <n v="60"/>
    <n v="217665.36299999995"/>
    <n v="127"/>
    <n v="98867.529999999984"/>
    <n v="9.6577619379040858E-2"/>
    <x v="0"/>
    <n v="394"/>
  </r>
  <r>
    <s v="Alabama"/>
    <n v="2011"/>
    <n v="5081072"/>
    <n v="2469428"/>
    <n v="2611644"/>
    <n v="1261"/>
    <n v="0.15958227299651337"/>
    <x v="0"/>
    <n v="322372.92199999996"/>
    <n v="120"/>
    <n v="666087.804"/>
    <n v="60"/>
    <n v="729370.755"/>
    <n v="60"/>
    <n v="642169.58400000003"/>
    <n v="60"/>
    <n v="666641.69099999999"/>
    <n v="60"/>
    <n v="738126.62399999984"/>
    <n v="60"/>
    <n v="617657.35000000033"/>
    <n v="70"/>
    <n v="390500.00600000005"/>
    <n v="131"/>
    <n v="226963.75300000008"/>
    <n v="292"/>
    <n v="81442.062000000005"/>
    <n v="0.23836026115899289"/>
    <x v="0"/>
    <n v="348"/>
  </r>
  <r>
    <s v="Connecticut"/>
    <n v="2011"/>
    <n v="3558172"/>
    <n v="1731389"/>
    <n v="1826783"/>
    <n v="1094"/>
    <n v="0.31413985682368806"/>
    <x v="0"/>
    <n v="203157.07199999999"/>
    <n v="120"/>
    <n v="463028.13099999999"/>
    <n v="60"/>
    <n v="477078.43900000001"/>
    <n v="60"/>
    <n v="414807.14800000004"/>
    <n v="60"/>
    <n v="497351.57299999997"/>
    <n v="60"/>
    <n v="568458.89300000004"/>
    <n v="60"/>
    <n v="431497.94"/>
    <n v="60"/>
    <n v="248604.04200000002"/>
    <n v="60"/>
    <n v="166614.00899999999"/>
    <n v="139"/>
    <n v="84415.731"/>
    <n v="0.21416494849369472"/>
    <x v="0"/>
    <n v="415"/>
  </r>
  <r>
    <s v="Louisiana"/>
    <n v="2011"/>
    <n v="4539451"/>
    <n v="2219481"/>
    <n v="2319970"/>
    <n v="1166"/>
    <n v="0.24750425182035526"/>
    <x v="0"/>
    <n v="314528.50699999993"/>
    <n v="120"/>
    <n v="617509.75699999987"/>
    <n v="60"/>
    <n v="672288.32199999981"/>
    <n v="60"/>
    <n v="612941.64600000018"/>
    <n v="60"/>
    <n v="578993.21299999976"/>
    <n v="60"/>
    <n v="657513.40300000005"/>
    <n v="60"/>
    <n v="527206.91200000013"/>
    <n v="83"/>
    <n v="309800.55699999991"/>
    <n v="80"/>
    <n v="181977.315"/>
    <n v="242"/>
    <n v="67099.348999999987"/>
    <n v="0.35506001002264848"/>
    <x v="0"/>
    <n v="341"/>
  </r>
  <r>
    <s v="South Carolina"/>
    <n v="2011"/>
    <n v="4484229"/>
    <n v="2180102"/>
    <n v="2304127"/>
    <n v="1106"/>
    <n v="0.30303392265646589"/>
    <x v="0"/>
    <n v="293181.717"/>
    <n v="120"/>
    <n v="578872.32600000012"/>
    <n v="60"/>
    <n v="642728.353"/>
    <n v="60"/>
    <n v="573459.15700000001"/>
    <n v="60"/>
    <n v="596935.53500000003"/>
    <n v="60"/>
    <n v="638512.36300000001"/>
    <n v="60"/>
    <n v="556351.95700000005"/>
    <n v="65"/>
    <n v="350246.05099999998"/>
    <n v="96"/>
    <n v="188046.33599999995"/>
    <n v="212"/>
    <n v="65826.289999999994"/>
    <n v="0.36541827805664001"/>
    <x v="0"/>
    <n v="313"/>
  </r>
  <r>
    <s v="Iowa"/>
    <n v="2011"/>
    <n v="2980619"/>
    <n v="1474771"/>
    <n v="1505848"/>
    <n v="1057"/>
    <n v="0.34838315383928964"/>
    <x v="0"/>
    <n v="196208.91699999987"/>
    <n v="120"/>
    <n v="392874.55100000021"/>
    <n v="60"/>
    <n v="426937.1880000002"/>
    <n v="60"/>
    <n v="372356.07299999986"/>
    <n v="60"/>
    <n v="366683.73100000015"/>
    <n v="60"/>
    <n v="429855.25"/>
    <n v="60"/>
    <n v="356420.23999999987"/>
    <n v="60"/>
    <n v="217030.66300000006"/>
    <n v="60"/>
    <n v="152107.80100000006"/>
    <n v="129"/>
    <n v="69504.781000000017"/>
    <n v="0.33548816818849869"/>
    <x v="0"/>
    <n v="388"/>
  </r>
  <r>
    <s v="Kansas"/>
    <n v="2011"/>
    <n v="2931206"/>
    <n v="1454870"/>
    <n v="1476336"/>
    <n v="1041"/>
    <n v="0.36319106606225243"/>
    <x v="0"/>
    <n v="207083.78399999993"/>
    <n v="120"/>
    <n v="411613.28399999987"/>
    <n v="60"/>
    <n v="421759.66799999983"/>
    <n v="60"/>
    <n v="382132.18700000003"/>
    <n v="60"/>
    <n v="368739.48599999998"/>
    <n v="60"/>
    <n v="420958.05900000018"/>
    <n v="60"/>
    <n v="334204.94400000025"/>
    <n v="60"/>
    <n v="193854.83600000001"/>
    <n v="60"/>
    <n v="130898.808"/>
    <n v="127"/>
    <n v="59436.115999999995"/>
    <n v="0.41741204666897025"/>
    <x v="0"/>
    <n v="374"/>
  </r>
  <r>
    <s v="Oklahoma"/>
    <n v="2011"/>
    <n v="3556899"/>
    <n v="1762177"/>
    <n v="1794722"/>
    <n v="1181"/>
    <n v="0.23362183411132759"/>
    <x v="0"/>
    <n v="249085.32099999994"/>
    <n v="120"/>
    <n v="484414.8980000001"/>
    <n v="60"/>
    <n v="514073.35300000012"/>
    <n v="60"/>
    <n v="476725.69600000011"/>
    <n v="60"/>
    <n v="447929.67700000003"/>
    <n v="60"/>
    <n v="500258.96900000039"/>
    <n v="60"/>
    <n v="410341.72799999994"/>
    <n v="81"/>
    <n v="259944.22199999995"/>
    <n v="135"/>
    <n v="155253.84099999996"/>
    <n v="219"/>
    <n v="56959.438999999977"/>
    <n v="0.43756357475967339"/>
    <x v="0"/>
    <n v="326"/>
  </r>
  <r>
    <s v="Washington"/>
    <n v="2011"/>
    <n v="6628098"/>
    <n v="3302333"/>
    <n v="3325765"/>
    <n v="1106"/>
    <n v="0.30303392265646589"/>
    <x v="0"/>
    <n v="431446.05000000005"/>
    <n v="120"/>
    <n v="858672.20100000035"/>
    <n v="60"/>
    <n v="921586.12300000014"/>
    <n v="60"/>
    <n v="915263.39800000028"/>
    <n v="60"/>
    <n v="912897.66400000022"/>
    <n v="60"/>
    <n v="978297.68699999992"/>
    <n v="60"/>
    <n v="805824.68099999987"/>
    <n v="67"/>
    <n v="437026.83800000011"/>
    <n v="86"/>
    <n v="256535.08399999997"/>
    <n v="168"/>
    <n v="111299.75000000001"/>
    <n v="4.5773679526946052E-3"/>
    <x v="0"/>
    <n v="365"/>
  </r>
  <r>
    <s v="Arizona"/>
    <n v="2011"/>
    <n v="6304046"/>
    <n v="3135441"/>
    <n v="3168605"/>
    <n v="1047"/>
    <n v="0.35763809897864141"/>
    <x v="0"/>
    <n v="456940.97499999998"/>
    <n v="120"/>
    <n v="879537.21699999983"/>
    <n v="60"/>
    <n v="892590.57700000028"/>
    <n v="60"/>
    <n v="856794.96900000027"/>
    <n v="60"/>
    <n v="825214.06900000002"/>
    <n v="60"/>
    <n v="825702.19699999981"/>
    <n v="65"/>
    <n v="702905.41899999999"/>
    <n v="60"/>
    <n v="479824.00999999995"/>
    <n v="95"/>
    <n v="282415.424"/>
    <n v="198"/>
    <n v="97631.558000000005"/>
    <n v="0.10663412835349413"/>
    <x v="0"/>
    <n v="269"/>
  </r>
  <r>
    <s v="Arkansas"/>
    <n v="2011"/>
    <n v="2971204"/>
    <n v="1460615"/>
    <n v="1510589"/>
    <n v="1099"/>
    <n v="0.30951238425401217"/>
    <x v="0"/>
    <n v="201013.34500000006"/>
    <n v="120"/>
    <n v="401595.69699999993"/>
    <n v="60"/>
    <n v="413008.55899999989"/>
    <n v="60"/>
    <n v="382848.91099999996"/>
    <n v="60"/>
    <n v="381655.40299999999"/>
    <n v="60"/>
    <n v="412790.39000000007"/>
    <n v="60"/>
    <n v="353585.64999999991"/>
    <n v="66"/>
    <n v="234666.1149999999"/>
    <n v="78"/>
    <n v="137703.33599999998"/>
    <n v="192"/>
    <n v="51657.543000000005"/>
    <n v="0.48070254935264028"/>
    <x v="0"/>
    <n v="343"/>
  </r>
  <r>
    <s v="Colorado"/>
    <n v="2011"/>
    <n v="5053317"/>
    <n v="2533135"/>
    <n v="2520182"/>
    <n v="958"/>
    <n v="0.44000711071887222"/>
    <x v="0"/>
    <n v="348340.60200000001"/>
    <n v="120"/>
    <n v="681797.92399999988"/>
    <n v="60"/>
    <n v="703290.31799999997"/>
    <n v="60"/>
    <n v="724099.77399999998"/>
    <n v="60"/>
    <n v="713064.11"/>
    <n v="60"/>
    <n v="747187.55799999984"/>
    <n v="60"/>
    <n v="583857.90600000008"/>
    <n v="60"/>
    <n v="305320.66499999992"/>
    <n v="70"/>
    <n v="173396.42300000004"/>
    <n v="136"/>
    <n v="70467.199000000022"/>
    <n v="0.32765743638051631"/>
    <x v="0"/>
    <n v="272"/>
  </r>
  <r>
    <s v="Oregon"/>
    <n v="2011"/>
    <n v="3745417"/>
    <n v="1853820"/>
    <n v="1891597"/>
    <n v="827"/>
    <n v="0.5612468920443805"/>
    <x v="0"/>
    <n v="232896.51799999995"/>
    <n v="120"/>
    <n v="472197.96200000006"/>
    <n v="60"/>
    <n v="502699.46500000014"/>
    <n v="60"/>
    <n v="512170.59299999999"/>
    <n v="60"/>
    <n v="496041.2759999999"/>
    <n v="60"/>
    <n v="534242.47299999988"/>
    <n v="60"/>
    <n v="485870.09200000012"/>
    <n v="60"/>
    <n v="273136.61699999997"/>
    <n v="60"/>
    <n v="163937.76999999996"/>
    <n v="79"/>
    <n v="72578.395999999993"/>
    <n v="0.31047964305078163"/>
    <x v="0"/>
    <n v="208"/>
  </r>
  <r>
    <s v="Mississippi"/>
    <n v="2011"/>
    <n v="2986137"/>
    <n v="1452417"/>
    <n v="1533720"/>
    <n v="969"/>
    <n v="0.42982667106558525"/>
    <x v="0"/>
    <n v="209032.37600000005"/>
    <n v="120"/>
    <n v="417945.47700000007"/>
    <n v="60"/>
    <n v="439581.86400000006"/>
    <n v="60"/>
    <n v="382884.11000000004"/>
    <n v="60"/>
    <n v="387000.36100000009"/>
    <n v="60"/>
    <n v="420773.35799999989"/>
    <n v="60"/>
    <n v="346064.88699999999"/>
    <n v="60"/>
    <n v="214910.85500000007"/>
    <n v="71"/>
    <n v="122847.64200000002"/>
    <n v="201"/>
    <n v="44281.085000000014"/>
    <n v="0.54072123592214083"/>
    <x v="0"/>
    <n v="217"/>
  </r>
  <r>
    <s v="West Virginia"/>
    <n v="2011"/>
    <n v="1814205"/>
    <n v="892373"/>
    <n v="921832"/>
    <n v="828"/>
    <n v="0.5603213975304453"/>
    <x v="0"/>
    <n v="103008.73999999998"/>
    <n v="120"/>
    <n v="211896.30299999999"/>
    <n v="60"/>
    <n v="237660.94399999996"/>
    <n v="60"/>
    <n v="214922.45500000005"/>
    <n v="60"/>
    <n v="234576.71600000001"/>
    <n v="60"/>
    <n v="270662.76399999997"/>
    <n v="60"/>
    <n v="250878.84699999995"/>
    <n v="60"/>
    <n v="156961.01800000004"/>
    <n v="68"/>
    <n v="96926.140000000014"/>
    <n v="116"/>
    <n v="35867.093999999997"/>
    <n v="0.60918182888255623"/>
    <x v="0"/>
    <n v="164"/>
  </r>
  <r>
    <s v="Utah"/>
    <n v="2011"/>
    <n v="2672834"/>
    <n v="1342782"/>
    <n v="1330052"/>
    <n v="776"/>
    <n v="0.60844711225507453"/>
    <x v="0"/>
    <n v="252970.53400000001"/>
    <n v="120"/>
    <n v="453814.27500000008"/>
    <n v="60"/>
    <n v="443867.43"/>
    <n v="60"/>
    <n v="427466.05599999998"/>
    <n v="60"/>
    <n v="322234.35199999996"/>
    <n v="60"/>
    <n v="300486.93199999997"/>
    <n v="60"/>
    <n v="230371.46599999999"/>
    <n v="60"/>
    <n v="133850.23199999999"/>
    <n v="60"/>
    <n v="80002.817999999999"/>
    <n v="81"/>
    <n v="29838.632999999994"/>
    <n v="0.65823251299889751"/>
    <x v="0"/>
    <n v="155"/>
  </r>
  <r>
    <s v="Nebraska"/>
    <n v="2011"/>
    <n v="1817825"/>
    <n v="901708"/>
    <n v="916117"/>
    <n v="794"/>
    <n v="0.59178821100424128"/>
    <x v="0"/>
    <n v="130091.44800000005"/>
    <n v="120"/>
    <n v="247906.44800000003"/>
    <n v="60"/>
    <n v="260632.155"/>
    <n v="60"/>
    <n v="239865.26300000001"/>
    <n v="60"/>
    <n v="226434.361"/>
    <n v="60"/>
    <n v="259912.31799999994"/>
    <n v="60"/>
    <n v="209475.11800000002"/>
    <n v="60"/>
    <n v="122299.641"/>
    <n v="60"/>
    <n v="85172.566999999981"/>
    <n v="60"/>
    <n v="37748.618000000017"/>
    <n v="0.59387277415344453"/>
    <x v="0"/>
    <n v="194"/>
  </r>
  <r>
    <s v="Hawaii"/>
    <n v="2011"/>
    <n v="1346554"/>
    <n v="674569"/>
    <n v="671985"/>
    <n v="793"/>
    <n v="0.59271370551817648"/>
    <x v="0"/>
    <n v="87273.002000000008"/>
    <n v="120"/>
    <n v="163361.682"/>
    <n v="60"/>
    <n v="181829.715"/>
    <n v="60"/>
    <n v="183269.86200000002"/>
    <n v="60"/>
    <n v="177677.43799999999"/>
    <n v="60"/>
    <n v="192700.54499999998"/>
    <n v="60"/>
    <n v="170625.44500000001"/>
    <n v="60"/>
    <n v="97991.892000000007"/>
    <n v="60"/>
    <n v="65051.874000000003"/>
    <n v="66"/>
    <n v="28777.923999999995"/>
    <n v="0.6668629913412738"/>
    <x v="0"/>
    <n v="187"/>
  </r>
  <r>
    <s v="New Mexico"/>
    <n v="2011"/>
    <n v="2050625"/>
    <n v="1011760"/>
    <n v="1038865"/>
    <n v="767"/>
    <n v="0.6167765628804911"/>
    <x v="0"/>
    <n v="145428.52100000001"/>
    <n v="120"/>
    <n v="284002.15899999993"/>
    <n v="60"/>
    <n v="296388.12799999997"/>
    <n v="60"/>
    <n v="262657.18099999998"/>
    <n v="60"/>
    <n v="252639.36500000008"/>
    <n v="60"/>
    <n v="291065.71100000007"/>
    <n v="60"/>
    <n v="250285.33"/>
    <n v="60"/>
    <n v="150233.12599999999"/>
    <n v="60"/>
    <n v="84756.047000000006"/>
    <n v="74"/>
    <n v="31528.970000000008"/>
    <n v="0.64447905482156753"/>
    <x v="0"/>
    <n v="153"/>
  </r>
  <r>
    <s v="Maine"/>
    <n v="2011"/>
    <n v="1417781"/>
    <n v="694979"/>
    <n v="722802"/>
    <n v="758"/>
    <n v="0.62510601350590778"/>
    <x v="0"/>
    <n v="75157.97"/>
    <n v="120"/>
    <n v="166886.807"/>
    <n v="60"/>
    <n v="181159.73"/>
    <n v="60"/>
    <n v="155798.014"/>
    <n v="60"/>
    <n v="188515.22200000001"/>
    <n v="60"/>
    <n v="232141.92999999996"/>
    <n v="60"/>
    <n v="198767.24099999998"/>
    <n v="60"/>
    <n v="117381.606"/>
    <n v="60"/>
    <n v="73424.723999999987"/>
    <n v="76"/>
    <n v="29012.755000000001"/>
    <n v="0.66495228457851541"/>
    <x v="0"/>
    <n v="142"/>
  </r>
  <r>
    <s v="Nevada"/>
    <n v="2011"/>
    <n v="2671338"/>
    <n v="1349615"/>
    <n v="1321723"/>
    <n v="810"/>
    <n v="0.57698029878127854"/>
    <x v="0"/>
    <n v="189268.04699999999"/>
    <n v="120"/>
    <n v="362588.69300000003"/>
    <n v="60"/>
    <n v="357540.35800000001"/>
    <n v="60"/>
    <n v="385689.29199999996"/>
    <n v="60"/>
    <n v="386021.32699999999"/>
    <n v="60"/>
    <n v="369467.07900000003"/>
    <n v="60"/>
    <n v="307405.85700000002"/>
    <n v="60"/>
    <n v="191346.67500000002"/>
    <n v="88"/>
    <n v="94112.502000000008"/>
    <n v="135"/>
    <n v="29642.750000000004"/>
    <n v="0.65982631864129293"/>
    <x v="0"/>
    <n v="107"/>
  </r>
  <r>
    <s v="Rhode Island"/>
    <n v="2011"/>
    <n v="1053959"/>
    <n v="508799"/>
    <n v="545160"/>
    <n v="726"/>
    <n v="0.65472183795183336"/>
    <x v="0"/>
    <n v="58002.799999999996"/>
    <n v="120"/>
    <n v="126279.78300000001"/>
    <n v="60"/>
    <n v="161452.30400000003"/>
    <n v="60"/>
    <n v="127379.74699999999"/>
    <n v="60"/>
    <n v="142137.97"/>
    <n v="60"/>
    <n v="160668.035"/>
    <n v="60"/>
    <n v="127612.29800000001"/>
    <n v="60"/>
    <n v="72231.607999999993"/>
    <n v="60"/>
    <n v="53682.701000000001"/>
    <n v="60"/>
    <n v="25087.218999999997"/>
    <n v="0.69689248064569176"/>
    <x v="0"/>
    <n v="126"/>
  </r>
  <r>
    <s v="Idaho"/>
    <n v="2011"/>
    <n v="1587086"/>
    <n v="795126"/>
    <n v="791960"/>
    <n v="701"/>
    <n v="0.67785920080021289"/>
    <x v="0"/>
    <n v="121450.36800000002"/>
    <n v="120"/>
    <n v="238213.02999999994"/>
    <n v="60"/>
    <n v="229197.72599999997"/>
    <n v="60"/>
    <n v="209056.80600000004"/>
    <n v="60"/>
    <n v="196419.45399999997"/>
    <n v="60"/>
    <n v="213641.52899999992"/>
    <n v="60"/>
    <n v="180963.609"/>
    <n v="60"/>
    <n v="109783.45600000001"/>
    <n v="60"/>
    <n v="62874.72800000001"/>
    <n v="60"/>
    <n v="25403.284999999989"/>
    <n v="0.69432080380712302"/>
    <x v="0"/>
    <n v="101"/>
  </r>
  <r>
    <s v="New Hampshire"/>
    <n v="2011"/>
    <n v="1332919"/>
    <n v="658398"/>
    <n v="674521"/>
    <n v="728"/>
    <n v="0.65287084892396308"/>
    <x v="0"/>
    <n v="73138.48000000001"/>
    <n v="120"/>
    <n v="167793.647"/>
    <n v="60"/>
    <n v="183086.321"/>
    <n v="60"/>
    <n v="147094.807"/>
    <n v="60"/>
    <n v="188179.95399999997"/>
    <n v="60"/>
    <n v="224788.50900000005"/>
    <n v="60"/>
    <n v="173300.06799999997"/>
    <n v="60"/>
    <n v="94939.101000000024"/>
    <n v="60"/>
    <n v="57630.631999999998"/>
    <n v="65"/>
    <n v="23463.38"/>
    <n v="0.71010487661952248"/>
    <x v="0"/>
    <n v="123"/>
  </r>
  <r>
    <s v="Montana"/>
    <n v="2011"/>
    <n v="995740"/>
    <n v="498182"/>
    <n v="497558"/>
    <n v="677"/>
    <n v="0.70007106913465711"/>
    <x v="0"/>
    <n v="61237.816999999995"/>
    <n v="120"/>
    <n v="124349.431"/>
    <n v="60"/>
    <n v="137954.67800000004"/>
    <n v="60"/>
    <n v="122841.62900000002"/>
    <n v="60"/>
    <n v="117625.018"/>
    <n v="60"/>
    <n v="150899.33100000003"/>
    <n v="60"/>
    <n v="134596.59499999997"/>
    <n v="60"/>
    <n v="78913.377000000008"/>
    <n v="60"/>
    <n v="47575.159"/>
    <n v="60"/>
    <n v="19461.027000000002"/>
    <n v="0.74267009562402309"/>
    <x v="0"/>
    <n v="77"/>
  </r>
  <r>
    <s v="South Dakota"/>
    <n v="2011"/>
    <n v="848110"/>
    <n v="424562"/>
    <n v="423548"/>
    <n v="685"/>
    <n v="0.69266711302317574"/>
    <x v="0"/>
    <n v="59999.094999999987"/>
    <n v="120"/>
    <n v="114385.98000000003"/>
    <n v="60"/>
    <n v="123365.54800000004"/>
    <n v="60"/>
    <n v="106589.213"/>
    <n v="60"/>
    <n v="101186.17799999999"/>
    <n v="60"/>
    <n v="123283.08800000003"/>
    <n v="60"/>
    <n v="99694.981000000058"/>
    <n v="60"/>
    <n v="59611.988999999987"/>
    <n v="60"/>
    <n v="40949.639000000017"/>
    <n v="60"/>
    <n v="18974.232"/>
    <n v="0.74663091212004329"/>
    <x v="0"/>
    <n v="85"/>
  </r>
  <r>
    <s v="North Dakota"/>
    <n v="2011"/>
    <n v="820058"/>
    <n v="411972"/>
    <n v="408086"/>
    <n v="660"/>
    <n v="0.71580447587155516"/>
    <x v="0"/>
    <n v="50468.344999999994"/>
    <n v="120"/>
    <n v="97596.745999999985"/>
    <n v="60"/>
    <n v="126255.561"/>
    <n v="60"/>
    <n v="103698.61800000002"/>
    <n v="60"/>
    <n v="95980.173999999999"/>
    <n v="60"/>
    <n v="119928.83100000002"/>
    <n v="60"/>
    <n v="100523.53099999999"/>
    <n v="60"/>
    <n v="60303.58100000002"/>
    <n v="60"/>
    <n v="44942.149000000005"/>
    <n v="60"/>
    <n v="19920.373"/>
    <n v="0.73893261842277635"/>
    <x v="0"/>
    <n v="60"/>
  </r>
  <r>
    <s v="Wyoming"/>
    <n v="2011"/>
    <n v="633559"/>
    <n v="322305"/>
    <n v="311254"/>
    <n v="672"/>
    <n v="0.70469854170433299"/>
    <x v="0"/>
    <n v="45915.469999999987"/>
    <n v="120"/>
    <n v="84792.403000000006"/>
    <n v="60"/>
    <n v="91280.775999999998"/>
    <n v="60"/>
    <n v="86544.812000000005"/>
    <n v="60"/>
    <n v="76519.244000000006"/>
    <n v="60"/>
    <n v="93801.688999999998"/>
    <n v="60"/>
    <n v="78728.544999999984"/>
    <n v="60"/>
    <n v="42336.461000000003"/>
    <n v="60"/>
    <n v="24834.79"/>
    <n v="60"/>
    <n v="9252.0210000000006"/>
    <n v="0.82573586123946507"/>
    <x v="0"/>
    <n v="72"/>
  </r>
  <r>
    <s v="Delaware"/>
    <n v="2011"/>
    <n v="890856"/>
    <n v="432225"/>
    <n v="458631"/>
    <n v="660"/>
    <n v="0.71580447587155516"/>
    <x v="0"/>
    <n v="55769.298000000003"/>
    <n v="120"/>
    <n v="112323.41400000002"/>
    <n v="60"/>
    <n v="126170.592"/>
    <n v="60"/>
    <n v="110709.19200000001"/>
    <n v="60"/>
    <n v="117917.394"/>
    <n v="60"/>
    <n v="131753.24400000001"/>
    <n v="60"/>
    <n v="108786.444"/>
    <n v="60"/>
    <n v="70359.245999999999"/>
    <n v="60"/>
    <n v="40071.899999999994"/>
    <n v="60"/>
    <n v="16151.268000000002"/>
    <n v="0.76960001077321583"/>
    <x v="0"/>
    <n v="60"/>
  </r>
  <r>
    <s v="Alaska"/>
    <n v="2011"/>
    <n v="677432"/>
    <n v="349524"/>
    <n v="327908"/>
    <n v="660"/>
    <n v="0.71580447587155516"/>
    <x v="0"/>
    <n v="50142.040999999997"/>
    <n v="120"/>
    <n v="97168.511000000028"/>
    <n v="60"/>
    <n v="103420.13300000002"/>
    <n v="60"/>
    <n v="94885.243999999992"/>
    <n v="60"/>
    <n v="91425.493999999992"/>
    <n v="60"/>
    <n v="106786.51599999999"/>
    <n v="60"/>
    <n v="80478.221999999994"/>
    <n v="60"/>
    <n v="33438.928"/>
    <n v="60"/>
    <n v="15400.793"/>
    <n v="60"/>
    <n v="4467.28"/>
    <n v="0.86466699463644747"/>
    <x v="0"/>
    <n v="60"/>
  </r>
  <r>
    <s v="District of Columbia"/>
    <n v="2011"/>
    <n v="593955"/>
    <n v="280675"/>
    <n v="313280"/>
    <n v="660"/>
    <n v="0.71580447587155516"/>
    <x v="0"/>
    <n v="33261.480000000003"/>
    <n v="120"/>
    <n v="52268.04"/>
    <n v="60"/>
    <n v="100972.35"/>
    <n v="60"/>
    <n v="119384.955"/>
    <n v="60"/>
    <n v="81965.790000000008"/>
    <n v="60"/>
    <n v="75432.285000000003"/>
    <n v="60"/>
    <n v="63553.184999999998"/>
    <n v="60"/>
    <n v="35637.300000000003"/>
    <n v="60"/>
    <n v="21382.38"/>
    <n v="60"/>
    <n v="10097.235000000001"/>
    <n v="0.81885876193921081"/>
    <x v="0"/>
    <n v="60"/>
  </r>
  <r>
    <s v="Vermont"/>
    <n v="2011"/>
    <n v="691057"/>
    <n v="342502"/>
    <n v="348555"/>
    <n v="660"/>
    <n v="0.71580447587155516"/>
    <x v="0"/>
    <n v="35564.799999999996"/>
    <n v="120"/>
    <n v="80648.016000000003"/>
    <n v="60"/>
    <n v="98918.718999999997"/>
    <n v="60"/>
    <n v="77618.154999999999"/>
    <n v="60"/>
    <n v="89850.824999999997"/>
    <n v="60"/>
    <n v="112472.60500000001"/>
    <n v="60"/>
    <n v="95933.950999999986"/>
    <n v="60"/>
    <n v="53430.447"/>
    <n v="60"/>
    <n v="33289.819000000003"/>
    <n v="60"/>
    <n v="13038.346"/>
    <n v="0.79492835804141726"/>
    <x v="0"/>
    <n v="60"/>
  </r>
  <r>
    <s v="California"/>
    <n v="2012"/>
    <n v="37341855"/>
    <n v="18571378"/>
    <n v="18770477"/>
    <n v="6057"/>
    <n v="4.2790894158365989"/>
    <x v="1"/>
    <n v="2540633.598999999"/>
    <n v="120"/>
    <n v="5085616.568"/>
    <n v="60"/>
    <n v="5593680.0479999976"/>
    <n v="60"/>
    <n v="5343851.88"/>
    <n v="60"/>
    <n v="5201616.7860000012"/>
    <n v="60"/>
    <n v="5222276.1770000011"/>
    <n v="166"/>
    <n v="4050261.6359999999"/>
    <n v="412"/>
    <n v="2307167.7280000001"/>
    <n v="738"/>
    <n v="1393418.571"/>
    <n v="1595"/>
    <n v="614601.32300000009"/>
    <n v="4.099699899637093"/>
    <x v="1"/>
    <n v="2938"/>
  </r>
  <r>
    <s v="New York"/>
    <n v="2012"/>
    <n v="19312883"/>
    <n v="9347022"/>
    <n v="9965861"/>
    <n v="4667"/>
    <n v="2.9926520414667017"/>
    <x v="1"/>
    <n v="1155553.4050000003"/>
    <n v="120"/>
    <n v="2360066.9590000003"/>
    <n v="60"/>
    <n v="2757531.2749999999"/>
    <n v="60"/>
    <n v="2665410.225000001"/>
    <n v="60"/>
    <n v="2609422.5749999993"/>
    <n v="60"/>
    <n v="2838288.5529999984"/>
    <n v="131"/>
    <n v="2294543.469"/>
    <n v="307"/>
    <n v="1370042.4049999998"/>
    <n v="509"/>
    <n v="864131.21100000001"/>
    <n v="1134"/>
    <n v="388289.71400000004"/>
    <n v="2.2583113188832442"/>
    <x v="1"/>
    <n v="2208"/>
  </r>
  <r>
    <s v="Texas"/>
    <n v="2012"/>
    <n v="25037667"/>
    <n v="12421648"/>
    <n v="12616019"/>
    <n v="3195"/>
    <n v="1.6303241169541203"/>
    <x v="0"/>
    <n v="1914320.7790000001"/>
    <n v="120"/>
    <n v="3763085.0729999985"/>
    <n v="60"/>
    <n v="3694811.7749999985"/>
    <n v="60"/>
    <n v="3600543.3080000007"/>
    <n v="60"/>
    <n v="3454687.9779999992"/>
    <n v="74"/>
    <n v="3392555.4999999991"/>
    <n v="131"/>
    <n v="2598309.8309999998"/>
    <n v="255"/>
    <n v="1486837.0020000001"/>
    <n v="440"/>
    <n v="822902.75900000066"/>
    <n v="741"/>
    <n v="312120.07299999992"/>
    <n v="1.6385556300024302"/>
    <x v="0"/>
    <n v="1211"/>
  </r>
  <r>
    <s v="Pennsylvania"/>
    <n v="2012"/>
    <n v="12638726"/>
    <n v="6158643"/>
    <n v="6480083"/>
    <n v="2640"/>
    <n v="1.1166746617200967"/>
    <x v="0"/>
    <n v="723409.38400000019"/>
    <n v="120"/>
    <n v="1535861.0450000002"/>
    <n v="60"/>
    <n v="1763578.4850000001"/>
    <n v="60"/>
    <n v="1515174.5880000002"/>
    <n v="60"/>
    <n v="1608523.1839999994"/>
    <n v="60"/>
    <n v="1914402.1030000001"/>
    <n v="60"/>
    <n v="1617192.2010000004"/>
    <n v="108"/>
    <n v="987181.80899999966"/>
    <n v="258"/>
    <n v="671898.69399999978"/>
    <n v="611"/>
    <n v="303961.94300000003"/>
    <n v="1.5721768547876545"/>
    <x v="0"/>
    <n v="1208"/>
  </r>
  <r>
    <s v="Illinois"/>
    <n v="2012"/>
    <n v="12856518"/>
    <n v="6308316"/>
    <n v="6548202"/>
    <n v="2606"/>
    <n v="1.0852078482463006"/>
    <x v="0"/>
    <n v="835363.44099999988"/>
    <n v="120"/>
    <n v="1733534.223"/>
    <n v="60"/>
    <n v="1803572.7579999997"/>
    <n v="60"/>
    <n v="1778849.7600000002"/>
    <n v="60"/>
    <n v="1734867.0760000001"/>
    <n v="60"/>
    <n v="1859384.5530000001"/>
    <n v="78"/>
    <n v="1483611.2219999998"/>
    <n v="185"/>
    <n v="863296.20399999979"/>
    <n v="292"/>
    <n v="531834.76799999981"/>
    <n v="587"/>
    <n v="236388.23700000002"/>
    <n v="1.0223621495790596"/>
    <x v="0"/>
    <n v="1132"/>
  </r>
  <r>
    <s v="Florida"/>
    <n v="2012"/>
    <n v="18696017"/>
    <n v="9133962"/>
    <n v="9562055"/>
    <n v="2611"/>
    <n v="1.0898353208159763"/>
    <x v="0"/>
    <n v="1062753.574"/>
    <n v="120"/>
    <n v="2185260.2759999996"/>
    <n v="60"/>
    <n v="2447663.5260000001"/>
    <n v="60"/>
    <n v="2286073.11"/>
    <n v="60"/>
    <n v="2414774.2719999999"/>
    <n v="60"/>
    <n v="2700344.2289999998"/>
    <n v="75"/>
    <n v="2328421.7809999995"/>
    <n v="191"/>
    <n v="1732394.8090000006"/>
    <n v="324"/>
    <n v="1095270.8569999998"/>
    <n v="744"/>
    <n v="445257.47199999989"/>
    <n v="2.7218305325721381"/>
    <x v="1"/>
    <n v="1055"/>
  </r>
  <r>
    <s v="Ohio"/>
    <n v="2012"/>
    <n v="11528293"/>
    <n v="5625387"/>
    <n v="5902906"/>
    <n v="2496"/>
    <n v="0.98340345171343102"/>
    <x v="0"/>
    <n v="709745.28700000001"/>
    <n v="120"/>
    <n v="1517063.5919999997"/>
    <n v="60"/>
    <n v="1581627.3310000005"/>
    <n v="60"/>
    <n v="1419234.1359999999"/>
    <n v="60"/>
    <n v="1482186.0380000002"/>
    <n v="60"/>
    <n v="1725947.6619999993"/>
    <n v="80"/>
    <n v="1456512.1399999994"/>
    <n v="175"/>
    <n v="860796.24199999985"/>
    <n v="254"/>
    <n v="543868.1449999999"/>
    <n v="544"/>
    <n v="231179.12600000002"/>
    <n v="0.97997812184993283"/>
    <x v="0"/>
    <n v="1053"/>
  </r>
  <r>
    <s v="North Carolina"/>
    <n v="2012"/>
    <n v="9473471"/>
    <n v="4616139"/>
    <n v="4857332"/>
    <n v="2202"/>
    <n v="0.71130806461648877"/>
    <x v="0"/>
    <n v="624338.95600000012"/>
    <n v="120"/>
    <n v="1258644.4219999996"/>
    <n v="60"/>
    <n v="1320695.3369999989"/>
    <n v="60"/>
    <n v="1241325.1840000008"/>
    <n v="60"/>
    <n v="1321060.3830000004"/>
    <n v="60"/>
    <n v="1348089.2230000005"/>
    <n v="71"/>
    <n v="1128944.9699999997"/>
    <n v="174"/>
    <n v="697279.45000000007"/>
    <n v="293"/>
    <n v="388991.82700000005"/>
    <n v="514"/>
    <n v="142797.63200000001"/>
    <n v="0.26086046579736683"/>
    <x v="0"/>
    <n v="794"/>
  </r>
  <r>
    <s v="Massachusetts"/>
    <n v="2012"/>
    <n v="6555027"/>
    <n v="3172183"/>
    <n v="3382844"/>
    <n v="1697"/>
    <n v="0.24393333507922407"/>
    <x v="0"/>
    <n v="367607.68"/>
    <n v="120"/>
    <n v="789520.01300000004"/>
    <n v="60"/>
    <n v="936838.90599999984"/>
    <n v="60"/>
    <n v="852944.37699999998"/>
    <n v="60"/>
    <n v="888479.78700000001"/>
    <n v="60"/>
    <n v="1005597.671"/>
    <n v="60"/>
    <n v="805786.6"/>
    <n v="60"/>
    <n v="464266.14399999997"/>
    <n v="126"/>
    <n v="302477.40399999998"/>
    <n v="342"/>
    <n v="144764.25200000001"/>
    <n v="0.2768619057000018"/>
    <x v="0"/>
    <n v="762"/>
  </r>
  <r>
    <s v="Michigan"/>
    <n v="2012"/>
    <n v="9964477"/>
    <n v="4888897"/>
    <n v="5075580"/>
    <n v="1872"/>
    <n v="0.40589487501788019"/>
    <x v="0"/>
    <n v="599910.55200000003"/>
    <n v="120"/>
    <n v="1319454.4460000014"/>
    <n v="60"/>
    <n v="1426900.5529999989"/>
    <n v="60"/>
    <n v="1186222.6420000002"/>
    <n v="60"/>
    <n v="1289746.9779999999"/>
    <n v="60"/>
    <n v="1504700.12"/>
    <n v="68"/>
    <n v="1261431.6759999997"/>
    <n v="109"/>
    <n v="734819.66400000011"/>
    <n v="183"/>
    <n v="450351.77499999979"/>
    <n v="441"/>
    <n v="192076.19600000011"/>
    <n v="0.6618164106846125"/>
    <x v="0"/>
    <n v="717"/>
  </r>
  <r>
    <s v="Virginia"/>
    <n v="2012"/>
    <n v="7625851"/>
    <n v="3745417"/>
    <n v="3880434"/>
    <n v="1601"/>
    <n v="0.15508586174144703"/>
    <x v="0"/>
    <n v="484483.03700000024"/>
    <n v="120"/>
    <n v="979830.39500000002"/>
    <n v="60"/>
    <n v="1067079.6940000004"/>
    <n v="60"/>
    <n v="1040960.1820000001"/>
    <n v="60"/>
    <n v="1065642.9179999998"/>
    <n v="60"/>
    <n v="1147663.7379999999"/>
    <n v="60"/>
    <n v="909371.35099999991"/>
    <n v="70"/>
    <n v="526110.321"/>
    <n v="138"/>
    <n v="289142.076"/>
    <n v="315"/>
    <n v="114265.44599999998"/>
    <n v="2.870780815643734E-2"/>
    <x v="0"/>
    <n v="643"/>
  </r>
  <r>
    <s v="Missouri"/>
    <n v="2012"/>
    <n v="5975295"/>
    <n v="2925274"/>
    <n v="3050021"/>
    <n v="1548"/>
    <n v="0.1060346525028826"/>
    <x v="0"/>
    <n v="386226.30800000002"/>
    <n v="120"/>
    <n v="787302.23000000021"/>
    <n v="60"/>
    <n v="832268.21100000013"/>
    <n v="60"/>
    <n v="774684.65199999989"/>
    <n v="60"/>
    <n v="750444.79899999988"/>
    <n v="60"/>
    <n v="875618.71999999939"/>
    <n v="60"/>
    <n v="726089.48899999994"/>
    <n v="99"/>
    <n v="453953.90600000025"/>
    <n v="139"/>
    <n v="272169.8600000001"/>
    <n v="365"/>
    <n v="115386.41000000003"/>
    <n v="3.782855241766634E-2"/>
    <x v="0"/>
    <n v="573"/>
  </r>
  <r>
    <s v="Georgia"/>
    <n v="2012"/>
    <n v="9955103"/>
    <n v="4868118"/>
    <n v="5086985"/>
    <n v="1680"/>
    <n v="0.22819992834232605"/>
    <x v="0"/>
    <n v="700954.23400000029"/>
    <n v="120"/>
    <n v="1412764.26"/>
    <n v="60"/>
    <n v="1434462.6470000003"/>
    <n v="60"/>
    <n v="1370175.8810000003"/>
    <n v="60"/>
    <n v="1433627.7470000002"/>
    <n v="60"/>
    <n v="1418795.5049999999"/>
    <n v="68"/>
    <n v="1103370.078"/>
    <n v="134"/>
    <n v="636876.429"/>
    <n v="166"/>
    <n v="327595.29300000012"/>
    <n v="391"/>
    <n v="121861.17800000001"/>
    <n v="9.0510621671260852E-2"/>
    <x v="0"/>
    <n v="533"/>
  </r>
  <r>
    <s v="Indiana"/>
    <n v="2012"/>
    <n v="6524394"/>
    <n v="3211208"/>
    <n v="3313186"/>
    <n v="1276"/>
    <n v="0.14569985528748572"/>
    <x v="0"/>
    <n v="433364.79299999983"/>
    <n v="120"/>
    <n v="895853.04499999958"/>
    <n v="60"/>
    <n v="937277.76699999964"/>
    <n v="60"/>
    <n v="833144.76199999987"/>
    <n v="60"/>
    <n v="846372.78599999961"/>
    <n v="60"/>
    <n v="941507.91299999983"/>
    <n v="60"/>
    <n v="777406.27900000021"/>
    <n v="60"/>
    <n v="462373.94000000012"/>
    <n v="80"/>
    <n v="281626.21399999998"/>
    <n v="276"/>
    <n v="113917.69999999998"/>
    <n v="2.5878366413557827E-2"/>
    <x v="0"/>
    <n v="472"/>
  </r>
  <r>
    <s v="New Jersey"/>
    <n v="2012"/>
    <n v="8793888"/>
    <n v="4283189"/>
    <n v="4510699"/>
    <n v="1465"/>
    <n v="2.9218607846262862E-2"/>
    <x v="0"/>
    <n v="538329.97499999998"/>
    <n v="120"/>
    <n v="1149042.6029999999"/>
    <n v="60"/>
    <n v="1137600.618"/>
    <n v="60"/>
    <n v="1113213.6040000001"/>
    <n v="60"/>
    <n v="1242357.895"/>
    <n v="60"/>
    <n v="1366570.0339999998"/>
    <n v="60"/>
    <n v="1050462.6260000002"/>
    <n v="73"/>
    <n v="622646.61100000015"/>
    <n v="118"/>
    <n v="397869.21799999999"/>
    <n v="343"/>
    <n v="177893.38399999999"/>
    <n v="0.54641769925669414"/>
    <x v="0"/>
    <n v="571"/>
  </r>
  <r>
    <s v="Tennessee"/>
    <n v="2012"/>
    <n v="6331873"/>
    <n v="3085495"/>
    <n v="3246378"/>
    <n v="1739"/>
    <n v="0.28280410466450151"/>
    <x v="0"/>
    <n v="405201.67800000001"/>
    <n v="120"/>
    <n v="831540.3139999999"/>
    <n v="60"/>
    <n v="864447.73499999987"/>
    <n v="60"/>
    <n v="824634.37399999984"/>
    <n v="60"/>
    <n v="854745.59900000039"/>
    <n v="60"/>
    <n v="914103.51399999997"/>
    <n v="60"/>
    <n v="783965.92500000016"/>
    <n v="118"/>
    <n v="488551.8740000003"/>
    <n v="216"/>
    <n v="267612.79799999995"/>
    <n v="439"/>
    <n v="98936.495999999985"/>
    <n v="9.6016476248021579E-2"/>
    <x v="0"/>
    <n v="630"/>
  </r>
  <r>
    <s v="Wisconsin"/>
    <n v="2012"/>
    <n v="5972135"/>
    <n v="2960534"/>
    <n v="3011601"/>
    <n v="1365"/>
    <n v="6.3330843547254906E-2"/>
    <x v="0"/>
    <n v="372734.53100000013"/>
    <n v="120"/>
    <n v="779805.79100000032"/>
    <n v="60"/>
    <n v="826314.68299999996"/>
    <n v="60"/>
    <n v="753507.29700000037"/>
    <n v="60"/>
    <n v="763540.51500000001"/>
    <n v="60"/>
    <n v="909270.14899999998"/>
    <n v="60"/>
    <n v="743279.62800000026"/>
    <n v="60"/>
    <n v="427679.75599999988"/>
    <n v="82"/>
    <n v="273361.77899999998"/>
    <n v="190"/>
    <n v="121166.33599999998"/>
    <n v="8.4857026922490239E-2"/>
    <x v="0"/>
    <n v="546"/>
  </r>
  <r>
    <s v="Maryland"/>
    <n v="2012"/>
    <n v="5785496"/>
    <n v="2798875"/>
    <n v="2986621"/>
    <n v="1278"/>
    <n v="0.14384886625961535"/>
    <x v="0"/>
    <n v="365907.95700000005"/>
    <n v="120"/>
    <n v="743555.66899999999"/>
    <n v="60"/>
    <n v="800618.59399999981"/>
    <n v="60"/>
    <n v="765833.2030000001"/>
    <n v="60"/>
    <n v="799053.04900000012"/>
    <n v="60"/>
    <n v="894068.85800000012"/>
    <n v="60"/>
    <n v="698046.4310000001"/>
    <n v="66"/>
    <n v="392613.01400000008"/>
    <n v="92"/>
    <n v="225661.41"/>
    <n v="235"/>
    <n v="98018.225000000006"/>
    <n v="0.10348800517624983"/>
    <x v="0"/>
    <n v="450"/>
  </r>
  <r>
    <s v="Kentucky"/>
    <n v="2012"/>
    <n v="4353333"/>
    <n v="2140581"/>
    <n v="2212752"/>
    <n v="1209"/>
    <n v="0.20770798772114263"/>
    <x v="0"/>
    <n v="280983.54499999998"/>
    <n v="120"/>
    <n v="569887.96600000001"/>
    <n v="60"/>
    <n v="590115.83300000033"/>
    <n v="60"/>
    <n v="562860.15700000001"/>
    <n v="60"/>
    <n v="579350.91399999987"/>
    <n v="60"/>
    <n v="637822.54100000032"/>
    <n v="60"/>
    <n v="541909.8489999997"/>
    <n v="73"/>
    <n v="333015.33100000001"/>
    <n v="115"/>
    <n v="184957.26200000005"/>
    <n v="270"/>
    <n v="72127.641999999993"/>
    <n v="0.31414721128555617"/>
    <x v="0"/>
    <n v="357"/>
  </r>
  <r>
    <s v="Minnesota"/>
    <n v="2012"/>
    <n v="5110756"/>
    <n v="2536950"/>
    <n v="2573806"/>
    <n v="1057"/>
    <n v="0.34838315383928964"/>
    <x v="0"/>
    <n v="341047.29700000008"/>
    <n v="120"/>
    <n v="683350.68900000025"/>
    <n v="60"/>
    <n v="704983.55800000008"/>
    <n v="60"/>
    <n v="696394.72499999998"/>
    <n v="60"/>
    <n v="664139.21500000008"/>
    <n v="60"/>
    <n v="769391.46199999994"/>
    <n v="60"/>
    <n v="603527.45099999988"/>
    <n v="60"/>
    <n v="339427.64199999988"/>
    <n v="70"/>
    <n v="210267.85400000002"/>
    <n v="123"/>
    <n v="96863.70100000003"/>
    <n v="0.1128818109964639"/>
    <x v="0"/>
    <n v="366"/>
  </r>
  <r>
    <s v="Alabama"/>
    <n v="2012"/>
    <n v="4866478"/>
    <n v="2363464"/>
    <n v="2503014"/>
    <n v="1251"/>
    <n v="0.16883721813586516"/>
    <x v="0"/>
    <n v="309366.07000000012"/>
    <n v="120"/>
    <n v="637460.32199999946"/>
    <n v="60"/>
    <n v="687206.42800000031"/>
    <n v="60"/>
    <n v="614914.9589999998"/>
    <n v="60"/>
    <n v="629224.65299999982"/>
    <n v="60"/>
    <n v="702691.35899999994"/>
    <n v="60"/>
    <n v="604314.23500000022"/>
    <n v="75"/>
    <n v="384670.60800000007"/>
    <n v="128"/>
    <n v="216927.48000000004"/>
    <n v="338"/>
    <n v="79572.68700000002"/>
    <n v="0.25357046532552641"/>
    <x v="0"/>
    <n v="358"/>
  </r>
  <r>
    <s v="Connecticut"/>
    <n v="2012"/>
    <n v="3572213"/>
    <n v="1739522"/>
    <n v="1832691"/>
    <n v="990"/>
    <n v="0.41039128627294652"/>
    <x v="0"/>
    <n v="199318.37699999998"/>
    <n v="120"/>
    <n v="458918.10800000001"/>
    <n v="60"/>
    <n v="479176.98500000004"/>
    <n v="60"/>
    <n v="420884.95999999996"/>
    <n v="60"/>
    <n v="485113.86600000004"/>
    <n v="60"/>
    <n v="569386.64900000009"/>
    <n v="60"/>
    <n v="444154.76499999996"/>
    <n v="60"/>
    <n v="258418.13400000002"/>
    <n v="60"/>
    <n v="167108.36599999998"/>
    <n v="125"/>
    <n v="84749.743999999992"/>
    <n v="0.2114472455586088"/>
    <x v="0"/>
    <n v="317"/>
  </r>
  <r>
    <s v="Louisiana"/>
    <n v="2012"/>
    <n v="4722489"/>
    <n v="2310993"/>
    <n v="2411496"/>
    <n v="1122"/>
    <n v="0.28822601043350304"/>
    <x v="0"/>
    <n v="323423.25800000003"/>
    <n v="120"/>
    <n v="640213.15399999986"/>
    <n v="60"/>
    <n v="688322.73200000019"/>
    <n v="60"/>
    <n v="643724.83600000001"/>
    <n v="60"/>
    <n v="595996.821"/>
    <n v="60"/>
    <n v="678075.04099999997"/>
    <n v="60"/>
    <n v="562831.01400000008"/>
    <n v="67"/>
    <n v="330837.16600000003"/>
    <n v="108"/>
    <n v="188348.26799999998"/>
    <n v="193"/>
    <n v="70663.903000000006"/>
    <n v="0.32605695065647827"/>
    <x v="0"/>
    <n v="313"/>
  </r>
  <r>
    <s v="South Carolina"/>
    <n v="2012"/>
    <n v="4634882"/>
    <n v="2253010"/>
    <n v="2381872"/>
    <n v="1073"/>
    <n v="0.33357524161632679"/>
    <x v="0"/>
    <n v="299551.49199999985"/>
    <n v="120"/>
    <n v="593917.21399999992"/>
    <n v="60"/>
    <n v="666026.16899999988"/>
    <n v="60"/>
    <n v="592260.32900000003"/>
    <n v="60"/>
    <n v="602528.25799999991"/>
    <n v="60"/>
    <n v="653668.33500000008"/>
    <n v="66"/>
    <n v="585188.31299999997"/>
    <n v="69"/>
    <n v="376015.15500000009"/>
    <n v="84"/>
    <n v="195526.424"/>
    <n v="207"/>
    <n v="70237.98000000001"/>
    <n v="0.32952248100176612"/>
    <x v="0"/>
    <n v="287"/>
  </r>
  <r>
    <s v="Iowa"/>
    <n v="2012"/>
    <n v="3164320"/>
    <n v="1567209"/>
    <n v="1597111"/>
    <n v="1078"/>
    <n v="0.32894776904665091"/>
    <x v="0"/>
    <n v="208249.84"/>
    <n v="120"/>
    <n v="420446.30400000047"/>
    <n v="60"/>
    <n v="449556.32799999992"/>
    <n v="60"/>
    <n v="397448.88000000006"/>
    <n v="60"/>
    <n v="381721.74599999993"/>
    <n v="60"/>
    <n v="450448.69199999998"/>
    <n v="60"/>
    <n v="386394.30200000014"/>
    <n v="60"/>
    <n v="235372.25000000009"/>
    <n v="60"/>
    <n v="159132.44300000003"/>
    <n v="96"/>
    <n v="74450.805999999982"/>
    <n v="0.2952447445507701"/>
    <x v="0"/>
    <n v="411"/>
  </r>
  <r>
    <s v="Kansas"/>
    <n v="2012"/>
    <n v="2925322"/>
    <n v="1452860"/>
    <n v="1472462"/>
    <n v="1042"/>
    <n v="0.36226557154831729"/>
    <x v="0"/>
    <n v="207028.11999999997"/>
    <n v="120"/>
    <n v="409590.11399999994"/>
    <n v="60"/>
    <n v="419092.97499999992"/>
    <n v="60"/>
    <n v="385686.72299999994"/>
    <n v="60"/>
    <n v="359191.42199999985"/>
    <n v="60"/>
    <n v="413477.13800000015"/>
    <n v="60"/>
    <n v="342591.45699999994"/>
    <n v="60"/>
    <n v="199266.71799999996"/>
    <n v="60"/>
    <n v="129872.90299999999"/>
    <n v="120"/>
    <n v="60893.564999999995"/>
    <n v="0.40555348599906171"/>
    <x v="0"/>
    <n v="348"/>
  </r>
  <r>
    <s v="Washington"/>
    <n v="2012"/>
    <n v="6763880"/>
    <n v="3373428"/>
    <n v="3390452"/>
    <n v="1066"/>
    <n v="0.34005370321387302"/>
    <x v="0"/>
    <n v="439010.62699999998"/>
    <n v="120"/>
    <n v="868375.25600000005"/>
    <n v="60"/>
    <n v="931726.18499999994"/>
    <n v="60"/>
    <n v="943523.18100000045"/>
    <n v="60"/>
    <n v="916011.49699999974"/>
    <n v="60"/>
    <n v="985833.85599999991"/>
    <n v="60"/>
    <n v="840025.50900000019"/>
    <n v="60"/>
    <n v="466808.01600000006"/>
    <n v="65"/>
    <n v="260373.06199999998"/>
    <n v="239"/>
    <n v="114731.89099999997"/>
    <n v="3.2503046502119E-2"/>
    <x v="0"/>
    <n v="356"/>
  </r>
  <r>
    <s v="Oklahoma"/>
    <n v="2012"/>
    <n v="3764791"/>
    <n v="1862435"/>
    <n v="1902356"/>
    <n v="937"/>
    <n v="0.45944249551151095"/>
    <x v="0"/>
    <n v="261669.72699999996"/>
    <n v="120"/>
    <n v="515039.37200000015"/>
    <n v="60"/>
    <n v="539611.08299999987"/>
    <n v="60"/>
    <n v="505694.50499999983"/>
    <n v="60"/>
    <n v="466360.93800000008"/>
    <n v="60"/>
    <n v="521417.45699999988"/>
    <n v="60"/>
    <n v="443289.52199999982"/>
    <n v="78"/>
    <n v="283718.48200000002"/>
    <n v="78"/>
    <n v="164651.64499999999"/>
    <n v="161"/>
    <n v="62585.975000000006"/>
    <n v="0.39178316081899706"/>
    <x v="0"/>
    <n v="229"/>
  </r>
  <r>
    <s v="Arizona"/>
    <n v="2012"/>
    <n v="6462829"/>
    <n v="3215636"/>
    <n v="3247193"/>
    <n v="1043"/>
    <n v="0.36134007703438209"/>
    <x v="0"/>
    <n v="459596.42200000002"/>
    <n v="120"/>
    <n v="907245.95200000016"/>
    <n v="60"/>
    <n v="913166.78900000011"/>
    <n v="60"/>
    <n v="872688.66800000006"/>
    <n v="60"/>
    <n v="833065.05200000014"/>
    <n v="60"/>
    <n v="840803.46099999978"/>
    <n v="60"/>
    <n v="732408.44299999997"/>
    <n v="66"/>
    <n v="504676.92300000001"/>
    <n v="80"/>
    <n v="285554.89899999998"/>
    <n v="213"/>
    <n v="104701.45800000001"/>
    <n v="4.9109756605195294E-2"/>
    <x v="0"/>
    <n v="273"/>
  </r>
  <r>
    <s v="Arkansas"/>
    <n v="2012"/>
    <n v="3063186"/>
    <n v="1504665"/>
    <n v="1558521"/>
    <n v="1081"/>
    <n v="0.32617128550484537"/>
    <x v="0"/>
    <n v="203823.91300000006"/>
    <n v="120"/>
    <n v="410541.44700000004"/>
    <n v="60"/>
    <n v="417997.08399999992"/>
    <n v="60"/>
    <n v="391034.77800000022"/>
    <n v="60"/>
    <n v="387441.9530000001"/>
    <n v="60"/>
    <n v="426075.06299999985"/>
    <n v="60"/>
    <n v="377370.55900000007"/>
    <n v="65"/>
    <n v="251004.82700000002"/>
    <n v="80"/>
    <n v="144373.21399999995"/>
    <n v="220"/>
    <n v="53390.073999999993"/>
    <n v="0.46660577891607807"/>
    <x v="0"/>
    <n v="353"/>
  </r>
  <r>
    <s v="Colorado"/>
    <n v="2012"/>
    <n v="5005219"/>
    <n v="2508489"/>
    <n v="2496730"/>
    <n v="930"/>
    <n v="0.46592095710905718"/>
    <x v="0"/>
    <n v="337654.55700000009"/>
    <n v="120"/>
    <n v="675523.94400000002"/>
    <n v="60"/>
    <n v="687480.08799999987"/>
    <n v="60"/>
    <n v="723225.87899999972"/>
    <n v="60"/>
    <n v="696489.09300000011"/>
    <n v="60"/>
    <n v="729752.95900000003"/>
    <n v="60"/>
    <n v="596912.92600000009"/>
    <n v="60"/>
    <n v="316002.33599999989"/>
    <n v="65"/>
    <n v="171605.12000000002"/>
    <n v="105"/>
    <n v="71939.259000000035"/>
    <n v="0.31567999303962019"/>
    <x v="0"/>
    <n v="254"/>
  </r>
  <r>
    <s v="Oregon"/>
    <n v="2012"/>
    <n v="3859680"/>
    <n v="1911862"/>
    <n v="1947818"/>
    <n v="810"/>
    <n v="0.57698029878127854"/>
    <x v="0"/>
    <n v="238321.84599999999"/>
    <n v="120"/>
    <n v="487063.73499999999"/>
    <n v="60"/>
    <n v="514074.41499999998"/>
    <n v="60"/>
    <n v="531131.59999999974"/>
    <n v="60"/>
    <n v="510104.67899999995"/>
    <n v="60"/>
    <n v="540653.36200000008"/>
    <n v="60"/>
    <n v="506201.14900000003"/>
    <n v="60"/>
    <n v="290707.10200000001"/>
    <n v="60"/>
    <n v="164856.53899999999"/>
    <n v="125"/>
    <n v="75511.339000000007"/>
    <n v="0.28661569823563976"/>
    <x v="0"/>
    <n v="193"/>
  </r>
  <r>
    <s v="Mississippi"/>
    <n v="2012"/>
    <n v="2995152"/>
    <n v="1455700"/>
    <n v="1539452"/>
    <n v="930"/>
    <n v="0.46592095710905718"/>
    <x v="0"/>
    <n v="209073.97199999989"/>
    <n v="120"/>
    <n v="418486.05199999985"/>
    <n v="60"/>
    <n v="440157.78500000003"/>
    <n v="60"/>
    <n v="385335.04899999977"/>
    <n v="60"/>
    <n v="379232.79500000004"/>
    <n v="60"/>
    <n v="418050.90100000019"/>
    <n v="60"/>
    <n v="354997.50200000004"/>
    <n v="60"/>
    <n v="221139.6970000001"/>
    <n v="91"/>
    <n v="123269.31499999994"/>
    <n v="212"/>
    <n v="45571.674999999988"/>
    <n v="0.53022032658330498"/>
    <x v="0"/>
    <n v="237"/>
  </r>
  <r>
    <s v="West Virginia"/>
    <n v="2012"/>
    <n v="1785173"/>
    <n v="881827"/>
    <n v="903346"/>
    <n v="833"/>
    <n v="0.55569392496076941"/>
    <x v="0"/>
    <n v="102740.90699999996"/>
    <n v="120"/>
    <n v="211864.43600000005"/>
    <n v="60"/>
    <n v="234155.59900000005"/>
    <n v="60"/>
    <n v="213814.60799999998"/>
    <n v="60"/>
    <n v="228370.03199999998"/>
    <n v="60"/>
    <n v="261112.84199999992"/>
    <n v="60"/>
    <n v="248115.10600000003"/>
    <n v="60"/>
    <n v="156890.6460000001"/>
    <n v="60"/>
    <n v="92547.417999999991"/>
    <n v="126"/>
    <n v="35308.16599999999"/>
    <n v="0.6137295568635085"/>
    <x v="0"/>
    <n v="175"/>
  </r>
  <r>
    <s v="Utah"/>
    <n v="2012"/>
    <n v="2773327"/>
    <n v="1393499"/>
    <n v="1379828"/>
    <n v="762"/>
    <n v="0.62140403545016698"/>
    <x v="0"/>
    <n v="260600.56999999998"/>
    <n v="120"/>
    <n v="477120.62300000002"/>
    <n v="60"/>
    <n v="451651.56699999998"/>
    <n v="60"/>
    <n v="442332.42200000008"/>
    <n v="60"/>
    <n v="336747.18099999992"/>
    <n v="60"/>
    <n v="307240.05800000008"/>
    <n v="60"/>
    <n v="242459.73699999996"/>
    <n v="60"/>
    <n v="139581.18399999998"/>
    <n v="60"/>
    <n v="82827.823000000019"/>
    <n v="87"/>
    <n v="30752.971000000001"/>
    <n v="0.65079298499770988"/>
    <x v="0"/>
    <n v="143"/>
  </r>
  <r>
    <s v="Nebraska"/>
    <n v="2012"/>
    <n v="1777623"/>
    <n v="884077"/>
    <n v="893546"/>
    <n v="768"/>
    <n v="0.61585106836655601"/>
    <x v="0"/>
    <n v="126707.24600000001"/>
    <n v="120"/>
    <n v="243158.37599999996"/>
    <n v="60"/>
    <n v="254136.67199999996"/>
    <n v="60"/>
    <n v="240413.64700000006"/>
    <n v="60"/>
    <n v="218365.30499999996"/>
    <n v="60"/>
    <n v="248317.57599999994"/>
    <n v="60"/>
    <n v="208016.98099999997"/>
    <n v="60"/>
    <n v="121086.64599999996"/>
    <n v="60"/>
    <n v="81159.295000000027"/>
    <n v="78"/>
    <n v="36155.097000000002"/>
    <n v="0.60683848716108568"/>
    <x v="0"/>
    <n v="157"/>
  </r>
  <r>
    <s v="Hawaii"/>
    <n v="2012"/>
    <n v="1362730"/>
    <n v="683498"/>
    <n v="679232"/>
    <n v="855"/>
    <n v="0.53533304565419548"/>
    <x v="0"/>
    <n v="88387.760999999999"/>
    <n v="120"/>
    <n v="163162.18199999997"/>
    <n v="60"/>
    <n v="182441.715"/>
    <n v="60"/>
    <n v="188610.209"/>
    <n v="60"/>
    <n v="176124.67700000003"/>
    <n v="60"/>
    <n v="191607.36"/>
    <n v="60"/>
    <n v="174620.43299999999"/>
    <n v="60"/>
    <n v="102127.91"/>
    <n v="60"/>
    <n v="63200.142000000007"/>
    <n v="106"/>
    <n v="31781.492999999999"/>
    <n v="0.64242439677449548"/>
    <x v="0"/>
    <n v="239"/>
  </r>
  <r>
    <s v="New Mexico"/>
    <n v="2012"/>
    <n v="2016248"/>
    <n v="996864"/>
    <n v="1019384"/>
    <n v="723"/>
    <n v="0.65749832149363896"/>
    <x v="0"/>
    <n v="141338.97800000003"/>
    <n v="120"/>
    <n v="279260.89700000006"/>
    <n v="60"/>
    <n v="288433.10000000003"/>
    <n v="60"/>
    <n v="264130.98900000006"/>
    <n v="60"/>
    <n v="245823.14399999997"/>
    <n v="60"/>
    <n v="281549.95399999997"/>
    <n v="60"/>
    <n v="250341.32299999995"/>
    <n v="60"/>
    <n v="150571.73999999996"/>
    <n v="60"/>
    <n v="83802.455000000002"/>
    <n v="95"/>
    <n v="32115.852999999996"/>
    <n v="0.63970387046750943"/>
    <x v="0"/>
    <n v="118"/>
  </r>
  <r>
    <s v="Maine"/>
    <n v="2012"/>
    <n v="1311652"/>
    <n v="641608"/>
    <n v="670044"/>
    <n v="691"/>
    <n v="0.68711414593956466"/>
    <x v="0"/>
    <n v="67997.369000000006"/>
    <n v="120"/>
    <n v="151752.61800000002"/>
    <n v="60"/>
    <n v="166605.57200000001"/>
    <n v="60"/>
    <n v="143640.47099999999"/>
    <n v="60"/>
    <n v="169248.83499999999"/>
    <n v="60"/>
    <n v="213957.14500000002"/>
    <n v="60"/>
    <n v="189178.64600000004"/>
    <n v="60"/>
    <n v="112263.77099999999"/>
    <n v="60"/>
    <n v="69188.3"/>
    <n v="67"/>
    <n v="28274.792999999998"/>
    <n v="0.6709567260025977"/>
    <x v="0"/>
    <n v="83"/>
  </r>
  <r>
    <s v="Nevada"/>
    <n v="2012"/>
    <n v="2685965"/>
    <n v="1354694"/>
    <n v="1331271"/>
    <n v="854"/>
    <n v="0.53625854016813068"/>
    <x v="0"/>
    <n v="184873.56100000002"/>
    <n v="120"/>
    <n v="361516.19199999992"/>
    <n v="60"/>
    <n v="363554.42"/>
    <n v="60"/>
    <n v="384475.72899999999"/>
    <n v="60"/>
    <n v="381112.74899999995"/>
    <n v="60"/>
    <n v="370639.60199999996"/>
    <n v="60"/>
    <n v="313984.5"/>
    <n v="60"/>
    <n v="198861.97"/>
    <n v="80"/>
    <n v="96376.457000000009"/>
    <n v="135"/>
    <n v="32581.690999999999"/>
    <n v="0.63591357098852319"/>
    <x v="0"/>
    <n v="137"/>
  </r>
  <r>
    <s v="Rhode Island"/>
    <n v="2012"/>
    <n v="1052471"/>
    <n v="508521"/>
    <n v="543950"/>
    <n v="676"/>
    <n v="0.70099656364859231"/>
    <x v="0"/>
    <n v="56621.285000000003"/>
    <n v="120"/>
    <n v="124764.889"/>
    <n v="60"/>
    <n v="161408.93100000001"/>
    <n v="60"/>
    <n v="128129.56300000001"/>
    <n v="60"/>
    <n v="137111.88399999999"/>
    <n v="60"/>
    <n v="160128.08899999998"/>
    <n v="60"/>
    <n v="130742.87300000002"/>
    <n v="60"/>
    <n v="75064.737000000008"/>
    <n v="60"/>
    <n v="51452.987000000008"/>
    <n v="60"/>
    <n v="26116.227999999999"/>
    <n v="0.68851992993799505"/>
    <x v="0"/>
    <n v="76"/>
  </r>
  <r>
    <s v="Idaho"/>
    <n v="2012"/>
    <n v="1570747"/>
    <n v="787048"/>
    <n v="783699"/>
    <n v="691"/>
    <n v="0.68711414593956466"/>
    <x v="0"/>
    <n v="119971.78"/>
    <n v="120"/>
    <n v="236973.13399999999"/>
    <n v="60"/>
    <n v="227110.83399999994"/>
    <n v="60"/>
    <n v="208567.742"/>
    <n v="60"/>
    <n v="192581.84099999999"/>
    <n v="60"/>
    <n v="207517.11999999997"/>
    <n v="60"/>
    <n v="181335.54700000002"/>
    <n v="60"/>
    <n v="111777.64799999997"/>
    <n v="60"/>
    <n v="61361.459999999992"/>
    <n v="76"/>
    <n v="24736.278000000002"/>
    <n v="0.69974791856500029"/>
    <x v="0"/>
    <n v="91"/>
  </r>
  <r>
    <s v="New Hampshire"/>
    <n v="2012"/>
    <n v="1317474"/>
    <n v="650048"/>
    <n v="667426"/>
    <n v="723"/>
    <n v="0.65749832149363896"/>
    <x v="0"/>
    <n v="69384.827000000005"/>
    <n v="120"/>
    <n v="161671.59400000001"/>
    <n v="60"/>
    <n v="178786.35499999998"/>
    <n v="60"/>
    <n v="145685.83499999999"/>
    <n v="60"/>
    <n v="179323.076"/>
    <n v="60"/>
    <n v="223223.81799999997"/>
    <n v="60"/>
    <n v="179230.81899999999"/>
    <n v="60"/>
    <n v="99044.563000000009"/>
    <n v="60"/>
    <n v="57766.875000000007"/>
    <n v="69"/>
    <n v="24345.946999999996"/>
    <n v="0.70292385394582402"/>
    <x v="0"/>
    <n v="123"/>
  </r>
  <r>
    <s v="Montana"/>
    <n v="2012"/>
    <n v="969860"/>
    <n v="486182"/>
    <n v="483678"/>
    <n v="684"/>
    <n v="0.69359260753711083"/>
    <x v="0"/>
    <n v="58749.192999999992"/>
    <n v="120"/>
    <n v="119702.79299999999"/>
    <n v="60"/>
    <n v="132047.36499999999"/>
    <n v="60"/>
    <n v="119134.93099999997"/>
    <n v="60"/>
    <n v="112008.91"/>
    <n v="60"/>
    <n v="144575.19799999997"/>
    <n v="60"/>
    <n v="136812.84199999998"/>
    <n v="60"/>
    <n v="80537.611999999994"/>
    <n v="60"/>
    <n v="46816.698999999986"/>
    <n v="60"/>
    <n v="19603.518"/>
    <n v="0.74151071497439769"/>
    <x v="0"/>
    <n v="84"/>
  </r>
  <r>
    <s v="South Dakota"/>
    <n v="2012"/>
    <n v="798524"/>
    <n v="400443"/>
    <n v="398081"/>
    <n v="705"/>
    <n v="0.6741572227444721"/>
    <x v="0"/>
    <n v="55130.277000000009"/>
    <n v="120"/>
    <n v="104309.61500000002"/>
    <n v="60"/>
    <n v="112204.159"/>
    <n v="60"/>
    <n v="101853.24800000004"/>
    <n v="60"/>
    <n v="92127.540000000023"/>
    <n v="60"/>
    <n v="114947.70799999997"/>
    <n v="60"/>
    <n v="99498.329000000012"/>
    <n v="60"/>
    <n v="59087.104000000007"/>
    <n v="60"/>
    <n v="40288.564000000013"/>
    <n v="60"/>
    <n v="19232.378000000001"/>
    <n v="0.74453050242975971"/>
    <x v="0"/>
    <n v="105"/>
  </r>
  <r>
    <s v="Wyoming"/>
    <n v="2012"/>
    <n v="717595"/>
    <n v="364673"/>
    <n v="352922"/>
    <n v="660"/>
    <n v="0.71580447587155516"/>
    <x v="0"/>
    <n v="49010.876999999993"/>
    <n v="120"/>
    <n v="94064.871000000014"/>
    <n v="60"/>
    <n v="100166.54400000001"/>
    <n v="60"/>
    <n v="95369.759000000035"/>
    <n v="60"/>
    <n v="86695.840000000011"/>
    <n v="60"/>
    <n v="105041.95300000001"/>
    <n v="60"/>
    <n v="93464.829000000012"/>
    <n v="60"/>
    <n v="52432.534000000007"/>
    <n v="60"/>
    <n v="29317.276000000002"/>
    <n v="60"/>
    <n v="11632.696"/>
    <n v="0.8063654551924373"/>
    <x v="0"/>
    <n v="60"/>
  </r>
  <r>
    <s v="Delaware"/>
    <n v="2012"/>
    <n v="900131"/>
    <n v="436338"/>
    <n v="463793"/>
    <n v="671"/>
    <n v="0.70562403621826819"/>
    <x v="0"/>
    <n v="56156.893000000004"/>
    <n v="120"/>
    <n v="113484.041"/>
    <n v="60"/>
    <n v="127042.61800000002"/>
    <n v="60"/>
    <n v="111979.94399999999"/>
    <n v="60"/>
    <n v="115866.42300000001"/>
    <n v="60"/>
    <n v="132333.603"/>
    <n v="60"/>
    <n v="111943.48799999998"/>
    <n v="60"/>
    <n v="73350.815000000002"/>
    <n v="60"/>
    <n v="41219.457000000002"/>
    <n v="65"/>
    <n v="16162.743"/>
    <n v="0.76950664422406911"/>
    <x v="0"/>
    <n v="71"/>
  </r>
  <r>
    <s v="North Dakota"/>
    <n v="2012"/>
    <n v="706929"/>
    <n v="356513"/>
    <n v="350416"/>
    <n v="671"/>
    <n v="0.70562403621826819"/>
    <x v="0"/>
    <n v="45570.784999999989"/>
    <n v="120"/>
    <n v="84646.806999999986"/>
    <n v="60"/>
    <n v="112406.48700000001"/>
    <n v="60"/>
    <n v="93608.000000000015"/>
    <n v="60"/>
    <n v="79405.303"/>
    <n v="60"/>
    <n v="100133.90899999999"/>
    <n v="60"/>
    <n v="86931.608999999997"/>
    <n v="60"/>
    <n v="51299.062999999987"/>
    <n v="60"/>
    <n v="35656.106000000014"/>
    <n v="60"/>
    <n v="16998.883999999998"/>
    <n v="0.76270336755565882"/>
    <x v="0"/>
    <n v="71"/>
  </r>
  <r>
    <s v="Alaska"/>
    <n v="2012"/>
    <n v="675805"/>
    <n v="351238"/>
    <n v="324567"/>
    <n v="660"/>
    <n v="0.71580447587155516"/>
    <x v="0"/>
    <n v="50428.643000000004"/>
    <n v="120"/>
    <n v="95879.114000000016"/>
    <n v="60"/>
    <n v="103240.92"/>
    <n v="60"/>
    <n v="97754.687999999995"/>
    <n v="60"/>
    <n v="89171.321000000011"/>
    <n v="60"/>
    <n v="103836.80400000002"/>
    <n v="60"/>
    <n v="82276.793999999994"/>
    <n v="60"/>
    <n v="34090.460999999996"/>
    <n v="60"/>
    <n v="14680.167999999998"/>
    <n v="60"/>
    <n v="4485.6339999999991"/>
    <n v="0.86451765697692351"/>
    <x v="0"/>
    <n v="60"/>
  </r>
  <r>
    <s v="District of Columbia"/>
    <n v="2012"/>
    <n v="605759"/>
    <n v="286427"/>
    <n v="319332"/>
    <n v="660"/>
    <n v="0.71580447587155516"/>
    <x v="0"/>
    <n v="34528.262999999999"/>
    <n v="120"/>
    <n v="52095.274000000005"/>
    <n v="60"/>
    <n v="101161.753"/>
    <n v="60"/>
    <n v="125392.113"/>
    <n v="60"/>
    <n v="82383.224000000002"/>
    <n v="60"/>
    <n v="75114.116000000009"/>
    <n v="60"/>
    <n v="64816.213000000003"/>
    <n v="60"/>
    <n v="37557.058000000005"/>
    <n v="60"/>
    <n v="21807.324000000001"/>
    <n v="60"/>
    <n v="10297.903"/>
    <n v="0.81722602305606007"/>
    <x v="0"/>
    <n v="60"/>
  </r>
  <r>
    <s v="Vermont"/>
    <n v="2012"/>
    <n v="647458"/>
    <n v="319208"/>
    <n v="328250"/>
    <n v="660"/>
    <n v="0.71580447587155516"/>
    <x v="0"/>
    <n v="34450.637999999999"/>
    <n v="120"/>
    <n v="77027.476999999999"/>
    <n v="60"/>
    <n v="93619.205000000002"/>
    <n v="60"/>
    <n v="72888.324999999983"/>
    <n v="60"/>
    <n v="81094.625000000015"/>
    <n v="60"/>
    <n v="102855.258"/>
    <n v="60"/>
    <n v="90941.390999999974"/>
    <n v="60"/>
    <n v="51158.723000000005"/>
    <n v="60"/>
    <n v="30999.248999999993"/>
    <n v="60"/>
    <n v="12933.883"/>
    <n v="0.79577832316764852"/>
    <x v="0"/>
    <n v="60"/>
  </r>
  <r>
    <s v="California"/>
    <n v="2013"/>
    <n v="37606937"/>
    <n v="18700244"/>
    <n v="18906693"/>
    <n v="6752"/>
    <n v="4.922308103021547"/>
    <x v="1"/>
    <n v="2522088.5889999997"/>
    <n v="120"/>
    <n v="5077940.6240000008"/>
    <n v="60"/>
    <n v="5597481.0320000015"/>
    <n v="60"/>
    <n v="5417259.5190000013"/>
    <n v="66"/>
    <n v="5167787.5769999996"/>
    <n v="72"/>
    <n v="5231351.8089999985"/>
    <n v="179"/>
    <n v="4177180.9869999997"/>
    <n v="501"/>
    <n v="2422926.571"/>
    <n v="828"/>
    <n v="1392902.209"/>
    <n v="1602"/>
    <n v="627498.29700000025"/>
    <n v="4.2046363664618225"/>
    <x v="1"/>
    <n v="3264"/>
  </r>
  <r>
    <s v="New York"/>
    <n v="2013"/>
    <n v="19490635"/>
    <n v="9443645"/>
    <n v="10046990"/>
    <n v="5142"/>
    <n v="3.432261935585911"/>
    <x v="1"/>
    <n v="1167972.2339999997"/>
    <n v="120"/>
    <n v="2357883.3690000013"/>
    <n v="60"/>
    <n v="2755115.7750000018"/>
    <n v="60"/>
    <n v="2717090.8939999994"/>
    <n v="60"/>
    <n v="2574909.200999999"/>
    <n v="60"/>
    <n v="2852770.4210000001"/>
    <n v="150"/>
    <n v="2368686.2979999995"/>
    <n v="350"/>
    <n v="1428236.8420000002"/>
    <n v="636"/>
    <n v="870200.72499999974"/>
    <n v="1216"/>
    <n v="401523.64200000005"/>
    <n v="2.3659894181438021"/>
    <x v="1"/>
    <n v="2430"/>
  </r>
  <r>
    <s v="Texas"/>
    <n v="2013"/>
    <n v="25684305"/>
    <n v="12748324"/>
    <n v="12935981"/>
    <n v="3560"/>
    <n v="1.9681296145404601"/>
    <x v="0"/>
    <n v="1935820.7290000001"/>
    <n v="120"/>
    <n v="3862721.5970000005"/>
    <n v="60"/>
    <n v="3768454.8230000008"/>
    <n v="60"/>
    <n v="3689711.0820000004"/>
    <n v="70"/>
    <n v="3515056.0789999999"/>
    <n v="92"/>
    <n v="3444028.4460000009"/>
    <n v="185"/>
    <n v="2715331.6400000015"/>
    <n v="365"/>
    <n v="1573989.3889999995"/>
    <n v="490"/>
    <n v="851795.4770000003"/>
    <n v="841"/>
    <n v="323943.87599999999"/>
    <n v="1.7347602211919313"/>
    <x v="0"/>
    <n v="1277"/>
  </r>
  <r>
    <s v="Pennsylvania"/>
    <n v="2013"/>
    <n v="12666382"/>
    <n v="6178481"/>
    <n v="6487901"/>
    <n v="3156"/>
    <n v="1.5942298309106482"/>
    <x v="0"/>
    <n v="719632.51699999999"/>
    <n v="120"/>
    <n v="1528646.1030000006"/>
    <n v="60"/>
    <n v="1752198.0259999998"/>
    <n v="60"/>
    <n v="1546115.939"/>
    <n v="60"/>
    <n v="1577390.3020000008"/>
    <n v="60"/>
    <n v="1892222.3200000003"/>
    <n v="74"/>
    <n v="1661581.1640000006"/>
    <n v="186"/>
    <n v="1017454.8829999998"/>
    <n v="302"/>
    <n v="663223.60100000002"/>
    <n v="708"/>
    <n v="309331.69399999996"/>
    <n v="1.6158679328396488"/>
    <x v="0"/>
    <n v="1526"/>
  </r>
  <r>
    <s v="Illinois"/>
    <n v="2013"/>
    <n v="12791075"/>
    <n v="6274185"/>
    <n v="6516890"/>
    <n v="2727"/>
    <n v="1.197192684432457"/>
    <x v="0"/>
    <n v="819664.05100000021"/>
    <n v="120"/>
    <n v="1718823.3050000002"/>
    <n v="60"/>
    <n v="1788125.8359999997"/>
    <n v="60"/>
    <n v="1774293.6039999996"/>
    <n v="60"/>
    <n v="1704390.601"/>
    <n v="60"/>
    <n v="1832098.07"/>
    <n v="65"/>
    <n v="1508443.591"/>
    <n v="180"/>
    <n v="884396.28399999964"/>
    <n v="315"/>
    <n v="515918.90700000001"/>
    <n v="600"/>
    <n v="238497.25299999994"/>
    <n v="1.0395221971620672"/>
    <x v="0"/>
    <n v="1207"/>
  </r>
  <r>
    <s v="Florida"/>
    <n v="2013"/>
    <n v="18828013"/>
    <n v="9206847"/>
    <n v="9621166"/>
    <n v="2917"/>
    <n v="1.3730366420801408"/>
    <x v="0"/>
    <n v="1063059.5109999999"/>
    <n v="120"/>
    <n v="2191710.1760000014"/>
    <n v="60"/>
    <n v="2451029.6340000005"/>
    <n v="60"/>
    <n v="2322338.1359999999"/>
    <n v="60"/>
    <n v="2390987.6549999998"/>
    <n v="68"/>
    <n v="2703347.9389999998"/>
    <n v="135"/>
    <n v="2370885.452"/>
    <n v="278"/>
    <n v="1780374.5109999992"/>
    <n v="374"/>
    <n v="1093985.9009999998"/>
    <n v="609"/>
    <n v="458530.58799999987"/>
    <n v="2.8298274857174857"/>
    <x v="1"/>
    <n v="1153"/>
  </r>
  <r>
    <s v="Ohio"/>
    <n v="2013"/>
    <n v="11209614"/>
    <n v="5472617"/>
    <n v="5736997"/>
    <n v="2669"/>
    <n v="1.1435140026242168"/>
    <x v="0"/>
    <n v="684568.5689999999"/>
    <n v="120"/>
    <n v="1464604.2040000006"/>
    <n v="60"/>
    <n v="1540678.3189999999"/>
    <n v="60"/>
    <n v="1387388.9090000007"/>
    <n v="60"/>
    <n v="1412860.5659999999"/>
    <n v="60"/>
    <n v="1650753.4069999999"/>
    <n v="87"/>
    <n v="1449705.041"/>
    <n v="217"/>
    <n v="861203.74100000015"/>
    <n v="310"/>
    <n v="523947.41700000002"/>
    <n v="641"/>
    <n v="229450.0639999999"/>
    <n v="0.96590957699585234"/>
    <x v="0"/>
    <n v="1054"/>
  </r>
  <r>
    <s v="North Carolina"/>
    <n v="2013"/>
    <n v="9872176"/>
    <n v="4811473"/>
    <n v="5060703"/>
    <n v="2203"/>
    <n v="0.71223355913042397"/>
    <x v="0"/>
    <n v="638918.08000000007"/>
    <n v="120"/>
    <n v="1315040.1200000001"/>
    <n v="60"/>
    <n v="1370776.1169999999"/>
    <n v="60"/>
    <n v="1282069.4329999995"/>
    <n v="60"/>
    <n v="1350789.5749999995"/>
    <n v="60"/>
    <n v="1398553.1780000001"/>
    <n v="91"/>
    <n v="1196781.4820000001"/>
    <n v="166"/>
    <n v="758092.27500000014"/>
    <n v="288"/>
    <n v="408647.0639999999"/>
    <n v="501"/>
    <n v="154484.06899999996"/>
    <n v="0.35594737599426779"/>
    <x v="0"/>
    <n v="797"/>
  </r>
  <r>
    <s v="Massachusetts"/>
    <n v="2013"/>
    <n v="6615252"/>
    <n v="3202453"/>
    <n v="3412799"/>
    <n v="1902"/>
    <n v="0.43365971043593549"/>
    <x v="0"/>
    <n v="366327.70899999997"/>
    <n v="120"/>
    <n v="787715.55499999993"/>
    <n v="60"/>
    <n v="943961.15599999984"/>
    <n v="60"/>
    <n v="874626.7910000002"/>
    <n v="60"/>
    <n v="872081.62899999984"/>
    <n v="60"/>
    <n v="1007271.0310000002"/>
    <n v="60"/>
    <n v="831204.60999999987"/>
    <n v="84"/>
    <n v="487405.18899999995"/>
    <n v="152"/>
    <n v="301363.74200000003"/>
    <n v="363"/>
    <n v="148702.829"/>
    <n v="0.30890821010420816"/>
    <x v="0"/>
    <n v="883"/>
  </r>
  <r>
    <s v="Michigan"/>
    <n v="2013"/>
    <n v="10002911"/>
    <n v="4909470"/>
    <n v="5093441"/>
    <n v="2187"/>
    <n v="0.69742564690746112"/>
    <x v="0"/>
    <n v="592084.32299999986"/>
    <n v="120"/>
    <n v="1311111.5899999994"/>
    <n v="60"/>
    <n v="1431368.5860000001"/>
    <n v="60"/>
    <n v="1186764.9840000011"/>
    <n v="60"/>
    <n v="1265565.0379999992"/>
    <n v="60"/>
    <n v="1493002.1160000002"/>
    <n v="70"/>
    <n v="1305025.8889999995"/>
    <n v="171"/>
    <n v="771336.2649999999"/>
    <n v="267"/>
    <n v="448408.83600000001"/>
    <n v="472"/>
    <n v="197211.83100000009"/>
    <n v="0.70360259958453653"/>
    <x v="0"/>
    <n v="847"/>
  </r>
  <r>
    <s v="Virginia"/>
    <n v="2013"/>
    <n v="8076916"/>
    <n v="3968361"/>
    <n v="4108555"/>
    <n v="1737"/>
    <n v="0.28095311563663117"/>
    <x v="0"/>
    <n v="514047.91599999985"/>
    <n v="120"/>
    <n v="1039829.04"/>
    <n v="60"/>
    <n v="1111505.6909999999"/>
    <n v="60"/>
    <n v="1111687.791999999"/>
    <n v="60"/>
    <n v="1102910.825"/>
    <n v="60"/>
    <n v="1202101.9550000008"/>
    <n v="65"/>
    <n v="978937.39600000053"/>
    <n v="81"/>
    <n v="582322.77999999991"/>
    <n v="200"/>
    <n v="309379.87399999984"/>
    <n v="382"/>
    <n v="125104.54800000002"/>
    <n v="0.11690036149746494"/>
    <x v="0"/>
    <n v="649"/>
  </r>
  <r>
    <s v="Missouri"/>
    <n v="2013"/>
    <n v="5786199"/>
    <n v="2839028"/>
    <n v="2947171"/>
    <n v="1645"/>
    <n v="0.19580762035459484"/>
    <x v="0"/>
    <n v="366852.93900000001"/>
    <n v="120"/>
    <n v="757854.42199999967"/>
    <n v="60"/>
    <n v="806260.00800000015"/>
    <n v="60"/>
    <n v="764542.24399999995"/>
    <n v="60"/>
    <n v="718110.08700000041"/>
    <n v="60"/>
    <n v="837058.55900000024"/>
    <n v="65"/>
    <n v="715109.80899999966"/>
    <n v="85"/>
    <n v="446154.56099999987"/>
    <n v="170"/>
    <n v="262112.67100000003"/>
    <n v="318"/>
    <n v="111869.848"/>
    <n v="9.2159808446677129E-3"/>
    <x v="0"/>
    <n v="647"/>
  </r>
  <r>
    <s v="Georgia"/>
    <n v="2013"/>
    <n v="10022337"/>
    <n v="4896396"/>
    <n v="5125941"/>
    <n v="1758"/>
    <n v="0.3003885004292699"/>
    <x v="0"/>
    <n v="691444.81099999975"/>
    <n v="120"/>
    <n v="1426313.2660000005"/>
    <n v="60"/>
    <n v="1446631.7229999995"/>
    <n v="60"/>
    <n v="1362817.3760000002"/>
    <n v="60"/>
    <n v="1412578.6850000008"/>
    <n v="72"/>
    <n v="1419745.4540000006"/>
    <n v="87"/>
    <n v="1132038.4890000001"/>
    <n v="143"/>
    <n v="670954.59799999977"/>
    <n v="227"/>
    <n v="335349.01899999997"/>
    <n v="398"/>
    <n v="124658.99999999997"/>
    <n v="0.1132751519777102"/>
    <x v="0"/>
    <n v="531"/>
  </r>
  <r>
    <s v="Indiana"/>
    <n v="2013"/>
    <n v="6566223"/>
    <n v="3232304"/>
    <n v="3333919"/>
    <n v="1432"/>
    <n v="1.3227111135980009E-3"/>
    <x v="0"/>
    <n v="432238.38299999991"/>
    <n v="120"/>
    <n v="905048.11700000009"/>
    <n v="60"/>
    <n v="940396.40500000026"/>
    <n v="60"/>
    <n v="841070.86000000022"/>
    <n v="60"/>
    <n v="842580.99800000025"/>
    <n v="60"/>
    <n v="936246.79100000043"/>
    <n v="60"/>
    <n v="801339.71399999969"/>
    <n v="95"/>
    <n v="475461.82"/>
    <n v="120"/>
    <n v="276490.31199999998"/>
    <n v="265"/>
    <n v="117880.46499999995"/>
    <n v="5.8121476925891161E-2"/>
    <x v="0"/>
    <n v="532"/>
  </r>
  <r>
    <s v="New Jersey"/>
    <n v="2013"/>
    <n v="8832406"/>
    <n v="4304817"/>
    <n v="4527589"/>
    <n v="1684"/>
    <n v="0.23190190639806676"/>
    <x v="0"/>
    <n v="538319.11200000008"/>
    <n v="120"/>
    <n v="1142388.9810000001"/>
    <n v="60"/>
    <n v="1143321.885"/>
    <n v="60"/>
    <n v="1122071.4100000001"/>
    <n v="60"/>
    <n v="1216612.6680000001"/>
    <n v="66"/>
    <n v="1369036.4139999996"/>
    <n v="60"/>
    <n v="1078717.834"/>
    <n v="92"/>
    <n v="643651.13800000004"/>
    <n v="142"/>
    <n v="393734.27300000004"/>
    <n v="334"/>
    <n v="184432.49400000001"/>
    <n v="0.59962328838002243"/>
    <x v="0"/>
    <n v="690"/>
  </r>
  <r>
    <s v="Tennessee"/>
    <n v="2013"/>
    <n v="6184829"/>
    <n v="3012669"/>
    <n v="3172160"/>
    <n v="1855"/>
    <n v="0.39016146828098214"/>
    <x v="0"/>
    <n v="390066.82400000002"/>
    <n v="120"/>
    <n v="804215.81600000011"/>
    <n v="60"/>
    <n v="857793.94099999999"/>
    <n v="60"/>
    <n v="808226.48400000005"/>
    <n v="60"/>
    <n v="819600.27699999989"/>
    <n v="68"/>
    <n v="879521.45599999989"/>
    <n v="75"/>
    <n v="774237.23200000008"/>
    <n v="152"/>
    <n v="489886.72200000001"/>
    <n v="252"/>
    <n v="263208.22599999997"/>
    <n v="411"/>
    <n v="98276.161000000036"/>
    <n v="0.1013893041548392"/>
    <x v="0"/>
    <n v="597"/>
  </r>
  <r>
    <s v="Wisconsin"/>
    <n v="2013"/>
    <n v="5597184"/>
    <n v="2778132"/>
    <n v="2819052"/>
    <n v="1474"/>
    <n v="3.7548058471679462E-2"/>
    <x v="0"/>
    <n v="345495.31900000008"/>
    <n v="120"/>
    <n v="728173.12999999977"/>
    <n v="60"/>
    <n v="777201.21"/>
    <n v="60"/>
    <n v="715220.52500000002"/>
    <n v="60"/>
    <n v="702748.81600000034"/>
    <n v="60"/>
    <n v="842062.28799999994"/>
    <n v="60"/>
    <n v="709697.55999999971"/>
    <n v="74"/>
    <n v="408751.78399999993"/>
    <n v="105"/>
    <n v="252233.97000000003"/>
    <n v="233"/>
    <n v="117273.65499999997"/>
    <n v="5.3184156168796404E-2"/>
    <x v="0"/>
    <n v="642"/>
  </r>
  <r>
    <s v="Maryland"/>
    <n v="2013"/>
    <n v="5801682"/>
    <n v="2808879"/>
    <n v="2992803"/>
    <n v="1423"/>
    <n v="9.6521617390145989E-3"/>
    <x v="0"/>
    <n v="364820.08799999999"/>
    <n v="120"/>
    <n v="741738.63200000022"/>
    <n v="60"/>
    <n v="796374.05200000003"/>
    <n v="60"/>
    <n v="780147.39099999983"/>
    <n v="60"/>
    <n v="781572.67099999986"/>
    <n v="60"/>
    <n v="891723.80900000001"/>
    <n v="60"/>
    <n v="714193.326"/>
    <n v="83"/>
    <n v="408910.84399999998"/>
    <n v="132"/>
    <n v="224541.05300000001"/>
    <n v="275"/>
    <n v="100625.35300000003"/>
    <n v="8.2275060117988727E-2"/>
    <x v="0"/>
    <n v="513"/>
  </r>
  <r>
    <s v="Kentucky"/>
    <n v="2013"/>
    <n v="4383424"/>
    <n v="2156635"/>
    <n v="2226789"/>
    <n v="1242"/>
    <n v="0.17716666876128176"/>
    <x v="0"/>
    <n v="281101.17300000001"/>
    <n v="120"/>
    <n v="572716.29700000014"/>
    <n v="60"/>
    <n v="596220.01800000016"/>
    <n v="60"/>
    <n v="568753.42099999986"/>
    <n v="60"/>
    <n v="570817.07300000021"/>
    <n v="60"/>
    <n v="633787.60800000012"/>
    <n v="60"/>
    <n v="556968.5419999999"/>
    <n v="71"/>
    <n v="344312.55599999987"/>
    <n v="145"/>
    <n v="187049.63199999998"/>
    <n v="229"/>
    <n v="73786.87000000001"/>
    <n v="0.30064687206050528"/>
    <x v="0"/>
    <n v="377"/>
  </r>
  <r>
    <s v="Minnesota"/>
    <n v="2013"/>
    <n v="5721822"/>
    <n v="2836354"/>
    <n v="2885468"/>
    <n v="1127"/>
    <n v="0.28359853786382716"/>
    <x v="0"/>
    <n v="370790.61"/>
    <n v="120"/>
    <n v="753943.82999999984"/>
    <n v="60"/>
    <n v="764498.2139999998"/>
    <n v="60"/>
    <n v="764300.42000000016"/>
    <n v="60"/>
    <n v="719802.03999999992"/>
    <n v="60"/>
    <n v="846048.28800000006"/>
    <n v="60"/>
    <n v="709239.25600000005"/>
    <n v="60"/>
    <n v="423452.25099999987"/>
    <n v="78"/>
    <n v="256021.48200000005"/>
    <n v="149"/>
    <n v="115688.09699999999"/>
    <n v="4.0283234257526418E-2"/>
    <x v="0"/>
    <n v="420"/>
  </r>
  <r>
    <s v="Alabama"/>
    <n v="2013"/>
    <n v="4876320"/>
    <n v="2366371"/>
    <n v="2509949"/>
    <n v="1336"/>
    <n v="9.0170184451375049E-2"/>
    <x v="0"/>
    <n v="304011.80100000021"/>
    <n v="120"/>
    <n v="633387.60300000035"/>
    <n v="60"/>
    <n v="693259.45099999988"/>
    <n v="60"/>
    <n v="619138.67399999965"/>
    <n v="60"/>
    <n v="620929.52000000014"/>
    <n v="60"/>
    <n v="692805.71200000006"/>
    <n v="65"/>
    <n v="615748.66899999965"/>
    <n v="119"/>
    <n v="396294.59200000006"/>
    <n v="128"/>
    <n v="220396.19699999993"/>
    <n v="283"/>
    <n v="82020.393999999986"/>
    <n v="0.23365465217415068"/>
    <x v="0"/>
    <n v="381"/>
  </r>
  <r>
    <s v="Connecticut"/>
    <n v="2013"/>
    <n v="3583561"/>
    <n v="1745364"/>
    <n v="1838197"/>
    <n v="1032"/>
    <n v="0.37152051668766906"/>
    <x v="0"/>
    <n v="197304.92"/>
    <n v="120"/>
    <n v="456704.39099999995"/>
    <n v="60"/>
    <n v="485144.57699999999"/>
    <n v="60"/>
    <n v="427408.02799999999"/>
    <n v="60"/>
    <n v="469068.08100000001"/>
    <n v="60"/>
    <n v="568017.80499999993"/>
    <n v="60"/>
    <n v="457295.72199999995"/>
    <n v="60"/>
    <n v="269149.79799999995"/>
    <n v="66"/>
    <n v="163767.89499999999"/>
    <n v="109"/>
    <n v="86889.546000000002"/>
    <n v="0.19403670711877885"/>
    <x v="0"/>
    <n v="377"/>
  </r>
  <r>
    <s v="Louisiana"/>
    <n v="2013"/>
    <n v="4472031"/>
    <n v="2186394"/>
    <n v="2285637"/>
    <n v="1200"/>
    <n v="0.21603743834655922"/>
    <x v="0"/>
    <n v="304855.06699999992"/>
    <n v="120"/>
    <n v="602321.21099999978"/>
    <n v="60"/>
    <n v="646775.96899999992"/>
    <n v="60"/>
    <n v="625325.99300000013"/>
    <n v="60"/>
    <n v="553248.03200000001"/>
    <n v="60"/>
    <n v="627969.6179999999"/>
    <n v="69"/>
    <n v="543455.56199999992"/>
    <n v="110"/>
    <n v="321902.55900000007"/>
    <n v="127"/>
    <n v="179778.56599999996"/>
    <n v="190"/>
    <n v="67547.919000000009"/>
    <n v="0.35141021194415573"/>
    <x v="0"/>
    <n v="344"/>
  </r>
  <r>
    <s v="South Carolina"/>
    <n v="2013"/>
    <n v="4642701"/>
    <n v="2258097"/>
    <n v="2384604"/>
    <n v="1074"/>
    <n v="0.33264974710239159"/>
    <x v="0"/>
    <n v="296378.62999999995"/>
    <n v="120"/>
    <n v="596263.27400000009"/>
    <n v="60"/>
    <n v="658243.7080000001"/>
    <n v="60"/>
    <n v="594961.58999999973"/>
    <n v="60"/>
    <n v="594106.38300000015"/>
    <n v="60"/>
    <n v="651155.68400000012"/>
    <n v="60"/>
    <n v="593016.21400000004"/>
    <n v="72"/>
    <n v="389587.52800000017"/>
    <n v="119"/>
    <n v="197296.47999999992"/>
    <n v="181"/>
    <n v="72934.394000000015"/>
    <n v="0.30758305875770076"/>
    <x v="0"/>
    <n v="282"/>
  </r>
  <r>
    <s v="Iowa"/>
    <n v="2013"/>
    <n v="3011954"/>
    <n v="1491426"/>
    <n v="1520528"/>
    <n v="1166"/>
    <n v="0.24750425182035526"/>
    <x v="0"/>
    <n v="194561.57499999995"/>
    <n v="120"/>
    <n v="396689.73499999981"/>
    <n v="60"/>
    <n v="429965.22899999993"/>
    <n v="60"/>
    <n v="381909.50800000003"/>
    <n v="60"/>
    <n v="358733.60499999998"/>
    <n v="60"/>
    <n v="421324.58199999988"/>
    <n v="60"/>
    <n v="379761.04400000005"/>
    <n v="60"/>
    <n v="228196.97599999994"/>
    <n v="70"/>
    <n v="148200.29200000002"/>
    <n v="164"/>
    <n v="71744.418000000049"/>
    <n v="0.31726532042979677"/>
    <x v="0"/>
    <n v="452"/>
  </r>
  <r>
    <s v="Kansas"/>
    <n v="2013"/>
    <n v="2873594"/>
    <n v="1426897"/>
    <n v="1446697"/>
    <n v="1093"/>
    <n v="0.3150653513376232"/>
    <x v="0"/>
    <n v="200346.36599999998"/>
    <n v="120"/>
    <n v="400119.2900000001"/>
    <n v="60"/>
    <n v="409048.73800000001"/>
    <n v="60"/>
    <n v="377907.43"/>
    <n v="60"/>
    <n v="348038.32599999983"/>
    <n v="60"/>
    <n v="397165.06199999998"/>
    <n v="60"/>
    <n v="348729.92800000013"/>
    <n v="66"/>
    <n v="204743.98799999995"/>
    <n v="68"/>
    <n v="126134.507"/>
    <n v="136"/>
    <n v="60436.243000000009"/>
    <n v="0.40927449488697731"/>
    <x v="0"/>
    <n v="403"/>
  </r>
  <r>
    <s v="Oklahoma"/>
    <n v="2013"/>
    <n v="3781894"/>
    <n v="1869612"/>
    <n v="1912282"/>
    <n v="1073"/>
    <n v="0.33357524161632679"/>
    <x v="0"/>
    <n v="262648.57100000005"/>
    <n v="120"/>
    <n v="517875.44100000011"/>
    <n v="60"/>
    <n v="537019.57399999991"/>
    <n v="60"/>
    <n v="508554.56900000002"/>
    <n v="60"/>
    <n v="463267.7220000003"/>
    <n v="60"/>
    <n v="514688.61499999987"/>
    <n v="60"/>
    <n v="453950.14999999997"/>
    <n v="87"/>
    <n v="293302.81199999998"/>
    <n v="101"/>
    <n v="167949.88800000009"/>
    <n v="160"/>
    <n v="64267.122999999992"/>
    <n v="0.37810446910965068"/>
    <x v="0"/>
    <n v="305"/>
  </r>
  <r>
    <s v="Washington"/>
    <n v="2013"/>
    <n v="6780347"/>
    <n v="3381780"/>
    <n v="3398567"/>
    <n v="1141"/>
    <n v="0.27064161466873471"/>
    <x v="0"/>
    <n v="439044.24399999995"/>
    <n v="120"/>
    <n v="867937.19800000009"/>
    <n v="60"/>
    <n v="926967.90000000026"/>
    <n v="60"/>
    <n v="953260.40600000019"/>
    <n v="60"/>
    <n v="907758.80099999986"/>
    <n v="60"/>
    <n v="966288.59900000005"/>
    <n v="60"/>
    <n v="854229.29600000021"/>
    <n v="65"/>
    <n v="486829.64400000003"/>
    <n v="72"/>
    <n v="257823.16100000005"/>
    <n v="168"/>
    <n v="117463.72900000005"/>
    <n v="5.4730696775550501E-2"/>
    <x v="0"/>
    <n v="416"/>
  </r>
  <r>
    <s v="Arizona"/>
    <n v="2013"/>
    <n v="6518081"/>
    <n v="3240213"/>
    <n v="3277868"/>
    <n v="1118"/>
    <n v="0.29192798848924378"/>
    <x v="0"/>
    <n v="450178.63199999998"/>
    <n v="120"/>
    <n v="910374.43300000008"/>
    <n v="60"/>
    <n v="921847.85400000005"/>
    <n v="60"/>
    <n v="870085.35499999998"/>
    <n v="60"/>
    <n v="834820.62100000016"/>
    <n v="60"/>
    <n v="844302.35800000012"/>
    <n v="60"/>
    <n v="752311.51100000006"/>
    <n v="65"/>
    <n v="531488.652"/>
    <n v="88"/>
    <n v="293287.13299999997"/>
    <n v="197"/>
    <n v="107786.72499999999"/>
    <n v="2.4006424754566966E-2"/>
    <x v="0"/>
    <n v="348"/>
  </r>
  <r>
    <s v="Arkansas"/>
    <n v="2013"/>
    <n v="3039533"/>
    <n v="1495343"/>
    <n v="1544190"/>
    <n v="1134"/>
    <n v="0.27712007626628093"/>
    <x v="0"/>
    <n v="201907.75699999993"/>
    <n v="120"/>
    <n v="409637.83799999999"/>
    <n v="60"/>
    <n v="417459.21099999995"/>
    <n v="60"/>
    <n v="394154.52099999995"/>
    <n v="60"/>
    <n v="381010.70700000005"/>
    <n v="60"/>
    <n v="416714.05199999997"/>
    <n v="60"/>
    <n v="372291.72800000018"/>
    <n v="60"/>
    <n v="250170.573"/>
    <n v="130"/>
    <n v="141744.07000000004"/>
    <n v="189"/>
    <n v="53803.535999999986"/>
    <n v="0.46324163772712285"/>
    <x v="0"/>
    <n v="335"/>
  </r>
  <r>
    <s v="Colorado"/>
    <n v="2013"/>
    <n v="5177271"/>
    <n v="2594175"/>
    <n v="2583096"/>
    <n v="952"/>
    <n v="0.44556007780248325"/>
    <x v="0"/>
    <n v="343737.00499999989"/>
    <n v="120"/>
    <n v="697828.60899999994"/>
    <n v="60"/>
    <n v="706991.24300000002"/>
    <n v="60"/>
    <n v="751547.54700000002"/>
    <n v="60"/>
    <n v="711874.05400000012"/>
    <n v="60"/>
    <n v="740513.10599999991"/>
    <n v="60"/>
    <n v="628671.11899999995"/>
    <n v="72"/>
    <n v="343268.38000000006"/>
    <n v="66"/>
    <n v="177608.52799999996"/>
    <n v="114"/>
    <n v="73987.859000000011"/>
    <n v="0.29901152135493392"/>
    <x v="0"/>
    <n v="280"/>
  </r>
  <r>
    <s v="Oregon"/>
    <n v="2013"/>
    <n v="3894343"/>
    <n v="1925954"/>
    <n v="1968389"/>
    <n v="883"/>
    <n v="0.50941919926401058"/>
    <x v="0"/>
    <n v="236314.08299999998"/>
    <n v="120"/>
    <n v="485952.09500000003"/>
    <n v="60"/>
    <n v="520279.09600000002"/>
    <n v="60"/>
    <n v="532802.6540000001"/>
    <n v="60"/>
    <n v="507809.85"/>
    <n v="60"/>
    <n v="532947.55199999991"/>
    <n v="60"/>
    <n v="520374.24199999997"/>
    <n v="60"/>
    <n v="311906.12300000002"/>
    <n v="60"/>
    <n v="167707.69600000003"/>
    <n v="107"/>
    <n v="78553.462000000014"/>
    <n v="0.26186340833676558"/>
    <x v="0"/>
    <n v="236"/>
  </r>
  <r>
    <s v="Mississippi"/>
    <n v="2013"/>
    <n v="3052906"/>
    <n v="1484737"/>
    <n v="1568169"/>
    <n v="1098"/>
    <n v="0.31043787876794732"/>
    <x v="0"/>
    <n v="210790.40000000002"/>
    <n v="120"/>
    <n v="426022.76200000022"/>
    <n v="60"/>
    <n v="444607.38900000002"/>
    <n v="60"/>
    <n v="395529.87399999989"/>
    <n v="60"/>
    <n v="382023.15499999997"/>
    <n v="60"/>
    <n v="417874.68299999996"/>
    <n v="60"/>
    <n v="367097.98399999988"/>
    <n v="83"/>
    <n v="232284.32399999999"/>
    <n v="108"/>
    <n v="127789.63499999995"/>
    <n v="205"/>
    <n v="48332.784000000007"/>
    <n v="0.50775451227849522"/>
    <x v="0"/>
    <n v="282"/>
  </r>
  <r>
    <s v="West Virginia"/>
    <n v="2013"/>
    <n v="1867261"/>
    <n v="923053"/>
    <n v="944208"/>
    <n v="884"/>
    <n v="0.50849370475007538"/>
    <x v="0"/>
    <n v="104006.58899999999"/>
    <n v="120"/>
    <n v="216715.17099999997"/>
    <n v="60"/>
    <n v="239772.72500000001"/>
    <n v="60"/>
    <n v="221179.51000000004"/>
    <n v="60"/>
    <n v="237084.77499999994"/>
    <n v="60"/>
    <n v="273507.37899999996"/>
    <n v="60"/>
    <n v="269729.33100000001"/>
    <n v="60"/>
    <n v="169285.61000000004"/>
    <n v="82"/>
    <n v="98034.27899999998"/>
    <n v="123"/>
    <n v="37013.311999999991"/>
    <n v="0.59985560498453916"/>
    <x v="0"/>
    <n v="199"/>
  </r>
  <r>
    <s v="Utah"/>
    <n v="2013"/>
    <n v="2938531"/>
    <n v="1477489"/>
    <n v="1461042"/>
    <n v="825"/>
    <n v="0.56309788107225078"/>
    <x v="0"/>
    <n v="264524.179"/>
    <n v="120"/>
    <n v="499844.74900000001"/>
    <n v="60"/>
    <n v="467759.04599999997"/>
    <n v="60"/>
    <n v="456731.89499999996"/>
    <n v="60"/>
    <n v="364376.10400000005"/>
    <n v="60"/>
    <n v="326874.56999999995"/>
    <n v="60"/>
    <n v="271388.30500000005"/>
    <n v="60"/>
    <n v="160512.31100000002"/>
    <n v="60"/>
    <n v="91756.797999999981"/>
    <n v="108"/>
    <n v="34869.953000000009"/>
    <n v="0.6172950850204747"/>
    <x v="0"/>
    <n v="177"/>
  </r>
  <r>
    <s v="Nebraska"/>
    <n v="2013"/>
    <n v="1810303"/>
    <n v="900770"/>
    <n v="909533"/>
    <n v="813"/>
    <n v="0.57420381523947295"/>
    <x v="0"/>
    <n v="128246.51299999998"/>
    <n v="120"/>
    <n v="250574.36100000003"/>
    <n v="60"/>
    <n v="256240.74400000009"/>
    <n v="60"/>
    <n v="245495.12400000004"/>
    <n v="60"/>
    <n v="219685.79300000003"/>
    <n v="60"/>
    <n v="248598.20100000003"/>
    <n v="60"/>
    <n v="216533.49199999991"/>
    <n v="60"/>
    <n v="126549.02899999998"/>
    <n v="60"/>
    <n v="80981.023000000045"/>
    <n v="66"/>
    <n v="37526.906999999999"/>
    <n v="0.59567672979421571"/>
    <x v="0"/>
    <n v="207"/>
  </r>
  <r>
    <s v="Hawaii"/>
    <n v="2013"/>
    <n v="1376298"/>
    <n v="691426"/>
    <n v="684872"/>
    <n v="889"/>
    <n v="0.5038662321803995"/>
    <x v="0"/>
    <n v="88924.034"/>
    <n v="120"/>
    <n v="165870.53600000002"/>
    <n v="60"/>
    <n v="182628.31600000002"/>
    <n v="60"/>
    <n v="192634.27100000001"/>
    <n v="60"/>
    <n v="174196.14199999999"/>
    <n v="60"/>
    <n v="188485.302"/>
    <n v="60"/>
    <n v="177111.15399999998"/>
    <n v="60"/>
    <n v="106876.09300000001"/>
    <n v="60"/>
    <n v="62754.050999999999"/>
    <n v="97"/>
    <n v="32578.109"/>
    <n v="0.63594271599759022"/>
    <x v="0"/>
    <n v="252"/>
  </r>
  <r>
    <s v="New Mexico"/>
    <n v="2013"/>
    <n v="2067785"/>
    <n v="1024721"/>
    <n v="1043064"/>
    <n v="766"/>
    <n v="0.6177020573944263"/>
    <x v="0"/>
    <n v="141825.41899999999"/>
    <n v="120"/>
    <n v="285036.39299999992"/>
    <n v="60"/>
    <n v="293234.66499999998"/>
    <n v="60"/>
    <n v="271578.71099999995"/>
    <n v="60"/>
    <n v="249241.18900000004"/>
    <n v="60"/>
    <n v="282766.58199999999"/>
    <n v="60"/>
    <n v="260762.19800000003"/>
    <n v="60"/>
    <n v="161558.23199999999"/>
    <n v="60"/>
    <n v="88173.687999999995"/>
    <n v="85"/>
    <n v="33530.393000000004"/>
    <n v="0.62819443966752087"/>
    <x v="0"/>
    <n v="141"/>
  </r>
  <r>
    <s v="Maine"/>
    <n v="2013"/>
    <n v="1328320"/>
    <n v="649600"/>
    <n v="678720"/>
    <n v="740"/>
    <n v="0.64176491475674091"/>
    <x v="0"/>
    <n v="67206.488999999987"/>
    <n v="120"/>
    <n v="151387.834"/>
    <n v="60"/>
    <n v="166279.99900000001"/>
    <n v="60"/>
    <n v="146565.72200000001"/>
    <n v="60"/>
    <n v="166515.97600000002"/>
    <n v="60"/>
    <n v="214111.89799999999"/>
    <n v="60"/>
    <n v="197092.21400000001"/>
    <n v="60"/>
    <n v="120085.68299999998"/>
    <n v="60"/>
    <n v="70659.910999999993"/>
    <n v="78"/>
    <n v="29655.079000000002"/>
    <n v="0.65972600350539501"/>
    <x v="0"/>
    <n v="122"/>
  </r>
  <r>
    <s v="Nevada"/>
    <n v="2013"/>
    <n v="2727982"/>
    <n v="1375758"/>
    <n v="1352224"/>
    <n v="831"/>
    <n v="0.55754491398863981"/>
    <x v="0"/>
    <n v="182623.70800000001"/>
    <n v="120"/>
    <n v="366958.66699999996"/>
    <n v="60"/>
    <n v="360805.538"/>
    <n v="60"/>
    <n v="390637.24099999998"/>
    <n v="60"/>
    <n v="381684.18300000002"/>
    <n v="60"/>
    <n v="375757.26500000001"/>
    <n v="60"/>
    <n v="322567.43700000003"/>
    <n v="73"/>
    <n v="211643.97500000001"/>
    <n v="99"/>
    <n v="99278.626999999993"/>
    <n v="117"/>
    <n v="33530.403000000006"/>
    <n v="0.62819435830233639"/>
    <x v="0"/>
    <n v="122"/>
  </r>
  <r>
    <s v="Rhode Island"/>
    <n v="2013"/>
    <n v="1051695"/>
    <n v="508455"/>
    <n v="543240"/>
    <n v="706"/>
    <n v="0.67323172823053701"/>
    <x v="0"/>
    <n v="56278.313000000002"/>
    <n v="120"/>
    <n v="123212.005"/>
    <n v="60"/>
    <n v="160714.88900000002"/>
    <n v="60"/>
    <n v="129837.63300000002"/>
    <n v="60"/>
    <n v="133707.217"/>
    <n v="60"/>
    <n v="159528.17699999997"/>
    <n v="60"/>
    <n v="134099.59299999999"/>
    <n v="60"/>
    <n v="78665.146000000008"/>
    <n v="60"/>
    <n v="50036.478999999999"/>
    <n v="65"/>
    <n v="27201.741999999998"/>
    <n v="0.67968762525561166"/>
    <x v="0"/>
    <n v="101"/>
  </r>
  <r>
    <s v="Idaho"/>
    <n v="2013"/>
    <n v="1704449"/>
    <n v="853218"/>
    <n v="851231"/>
    <n v="726"/>
    <n v="0.65472183795183336"/>
    <x v="0"/>
    <n v="126635.639"/>
    <n v="120"/>
    <n v="257873.81499999997"/>
    <n v="60"/>
    <n v="240509.09"/>
    <n v="60"/>
    <n v="224381.85200000001"/>
    <n v="60"/>
    <n v="208619.37299999999"/>
    <n v="60"/>
    <n v="221892.35400000002"/>
    <n v="60"/>
    <n v="202218.32200000001"/>
    <n v="60"/>
    <n v="127454.47100000001"/>
    <n v="60"/>
    <n v="67936.468000000008"/>
    <n v="67"/>
    <n v="27286.062000000005"/>
    <n v="0.67900155402040074"/>
    <x v="0"/>
    <n v="119"/>
  </r>
  <r>
    <s v="New Hampshire"/>
    <n v="2013"/>
    <n v="1319171"/>
    <n v="651106"/>
    <n v="668065"/>
    <n v="720"/>
    <n v="0.66027480503544445"/>
    <x v="0"/>
    <n v="68047.468000000008"/>
    <n v="120"/>
    <n v="159088.83500000002"/>
    <n v="60"/>
    <n v="178920.859"/>
    <n v="60"/>
    <n v="147078.23400000003"/>
    <n v="60"/>
    <n v="172304.95500000002"/>
    <n v="60"/>
    <n v="221963.51199999999"/>
    <n v="60"/>
    <n v="184648.23199999999"/>
    <n v="60"/>
    <n v="104007.094"/>
    <n v="60"/>
    <n v="57908.991000000009"/>
    <n v="66"/>
    <n v="24943.476999999999"/>
    <n v="0.69806204007989081"/>
    <x v="0"/>
    <n v="114"/>
  </r>
  <r>
    <s v="Montana"/>
    <n v="2013"/>
    <n v="963052"/>
    <n v="483933"/>
    <n v="479119"/>
    <n v="711"/>
    <n v="0.66860425566086112"/>
    <x v="0"/>
    <n v="58206.162999999993"/>
    <n v="120"/>
    <n v="119133.32899999997"/>
    <n v="60"/>
    <n v="131102.63100000002"/>
    <n v="60"/>
    <n v="120919.78799999996"/>
    <n v="60"/>
    <n v="110080.14599999999"/>
    <n v="60"/>
    <n v="138613.44799999997"/>
    <n v="60"/>
    <n v="137737.13800000001"/>
    <n v="60"/>
    <n v="81925.351000000039"/>
    <n v="60"/>
    <n v="46013.218000000008"/>
    <n v="69"/>
    <n v="19647.348999999998"/>
    <n v="0.74115408323447207"/>
    <x v="0"/>
    <n v="102"/>
  </r>
  <r>
    <s v="South Dakota"/>
    <n v="2013"/>
    <n v="773290"/>
    <n v="387228"/>
    <n v="386062"/>
    <n v="707"/>
    <n v="0.67230623371660181"/>
    <x v="0"/>
    <n v="53159.536"/>
    <n v="120"/>
    <n v="103901.27099999999"/>
    <n v="60"/>
    <n v="102711.97"/>
    <n v="60"/>
    <n v="99046.280999999988"/>
    <n v="60"/>
    <n v="90949.018999999986"/>
    <n v="60"/>
    <n v="108124.49699999997"/>
    <n v="60"/>
    <n v="99206.275000000023"/>
    <n v="60"/>
    <n v="60278.040000000015"/>
    <n v="60"/>
    <n v="38320.199000000008"/>
    <n v="60"/>
    <n v="17777.231000000007"/>
    <n v="0.75637033283420962"/>
    <x v="0"/>
    <n v="107"/>
  </r>
  <r>
    <s v="North Dakota"/>
    <n v="2013"/>
    <n v="737626"/>
    <n v="373599"/>
    <n v="364027"/>
    <n v="675"/>
    <n v="0.70192205816252751"/>
    <x v="0"/>
    <n v="48288.910000000011"/>
    <n v="120"/>
    <n v="90112.606999999975"/>
    <n v="60"/>
    <n v="117152.09999999999"/>
    <n v="60"/>
    <n v="99672.372999999963"/>
    <n v="60"/>
    <n v="82754.511000000013"/>
    <n v="60"/>
    <n v="101224.82999999997"/>
    <n v="60"/>
    <n v="91861.116999999998"/>
    <n v="60"/>
    <n v="53391.585999999981"/>
    <n v="60"/>
    <n v="35917.227999999996"/>
    <n v="60"/>
    <n v="17329.143999999997"/>
    <n v="0.76001620097429368"/>
    <x v="0"/>
    <n v="75"/>
  </r>
  <r>
    <s v="Delaware"/>
    <n v="2013"/>
    <n v="908446"/>
    <n v="439985"/>
    <n v="468461"/>
    <n v="665"/>
    <n v="0.71117700330187927"/>
    <x v="0"/>
    <n v="56145.642"/>
    <n v="120"/>
    <n v="113812.83"/>
    <n v="60"/>
    <n v="127261.97"/>
    <n v="60"/>
    <n v="114392.564"/>
    <n v="60"/>
    <n v="113779.46400000001"/>
    <n v="60"/>
    <n v="132610.28000000003"/>
    <n v="60"/>
    <n v="115009.85799999999"/>
    <n v="60"/>
    <n v="77609.5"/>
    <n v="60"/>
    <n v="41069.712"/>
    <n v="60"/>
    <n v="16718.578000000001"/>
    <n v="0.76498408249466487"/>
    <x v="0"/>
    <n v="65"/>
  </r>
  <r>
    <s v="Wyoming"/>
    <n v="2013"/>
    <n v="566391"/>
    <n v="287522"/>
    <n v="278869"/>
    <n v="667"/>
    <n v="0.70932601427400888"/>
    <x v="0"/>
    <n v="38707.881000000001"/>
    <n v="120"/>
    <n v="75759.210999999981"/>
    <n v="60"/>
    <n v="78987.666999999987"/>
    <n v="60"/>
    <n v="76794.134999999995"/>
    <n v="60"/>
    <n v="67701.122000000003"/>
    <n v="60"/>
    <n v="79644.967000000004"/>
    <n v="60"/>
    <n v="76243.846000000005"/>
    <n v="60"/>
    <n v="41835.700000000004"/>
    <n v="60"/>
    <n v="22436.705999999998"/>
    <n v="60"/>
    <n v="8757.4510000000009"/>
    <n v="0.82975993916638846"/>
    <x v="0"/>
    <n v="67"/>
  </r>
  <r>
    <s v="Alaska"/>
    <n v="2013"/>
    <n v="724271"/>
    <n v="374410"/>
    <n v="349861"/>
    <n v="660"/>
    <n v="0.71580447587155516"/>
    <x v="0"/>
    <n v="53765.155000000006"/>
    <n v="120"/>
    <n v="102126.673"/>
    <n v="60"/>
    <n v="109764.30499999999"/>
    <n v="60"/>
    <n v="106829.905"/>
    <n v="60"/>
    <n v="92447.462"/>
    <n v="60"/>
    <n v="106277.849"/>
    <n v="60"/>
    <n v="89797.647999999986"/>
    <n v="60"/>
    <n v="40322.75499999999"/>
    <n v="60"/>
    <n v="17175.344000000005"/>
    <n v="60"/>
    <n v="5636.7080000000005"/>
    <n v="0.85515192214534164"/>
    <x v="0"/>
    <n v="60"/>
  </r>
  <r>
    <s v="District of Columbia"/>
    <n v="2013"/>
    <n v="619371"/>
    <n v="293104"/>
    <n v="326267"/>
    <n v="660"/>
    <n v="0.71580447587155516"/>
    <x v="0"/>
    <n v="36542.889000000003"/>
    <n v="120"/>
    <n v="52027.164000000004"/>
    <n v="60"/>
    <n v="99718.731"/>
    <n v="60"/>
    <n v="133164.76500000001"/>
    <n v="60"/>
    <n v="84234.456000000006"/>
    <n v="60"/>
    <n v="76182.633000000002"/>
    <n v="60"/>
    <n v="65653.326000000001"/>
    <n v="60"/>
    <n v="38401.002"/>
    <n v="60"/>
    <n v="21677.985000000001"/>
    <n v="60"/>
    <n v="9909.9359999999997"/>
    <n v="0.82038272370728171"/>
    <x v="0"/>
    <n v="60"/>
  </r>
  <r>
    <s v="Vermont"/>
    <n v="2013"/>
    <n v="557930"/>
    <n v="275610"/>
    <n v="282320"/>
    <n v="660"/>
    <n v="0.71580447587155516"/>
    <x v="0"/>
    <n v="28486.360999999997"/>
    <n v="120"/>
    <n v="64030.433999999994"/>
    <n v="60"/>
    <n v="81489.354999999996"/>
    <n v="60"/>
    <n v="63791.103999999992"/>
    <n v="60"/>
    <n v="69040.645000000004"/>
    <n v="60"/>
    <n v="87828.96699999999"/>
    <n v="60"/>
    <n v="80417.132000000027"/>
    <n v="60"/>
    <n v="46129.86099999999"/>
    <n v="60"/>
    <n v="25962.094999999998"/>
    <n v="60"/>
    <n v="10935.663000000002"/>
    <n v="0.81203687705311878"/>
    <x v="0"/>
    <n v="60"/>
  </r>
  <r>
    <s v="California"/>
    <n v="2014"/>
    <n v="38107157"/>
    <n v="18929671"/>
    <n v="19177486"/>
    <n v="6191"/>
    <n v="4.403105680703912"/>
    <x v="1"/>
    <n v="2530763.7669999995"/>
    <n v="120"/>
    <n v="5083982.987999999"/>
    <n v="60"/>
    <n v="5604585.1109999986"/>
    <n v="60"/>
    <n v="5521305.3029999994"/>
    <n v="82"/>
    <n v="5176197.3809999991"/>
    <n v="134"/>
    <n v="5248356.5350000011"/>
    <n v="258"/>
    <n v="4314749.2699999986"/>
    <n v="589"/>
    <n v="2551854.8159999992"/>
    <n v="800"/>
    <n v="1417003.8309999991"/>
    <n v="1450"/>
    <n v="652687.04499999981"/>
    <n v="4.4095850791488749"/>
    <x v="1"/>
    <n v="2638"/>
  </r>
  <r>
    <s v="New York"/>
    <n v="2014"/>
    <n v="19644020"/>
    <n v="9523399"/>
    <n v="10120621"/>
    <n v="4961"/>
    <n v="3.264747428563644"/>
    <x v="1"/>
    <n v="1172846.382"/>
    <n v="120"/>
    <n v="2351554.7520000003"/>
    <n v="60"/>
    <n v="2750810.3689999995"/>
    <n v="60"/>
    <n v="2766621.206999999"/>
    <n v="60"/>
    <n v="2559998.5490000015"/>
    <n v="72"/>
    <n v="2847688.9219999993"/>
    <n v="165"/>
    <n v="2422883.5100000007"/>
    <n v="394"/>
    <n v="1485206.8329999999"/>
    <n v="615"/>
    <n v="865509.38400000008"/>
    <n v="1171"/>
    <n v="413032.59399999987"/>
    <n v="2.459632218364642"/>
    <x v="1"/>
    <n v="2244"/>
  </r>
  <r>
    <s v="Texas"/>
    <n v="2014"/>
    <n v="26011866"/>
    <n v="12909593"/>
    <n v="13102273"/>
    <n v="3661"/>
    <n v="2.061604560447913"/>
    <x v="1"/>
    <n v="1933816.0639999998"/>
    <n v="120"/>
    <n v="3902246.3029999998"/>
    <n v="60"/>
    <n v="3797501.5939999977"/>
    <n v="60"/>
    <n v="3756948.0820000009"/>
    <n v="90"/>
    <n v="3546395.0470000003"/>
    <n v="116"/>
    <n v="3447274.0999999982"/>
    <n v="205"/>
    <n v="2795286.0600000019"/>
    <n v="458"/>
    <n v="1640312.9579999996"/>
    <n v="533"/>
    <n v="867255.90100000007"/>
    <n v="829"/>
    <n v="331829.66999999969"/>
    <n v="1.7989231295196992"/>
    <x v="0"/>
    <n v="1190"/>
  </r>
  <r>
    <s v="Pennsylvania"/>
    <n v="2014"/>
    <n v="12566922"/>
    <n v="6132974"/>
    <n v="6433948"/>
    <n v="2837"/>
    <n v="1.2989970809653266"/>
    <x v="0"/>
    <n v="710530.56700000004"/>
    <n v="120"/>
    <n v="1506977.7490000003"/>
    <n v="60"/>
    <n v="1712392.2799999989"/>
    <n v="60"/>
    <n v="1561524.2899999996"/>
    <n v="60"/>
    <n v="1535472.9720000001"/>
    <n v="60"/>
    <n v="1848769.3039999998"/>
    <n v="99"/>
    <n v="1683349.0969999998"/>
    <n v="215"/>
    <n v="1046388.2960000001"/>
    <n v="320"/>
    <n v="650667.49899999995"/>
    <n v="611"/>
    <n v="314998.50599999999"/>
    <n v="1.6619760531971819"/>
    <x v="0"/>
    <n v="1232"/>
  </r>
  <r>
    <s v="Illinois"/>
    <n v="2014"/>
    <n v="12811495"/>
    <n v="6285831"/>
    <n v="6525664"/>
    <n v="2769"/>
    <n v="1.2360634540177344"/>
    <x v="0"/>
    <n v="809143.67200000014"/>
    <n v="120"/>
    <n v="1703469.4940000002"/>
    <n v="60"/>
    <n v="1789891.4499999995"/>
    <n v="60"/>
    <n v="1780434.4489999998"/>
    <n v="60"/>
    <n v="1692588.3610000003"/>
    <n v="67"/>
    <n v="1808465.7630000003"/>
    <n v="86"/>
    <n v="1552111.8549999995"/>
    <n v="191"/>
    <n v="914954.05"/>
    <n v="333"/>
    <n v="515544.80900000012"/>
    <n v="577"/>
    <n v="239301.68100000004"/>
    <n v="1.0460674404210588"/>
    <x v="0"/>
    <n v="1215"/>
  </r>
  <r>
    <s v="Florida"/>
    <n v="2014"/>
    <n v="19202176"/>
    <n v="9376883"/>
    <n v="9825293"/>
    <n v="2964"/>
    <n v="1.4165348842350942"/>
    <x v="0"/>
    <n v="1070704.6050000004"/>
    <n v="120"/>
    <n v="2221061.8509999998"/>
    <n v="60"/>
    <n v="2474681.6659999993"/>
    <n v="60"/>
    <n v="2392226.9989999998"/>
    <n v="68"/>
    <n v="2399871.9749999996"/>
    <n v="77"/>
    <n v="2725974.1489999997"/>
    <n v="159"/>
    <n v="2446347.9810000001"/>
    <n v="277"/>
    <n v="1871177.4500000002"/>
    <n v="388"/>
    <n v="1124170.503"/>
    <n v="671"/>
    <n v="476813.78299999988"/>
    <n v="2.9785890390529834"/>
    <x v="1"/>
    <n v="1084"/>
  </r>
  <r>
    <s v="Ohio"/>
    <n v="2014"/>
    <n v="11680583"/>
    <n v="5710627"/>
    <n v="5969956"/>
    <n v="2722"/>
    <n v="1.1925652118627812"/>
    <x v="0"/>
    <n v="706797.50400000007"/>
    <n v="120"/>
    <n v="1515072.8499999999"/>
    <n v="60"/>
    <n v="1591910.7579999992"/>
    <n v="60"/>
    <n v="1453888.9"/>
    <n v="60"/>
    <n v="1453508.3530000001"/>
    <n v="60"/>
    <n v="1689875.1309999996"/>
    <n v="110"/>
    <n v="1546199.6760000004"/>
    <n v="227"/>
    <n v="935704.30000000028"/>
    <n v="360"/>
    <n v="544183.68199999991"/>
    <n v="590"/>
    <n v="243441.17500000002"/>
    <n v="1.0797485097015087"/>
    <x v="0"/>
    <n v="1075"/>
  </r>
  <r>
    <s v="North Carolina"/>
    <n v="2014"/>
    <n v="10135660"/>
    <n v="4942905"/>
    <n v="5192755"/>
    <n v="2164"/>
    <n v="0.67613927308695199"/>
    <x v="0"/>
    <n v="642453.79599999986"/>
    <n v="120"/>
    <n v="1337812.5379999995"/>
    <n v="60"/>
    <n v="1413455.9740000002"/>
    <n v="60"/>
    <n v="1313194.1970000004"/>
    <n v="60"/>
    <n v="1358071.8730000004"/>
    <n v="66"/>
    <n v="1418902.9949999994"/>
    <n v="100"/>
    <n v="1248545.5240000007"/>
    <n v="170"/>
    <n v="813232.3"/>
    <n v="304"/>
    <n v="426393.27099999995"/>
    <n v="479"/>
    <n v="166056.75899999999"/>
    <n v="0.45010878162770268"/>
    <x v="0"/>
    <n v="745"/>
  </r>
  <r>
    <s v="Massachusetts"/>
    <n v="2014"/>
    <n v="6667515"/>
    <n v="3229487"/>
    <n v="3438028"/>
    <n v="1712"/>
    <n v="0.25781575278825175"/>
    <x v="0"/>
    <n v="365613.15500000003"/>
    <n v="120"/>
    <n v="785001.75299999991"/>
    <n v="60"/>
    <n v="948617.47200000007"/>
    <n v="60"/>
    <n v="893276.89300000004"/>
    <n v="60"/>
    <n v="857953.72700000007"/>
    <n v="60"/>
    <n v="1003495.8690000001"/>
    <n v="60"/>
    <n v="852347.64300000016"/>
    <n v="104"/>
    <n v="511106.23399999994"/>
    <n v="158"/>
    <n v="300081.23500000004"/>
    <n v="310"/>
    <n v="151196.98200000002"/>
    <n v="0.32920193199124131"/>
    <x v="0"/>
    <n v="720"/>
  </r>
  <r>
    <s v="Michigan"/>
    <n v="2014"/>
    <n v="10210022"/>
    <n v="5013925"/>
    <n v="5196097"/>
    <n v="2151"/>
    <n v="0.66410784440579473"/>
    <x v="0"/>
    <n v="601956.16099999996"/>
    <n v="120"/>
    <n v="1321074.5979999991"/>
    <n v="60"/>
    <n v="1462378.2210000001"/>
    <n v="60"/>
    <n v="1225757.7560000005"/>
    <n v="60"/>
    <n v="1265753.4469999999"/>
    <n v="66"/>
    <n v="1497350.6649999989"/>
    <n v="87"/>
    <n v="1357621.2180000003"/>
    <n v="145"/>
    <n v="816396.0070000001"/>
    <n v="267"/>
    <n v="459371.41400000011"/>
    <n v="457"/>
    <n v="206073.80799999993"/>
    <n v="0.77570823889667162"/>
    <x v="0"/>
    <n v="829"/>
  </r>
  <r>
    <s v="Virginia"/>
    <n v="2014"/>
    <n v="8114452"/>
    <n v="3994474"/>
    <n v="4119978"/>
    <n v="1798"/>
    <n v="0.33740828098667702"/>
    <x v="0"/>
    <n v="504885.02700000012"/>
    <n v="120"/>
    <n v="1031533.0980000002"/>
    <n v="60"/>
    <n v="1120390.7050000001"/>
    <n v="60"/>
    <n v="1121477.3059999996"/>
    <n v="60"/>
    <n v="1089345.2340000002"/>
    <n v="66"/>
    <n v="1190254.5729999994"/>
    <n v="79"/>
    <n v="1002775.7540000001"/>
    <n v="124"/>
    <n v="612465.08700000017"/>
    <n v="237"/>
    <n v="310641.24000000011"/>
    <n v="372"/>
    <n v="129442.75899999993"/>
    <n v="0.15219829531358026"/>
    <x v="0"/>
    <n v="620"/>
  </r>
  <r>
    <s v="Missouri"/>
    <n v="2014"/>
    <n v="6312109"/>
    <n v="3091147"/>
    <n v="3220962"/>
    <n v="1637"/>
    <n v="0.18840366424311342"/>
    <x v="0"/>
    <n v="396839.42200000025"/>
    <n v="120"/>
    <n v="822185.53"/>
    <n v="60"/>
    <n v="877063.47699999984"/>
    <n v="60"/>
    <n v="823593.40200000035"/>
    <n v="60"/>
    <n v="769211.45600000012"/>
    <n v="67"/>
    <n v="893790.88699999999"/>
    <n v="70"/>
    <n v="804262.41"/>
    <n v="100"/>
    <n v="508945.58899999986"/>
    <n v="159"/>
    <n v="289574.777"/>
    <n v="355"/>
    <n v="125309.308"/>
    <n v="0.11856639501408901"/>
    <x v="0"/>
    <n v="586"/>
  </r>
  <r>
    <s v="Georgia"/>
    <n v="2014"/>
    <n v="9817046"/>
    <n v="4796932"/>
    <n v="5020114"/>
    <n v="1791"/>
    <n v="0.3309298193891308"/>
    <x v="0"/>
    <n v="666762.45200000016"/>
    <n v="120"/>
    <n v="1392597.9000000008"/>
    <n v="60"/>
    <n v="1407174.959"/>
    <n v="60"/>
    <n v="1343698.8329999996"/>
    <n v="60"/>
    <n v="1372438.8869999999"/>
    <n v="69"/>
    <n v="1383792.284"/>
    <n v="92"/>
    <n v="1123092.8639999996"/>
    <n v="197"/>
    <n v="673031.41199999966"/>
    <n v="257"/>
    <n v="329927.533"/>
    <n v="348"/>
    <n v="121363.59900000003"/>
    <n v="8.6462060960339079E-2"/>
    <x v="0"/>
    <n v="528"/>
  </r>
  <r>
    <s v="Indiana"/>
    <n v="2014"/>
    <n v="6372916"/>
    <n v="3134765"/>
    <n v="3238151"/>
    <n v="1367"/>
    <n v="6.147985451938455E-2"/>
    <x v="0"/>
    <n v="414555.74900000007"/>
    <n v="120"/>
    <n v="871886.13900000043"/>
    <n v="60"/>
    <n v="912987.75299999991"/>
    <n v="60"/>
    <n v="815604.92200000002"/>
    <n v="60"/>
    <n v="809099.40799999982"/>
    <n v="67"/>
    <n v="891635.68700000003"/>
    <n v="60"/>
    <n v="789339.07100000035"/>
    <n v="105"/>
    <n v="479407.09299999999"/>
    <n v="130"/>
    <n v="269532.28200000001"/>
    <n v="250"/>
    <n v="117989.351"/>
    <n v="5.9007429873201261E-2"/>
    <x v="0"/>
    <n v="455"/>
  </r>
  <r>
    <s v="New Jersey"/>
    <n v="2014"/>
    <n v="8874374"/>
    <n v="4326518"/>
    <n v="4547856"/>
    <n v="1544"/>
    <n v="0.10233267444714189"/>
    <x v="0"/>
    <n v="536678.34100000001"/>
    <n v="120"/>
    <n v="1139360.4140000001"/>
    <n v="60"/>
    <n v="1148660.9939999997"/>
    <n v="60"/>
    <n v="1132698.93"/>
    <n v="60"/>
    <n v="1201296.1940000001"/>
    <n v="60"/>
    <n v="1364410.5430000001"/>
    <n v="60"/>
    <n v="1107086.1979999999"/>
    <n v="83"/>
    <n v="669593.62399999984"/>
    <n v="134"/>
    <n v="389664.58700000006"/>
    <n v="274"/>
    <n v="188698.62599999999"/>
    <n v="0.6343347500832025"/>
    <x v="0"/>
    <n v="633"/>
  </r>
  <r>
    <s v="Tennessee"/>
    <n v="2014"/>
    <n v="6516834"/>
    <n v="3174929"/>
    <n v="3341905"/>
    <n v="1895"/>
    <n v="0.42718124883838926"/>
    <x v="0"/>
    <n v="407946.52699999989"/>
    <n v="120"/>
    <n v="847750.86999999965"/>
    <n v="60"/>
    <n v="885144.30300000019"/>
    <n v="60"/>
    <n v="847093.72900000028"/>
    <n v="60"/>
    <n v="848296.13800000004"/>
    <n v="71"/>
    <n v="911845.54299999983"/>
    <n v="104"/>
    <n v="825409.06200000027"/>
    <n v="172"/>
    <n v="542648.28900000011"/>
    <n v="257"/>
    <n v="289910.95000000007"/>
    <n v="409"/>
    <n v="108793.85700000003"/>
    <n v="1.5811876660872571E-2"/>
    <x v="0"/>
    <n v="582"/>
  </r>
  <r>
    <s v="Wisconsin"/>
    <n v="2014"/>
    <n v="5678734"/>
    <n v="2819490"/>
    <n v="2859244"/>
    <n v="1347"/>
    <n v="7.9989744798088097E-2"/>
    <x v="0"/>
    <n v="344165.70800000004"/>
    <n v="120"/>
    <n v="734668.05600000056"/>
    <n v="60"/>
    <n v="783003.67099999974"/>
    <n v="60"/>
    <n v="724271.63100000028"/>
    <n v="60"/>
    <n v="698781.62100000028"/>
    <n v="60"/>
    <n v="840070.85199999972"/>
    <n v="69"/>
    <n v="741174.67699999979"/>
    <n v="76"/>
    <n v="435391.01"/>
    <n v="84"/>
    <n v="258240.84300000005"/>
    <n v="198"/>
    <n v="120649.95099999997"/>
    <n v="8.0655450845707563E-2"/>
    <x v="0"/>
    <n v="560"/>
  </r>
  <r>
    <s v="Maryland"/>
    <n v="2014"/>
    <n v="5923810"/>
    <n v="2868894"/>
    <n v="3054916"/>
    <n v="1325"/>
    <n v="0.10035062410466201"/>
    <x v="0"/>
    <n v="368589.04200000007"/>
    <n v="120"/>
    <n v="754125.33600000001"/>
    <n v="60"/>
    <n v="804358.73300000012"/>
    <n v="60"/>
    <n v="804549.01400000008"/>
    <n v="60"/>
    <n v="782217.353"/>
    <n v="60"/>
    <n v="896821.75000000012"/>
    <n v="70"/>
    <n v="740652.57100000011"/>
    <n v="83"/>
    <n v="434183.00900000002"/>
    <n v="152"/>
    <n v="230766.65599999999"/>
    <n v="242"/>
    <n v="104187.73900000002"/>
    <n v="5.3289640723805758E-2"/>
    <x v="0"/>
    <n v="418"/>
  </r>
  <r>
    <s v="Kentucky"/>
    <n v="2014"/>
    <n v="4391453"/>
    <n v="2161539"/>
    <n v="2229914"/>
    <n v="1325"/>
    <n v="0.10035062410466201"/>
    <x v="0"/>
    <n v="277406.63199999998"/>
    <n v="120"/>
    <n v="571694.69899999979"/>
    <n v="60"/>
    <n v="597279.95500000007"/>
    <n v="60"/>
    <n v="565845.79999999981"/>
    <n v="60"/>
    <n v="565851.77899999998"/>
    <n v="60"/>
    <n v="625679.93599999987"/>
    <n v="67"/>
    <n v="566774.86900000018"/>
    <n v="103"/>
    <n v="356500.41000000003"/>
    <n v="164"/>
    <n v="189014.67399999991"/>
    <n v="257"/>
    <n v="75515.258000000002"/>
    <n v="0.28658381121985715"/>
    <x v="0"/>
    <n v="374"/>
  </r>
  <r>
    <s v="Minnesota"/>
    <n v="2014"/>
    <n v="5381551"/>
    <n v="2675894"/>
    <n v="2705657"/>
    <n v="1005"/>
    <n v="0.39650886856391887"/>
    <x v="0"/>
    <n v="351684.38299999991"/>
    <n v="120"/>
    <n v="716041.54200000013"/>
    <n v="60"/>
    <n v="724881.31200000015"/>
    <n v="60"/>
    <n v="740832.29500000051"/>
    <n v="60"/>
    <n v="676225.70800000033"/>
    <n v="60"/>
    <n v="782852.24500000023"/>
    <n v="65"/>
    <n v="670177.74699999974"/>
    <n v="65"/>
    <n v="390400.53499999992"/>
    <n v="66"/>
    <n v="224499.34300000002"/>
    <n v="112"/>
    <n v="104745.98299999998"/>
    <n v="4.8747478121469782E-2"/>
    <x v="0"/>
    <n v="337"/>
  </r>
  <r>
    <s v="Alabama"/>
    <n v="2014"/>
    <n v="4622427"/>
    <n v="2241299"/>
    <n v="2381128"/>
    <n v="1337"/>
    <n v="8.9244689937439878E-2"/>
    <x v="0"/>
    <n v="287832.99799999996"/>
    <n v="120"/>
    <n v="600198.50499999989"/>
    <n v="60"/>
    <n v="649803.18599999999"/>
    <n v="60"/>
    <n v="596994.65499999991"/>
    <n v="60"/>
    <n v="587552.53699999989"/>
    <n v="70"/>
    <n v="647491.15799999982"/>
    <n v="86"/>
    <n v="587083.99699999974"/>
    <n v="98"/>
    <n v="380790.53499999992"/>
    <n v="177"/>
    <n v="206634.05300000004"/>
    <n v="261"/>
    <n v="77027.34"/>
    <n v="0.27428072813778942"/>
    <x v="0"/>
    <n v="345"/>
  </r>
  <r>
    <s v="Connecticut"/>
    <n v="2014"/>
    <n v="3592053"/>
    <n v="1750621"/>
    <n v="1841432"/>
    <n v="1047"/>
    <n v="0.35763809897864141"/>
    <x v="0"/>
    <n v="194081.70499999999"/>
    <n v="120"/>
    <n v="453491.70200000005"/>
    <n v="60"/>
    <n v="489989.38800000004"/>
    <n v="60"/>
    <n v="433442.86"/>
    <n v="60"/>
    <n v="459871.28799999994"/>
    <n v="60"/>
    <n v="564044.85899999994"/>
    <n v="60"/>
    <n v="469398.272"/>
    <n v="60"/>
    <n v="281209.196"/>
    <n v="75"/>
    <n v="163445.33199999999"/>
    <n v="128"/>
    <n v="86810.755999999994"/>
    <n v="0.19467778340699352"/>
    <x v="0"/>
    <n v="364"/>
  </r>
  <r>
    <s v="Louisiana"/>
    <n v="2014"/>
    <n v="4714491"/>
    <n v="2300907"/>
    <n v="2413584"/>
    <n v="1160"/>
    <n v="0.25305721890396632"/>
    <x v="0"/>
    <n v="314598.2759999999"/>
    <n v="120"/>
    <n v="631068.60700000008"/>
    <n v="60"/>
    <n v="671577.51700000023"/>
    <n v="60"/>
    <n v="657621.4299999997"/>
    <n v="60"/>
    <n v="579181.58899999992"/>
    <n v="60"/>
    <n v="650460.17300000007"/>
    <n v="87"/>
    <n v="586518.06300000008"/>
    <n v="110"/>
    <n v="356156.15699999995"/>
    <n v="134"/>
    <n v="193540.44900000008"/>
    <n v="177"/>
    <n v="74512.044999999984"/>
    <n v="0.29474647229776874"/>
    <x v="0"/>
    <n v="292"/>
  </r>
  <r>
    <s v="South Carolina"/>
    <n v="2014"/>
    <n v="4725911"/>
    <n v="2297399"/>
    <n v="2428512"/>
    <n v="1067"/>
    <n v="0.33912820869993782"/>
    <x v="0"/>
    <n v="294928.51500000007"/>
    <n v="120"/>
    <n v="603902.85900000017"/>
    <n v="60"/>
    <n v="663081.32599999977"/>
    <n v="60"/>
    <n v="605716.11700000009"/>
    <n v="60"/>
    <n v="595004.31199999992"/>
    <n v="60"/>
    <n v="653556.11700000009"/>
    <n v="66"/>
    <n v="611836.70800000022"/>
    <n v="92"/>
    <n v="417395.87499999988"/>
    <n v="118"/>
    <n v="205231.06700000004"/>
    <n v="175"/>
    <n v="75785.447000000015"/>
    <n v="0.28438541343795048"/>
    <x v="0"/>
    <n v="256"/>
  </r>
  <r>
    <s v="Iowa"/>
    <n v="2014"/>
    <n v="2996688"/>
    <n v="1485106"/>
    <n v="1511582"/>
    <n v="990"/>
    <n v="0.41039128627294652"/>
    <x v="0"/>
    <n v="191773.69099999993"/>
    <n v="120"/>
    <n v="395262.91399999976"/>
    <n v="60"/>
    <n v="429241.93699999986"/>
    <n v="60"/>
    <n v="380821.78399999993"/>
    <n v="60"/>
    <n v="355295.7460000001"/>
    <n v="60"/>
    <n v="410956.18299999979"/>
    <n v="60"/>
    <n v="382052.53399999993"/>
    <n v="60"/>
    <n v="234746.86000000002"/>
    <n v="60"/>
    <n v="146262.36799999999"/>
    <n v="117"/>
    <n v="70042.717999999993"/>
    <n v="0.33111123386620794"/>
    <x v="0"/>
    <n v="333"/>
  </r>
  <r>
    <s v="Kansas"/>
    <n v="2014"/>
    <n v="2905975"/>
    <n v="1443206"/>
    <n v="1462769"/>
    <n v="1005"/>
    <n v="0.39650886856391887"/>
    <x v="0"/>
    <n v="201800.66000000006"/>
    <n v="120"/>
    <n v="403890.75299999991"/>
    <n v="60"/>
    <n v="414748.12300000002"/>
    <n v="60"/>
    <n v="385358.97400000005"/>
    <n v="60"/>
    <n v="350575.47100000014"/>
    <n v="60"/>
    <n v="391099.44199999998"/>
    <n v="60"/>
    <n v="356701.49199999991"/>
    <n v="67"/>
    <n v="212372.14699999997"/>
    <n v="71"/>
    <n v="128891.50900000002"/>
    <n v="140"/>
    <n v="60411.585999999988"/>
    <n v="0.40947511702225492"/>
    <x v="0"/>
    <n v="307"/>
  </r>
  <r>
    <s v="Oklahoma"/>
    <n v="2014"/>
    <n v="3831863"/>
    <n v="1897354"/>
    <n v="1934509"/>
    <n v="1058"/>
    <n v="0.34745765932535444"/>
    <x v="0"/>
    <n v="264226.98800000007"/>
    <n v="120"/>
    <n v="521917.95199999999"/>
    <n v="60"/>
    <n v="545357.11499999964"/>
    <n v="60"/>
    <n v="521115.17999999993"/>
    <n v="60"/>
    <n v="467235.40899999987"/>
    <n v="60"/>
    <n v="507676.68799999991"/>
    <n v="70"/>
    <n v="465727.06200000009"/>
    <n v="100"/>
    <n v="302851.86499999999"/>
    <n v="118"/>
    <n v="169488.46800000002"/>
    <n v="153"/>
    <n v="65831.588999999993"/>
    <n v="0.36537516264540448"/>
    <x v="0"/>
    <n v="257"/>
  </r>
  <r>
    <s v="Washington"/>
    <n v="2014"/>
    <n v="6936198"/>
    <n v="3461522"/>
    <n v="3474676"/>
    <n v="1079"/>
    <n v="0.32802227453271571"/>
    <x v="0"/>
    <n v="446753.47200000001"/>
    <n v="120"/>
    <n v="884069.02299999946"/>
    <n v="60"/>
    <n v="935517.06400000013"/>
    <n v="60"/>
    <n v="983400.26100000029"/>
    <n v="60"/>
    <n v="916947.79300000018"/>
    <n v="66"/>
    <n v="968526.4920000002"/>
    <n v="69"/>
    <n v="884994.39799999981"/>
    <n v="80"/>
    <n v="525244.91899999999"/>
    <n v="87"/>
    <n v="264004.97399999999"/>
    <n v="148"/>
    <n v="124059.685"/>
    <n v="0.10839881442635442"/>
    <x v="0"/>
    <n v="329"/>
  </r>
  <r>
    <s v="Arizona"/>
    <n v="2014"/>
    <n v="6552388"/>
    <n v="3253217"/>
    <n v="3299171"/>
    <n v="1106"/>
    <n v="0.30303392265646589"/>
    <x v="0"/>
    <n v="440267.74400000006"/>
    <n v="120"/>
    <n v="907809.88"/>
    <n v="60"/>
    <n v="923684.94900000002"/>
    <n v="60"/>
    <n v="874115.33699999994"/>
    <n v="60"/>
    <n v="826593.3459999999"/>
    <n v="65"/>
    <n v="840883.02999999991"/>
    <n v="70"/>
    <n v="764093.67699999979"/>
    <n v="83"/>
    <n v="556746.95500000007"/>
    <n v="134"/>
    <n v="300493.87799999997"/>
    <n v="184"/>
    <n v="113770.367"/>
    <n v="2.4679588741625947E-2"/>
    <x v="0"/>
    <n v="270"/>
  </r>
  <r>
    <s v="Arkansas"/>
    <n v="2014"/>
    <n v="2953381"/>
    <n v="1454862"/>
    <n v="1498519"/>
    <n v="1043"/>
    <n v="0.36134007703438209"/>
    <x v="0"/>
    <n v="196279.19200000004"/>
    <n v="120"/>
    <n v="402519.16500000004"/>
    <n v="60"/>
    <n v="406389.87399999989"/>
    <n v="60"/>
    <n v="383401.9530000001"/>
    <n v="60"/>
    <n v="368471.29700000014"/>
    <n v="60"/>
    <n v="397398.28599999991"/>
    <n v="65"/>
    <n v="363029.7840000001"/>
    <n v="83"/>
    <n v="248650.27500000002"/>
    <n v="95"/>
    <n v="136221.62300000002"/>
    <n v="180"/>
    <n v="51222.316999999995"/>
    <n v="0.48424377372901417"/>
    <x v="0"/>
    <n v="260"/>
  </r>
  <r>
    <s v="Colorado"/>
    <n v="2014"/>
    <n v="5270658"/>
    <n v="2642727"/>
    <n v="2627931"/>
    <n v="1005"/>
    <n v="0.39650886856391887"/>
    <x v="0"/>
    <n v="342577.60899999994"/>
    <n v="120"/>
    <n v="709835.89199999999"/>
    <n v="60"/>
    <n v="717743.86400000006"/>
    <n v="60"/>
    <n v="771004.40099999972"/>
    <n v="60"/>
    <n v="719771.9929999999"/>
    <n v="60"/>
    <n v="734714.60899999994"/>
    <n v="60"/>
    <n v="648753.71800000011"/>
    <n v="83"/>
    <n v="364386.02199999994"/>
    <n v="83"/>
    <n v="182117.53"/>
    <n v="133"/>
    <n v="77792.741999999998"/>
    <n v="0.26805302064759984"/>
    <x v="0"/>
    <n v="286"/>
  </r>
  <r>
    <s v="Oregon"/>
    <n v="2014"/>
    <n v="3931719"/>
    <n v="1943976"/>
    <n v="1987743"/>
    <n v="848"/>
    <n v="0.54181150725174176"/>
    <x v="0"/>
    <n v="234235.005"/>
    <n v="120"/>
    <n v="486583.29499999993"/>
    <n v="60"/>
    <n v="515965.93100000004"/>
    <n v="60"/>
    <n v="536972.00899999996"/>
    <n v="60"/>
    <n v="513977.11700000014"/>
    <n v="60"/>
    <n v="529402.72799999989"/>
    <n v="66"/>
    <n v="530885.84299999999"/>
    <n v="77"/>
    <n v="332251.63600000006"/>
    <n v="77"/>
    <n v="171457.79999999996"/>
    <n v="82"/>
    <n v="79443.120999999999"/>
    <n v="0.25462468147426137"/>
    <x v="0"/>
    <n v="186"/>
  </r>
  <r>
    <s v="Mississippi"/>
    <n v="2014"/>
    <n v="3028046"/>
    <n v="1474470"/>
    <n v="1553576"/>
    <n v="1092"/>
    <n v="0.3159908458515584"/>
    <x v="0"/>
    <n v="200907.73799999998"/>
    <n v="120"/>
    <n v="418776.57"/>
    <n v="60"/>
    <n v="428191.39800000016"/>
    <n v="60"/>
    <n v="389924.33900000015"/>
    <n v="60"/>
    <n v="377958.24100000004"/>
    <n v="60"/>
    <n v="413092.03200000001"/>
    <n v="67"/>
    <n v="375578.74700000009"/>
    <n v="110"/>
    <n v="241427.43200000006"/>
    <n v="117"/>
    <n v="132553.93400000001"/>
    <n v="197"/>
    <n v="49481.267999999996"/>
    <n v="0.49840985102968371"/>
    <x v="0"/>
    <n v="241"/>
  </r>
  <r>
    <s v="West Virginia"/>
    <n v="2014"/>
    <n v="1921821"/>
    <n v="949956"/>
    <n v="971865"/>
    <n v="846"/>
    <n v="0.54366249627961205"/>
    <x v="0"/>
    <n v="108577.285"/>
    <n v="120"/>
    <n v="223260.63299999997"/>
    <n v="60"/>
    <n v="245379.07399999999"/>
    <n v="60"/>
    <n v="228330.625"/>
    <n v="60"/>
    <n v="239359.98599999998"/>
    <n v="60"/>
    <n v="271149.18999999994"/>
    <n v="60"/>
    <n v="280810.08399999997"/>
    <n v="73"/>
    <n v="182525.70899999997"/>
    <n v="77"/>
    <n v="101930.43299999999"/>
    <n v="92"/>
    <n v="40147.676999999996"/>
    <n v="0.57435278635133968"/>
    <x v="0"/>
    <n v="184"/>
  </r>
  <r>
    <s v="Utah"/>
    <n v="2014"/>
    <n v="2835421"/>
    <n v="1425509"/>
    <n v="1409912"/>
    <n v="781"/>
    <n v="0.60381963968539865"/>
    <x v="0"/>
    <n v="252989.337"/>
    <n v="120"/>
    <n v="489222.55199999997"/>
    <n v="60"/>
    <n v="451357.9549999999"/>
    <n v="60"/>
    <n v="438414.77400000009"/>
    <n v="60"/>
    <n v="357851.75100000005"/>
    <n v="60"/>
    <n v="306610.50300000003"/>
    <n v="60"/>
    <n v="261314.21299999999"/>
    <n v="60"/>
    <n v="156474.56899999996"/>
    <n v="60"/>
    <n v="85776.76400000001"/>
    <n v="94"/>
    <n v="33224.943999999996"/>
    <n v="0.63067973108976816"/>
    <x v="0"/>
    <n v="147"/>
  </r>
  <r>
    <s v="Nebraska"/>
    <n v="2014"/>
    <n v="1854867"/>
    <n v="923909"/>
    <n v="930958"/>
    <n v="787"/>
    <n v="0.59826667260178756"/>
    <x v="0"/>
    <n v="129020.32099999994"/>
    <n v="120"/>
    <n v="255818.63700000005"/>
    <n v="60"/>
    <n v="256737.56899999996"/>
    <n v="60"/>
    <n v="248802.95100000006"/>
    <n v="60"/>
    <n v="223413.01300000004"/>
    <n v="60"/>
    <n v="251811.48499999993"/>
    <n v="60"/>
    <n v="230238.56400000004"/>
    <n v="60"/>
    <n v="137035.69400000002"/>
    <n v="60"/>
    <n v="85142.430000000008"/>
    <n v="81"/>
    <n v="39179.159"/>
    <n v="0.58223315092183126"/>
    <x v="0"/>
    <n v="166"/>
  </r>
  <r>
    <s v="Hawaii"/>
    <n v="2014"/>
    <n v="1391072"/>
    <n v="699626"/>
    <n v="691446"/>
    <n v="861"/>
    <n v="0.5297800785705844"/>
    <x v="0"/>
    <n v="89518.22600000001"/>
    <n v="120"/>
    <n v="168002.12400000001"/>
    <n v="60"/>
    <n v="186077.82"/>
    <n v="60"/>
    <n v="199121.4"/>
    <n v="60"/>
    <n v="174280.28600000002"/>
    <n v="60"/>
    <n v="184341.89500000002"/>
    <n v="60"/>
    <n v="177204.234"/>
    <n v="60"/>
    <n v="112912.48300000001"/>
    <n v="60"/>
    <n v="64472.091999999997"/>
    <n v="97"/>
    <n v="35489.49"/>
    <n v="0.61225421079314113"/>
    <x v="0"/>
    <n v="224"/>
  </r>
  <r>
    <s v="New Mexico"/>
    <n v="2014"/>
    <n v="2008756"/>
    <n v="993736"/>
    <n v="1015020"/>
    <n v="739"/>
    <n v="0.64269040927067611"/>
    <x v="0"/>
    <n v="135156.05299999999"/>
    <n v="120"/>
    <n v="277341.342"/>
    <n v="60"/>
    <n v="285033.984"/>
    <n v="60"/>
    <n v="264852.35100000002"/>
    <n v="60"/>
    <n v="239268.01699999996"/>
    <n v="60"/>
    <n v="268354.17900000006"/>
    <n v="60"/>
    <n v="256777.95099999997"/>
    <n v="60"/>
    <n v="163638.78600000002"/>
    <n v="65"/>
    <n v="87909.217000000004"/>
    <n v="72"/>
    <n v="32156.394"/>
    <n v="0.63937400787326504"/>
    <x v="0"/>
    <n v="122"/>
  </r>
  <r>
    <s v="Maine"/>
    <n v="2014"/>
    <n v="1346053"/>
    <n v="658034"/>
    <n v="688019"/>
    <n v="696"/>
    <n v="0.68248667336988877"/>
    <x v="0"/>
    <n v="66884.795999999988"/>
    <n v="120"/>
    <n v="151765.29800000001"/>
    <n v="60"/>
    <n v="166033.07699999996"/>
    <n v="60"/>
    <n v="150840.177"/>
    <n v="60"/>
    <n v="164227.603"/>
    <n v="60"/>
    <n v="212276.18200000003"/>
    <n v="60"/>
    <n v="203724.00400000002"/>
    <n v="60"/>
    <n v="128155.88200000001"/>
    <n v="60"/>
    <n v="72090.086999999985"/>
    <n v="60"/>
    <n v="30317.253000000004"/>
    <n v="0.65433821254115809"/>
    <x v="0"/>
    <n v="96"/>
  </r>
  <r>
    <s v="Nevada"/>
    <n v="2014"/>
    <n v="2767742"/>
    <n v="1392604"/>
    <n v="1375138"/>
    <n v="1000"/>
    <n v="0.40113634113359475"/>
    <x v="0"/>
    <n v="180470.13899999997"/>
    <n v="120"/>
    <n v="370742.07700000005"/>
    <n v="60"/>
    <n v="363722.77499999997"/>
    <n v="60"/>
    <n v="395077.07100000005"/>
    <n v="60"/>
    <n v="381152.913"/>
    <n v="60"/>
    <n v="379241.96200000006"/>
    <n v="60"/>
    <n v="332337.94"/>
    <n v="77"/>
    <n v="225144.01799999998"/>
    <n v="157"/>
    <n v="102998.06"/>
    <n v="175"/>
    <n v="36500.082000000002"/>
    <n v="0.6040315103456303"/>
    <x v="0"/>
    <n v="171"/>
  </r>
  <r>
    <s v="Rhode Island"/>
    <n v="2014"/>
    <n v="1053252"/>
    <n v="509826"/>
    <n v="543426"/>
    <n v="696"/>
    <n v="0.68248667336988877"/>
    <x v="0"/>
    <n v="55335.516999999993"/>
    <n v="120"/>
    <n v="121847.66500000002"/>
    <n v="60"/>
    <n v="159175.99799999999"/>
    <n v="60"/>
    <n v="132136.65400000001"/>
    <n v="60"/>
    <n v="130328.40999999999"/>
    <n v="60"/>
    <n v="156938.89800000002"/>
    <n v="60"/>
    <n v="137176.37900000002"/>
    <n v="60"/>
    <n v="81733.797000000006"/>
    <n v="60"/>
    <n v="49353.993000000002"/>
    <n v="60"/>
    <n v="27806.085999999999"/>
    <n v="0.67477036915300004"/>
    <x v="0"/>
    <n v="96"/>
  </r>
  <r>
    <s v="Idaho"/>
    <n v="2014"/>
    <n v="1650525"/>
    <n v="828583"/>
    <n v="821942"/>
    <n v="691"/>
    <n v="0.68711414593956466"/>
    <x v="0"/>
    <n v="118000.12700000002"/>
    <n v="120"/>
    <n v="246015.89199999996"/>
    <n v="60"/>
    <n v="232542.24500000002"/>
    <n v="60"/>
    <n v="219069.53400000004"/>
    <n v="60"/>
    <n v="202050.82200000001"/>
    <n v="60"/>
    <n v="210869.43399999998"/>
    <n v="60"/>
    <n v="198149.22500000001"/>
    <n v="60"/>
    <n v="128949.44799999999"/>
    <n v="60"/>
    <n v="67509.632000000012"/>
    <n v="60"/>
    <n v="26774.834999999999"/>
    <n v="0.6831611619350485"/>
    <x v="0"/>
    <n v="91"/>
  </r>
  <r>
    <s v="New Hampshire"/>
    <n v="2014"/>
    <n v="1277778"/>
    <n v="630603"/>
    <n v="647175"/>
    <n v="694"/>
    <n v="0.68433766239775906"/>
    <x v="0"/>
    <n v="64619.513000000006"/>
    <n v="120"/>
    <n v="151333.09699999998"/>
    <n v="60"/>
    <n v="174621.723"/>
    <n v="60"/>
    <n v="144657.85"/>
    <n v="60"/>
    <n v="162287.337"/>
    <n v="60"/>
    <n v="211505.092"/>
    <n v="60"/>
    <n v="182791.454"/>
    <n v="60"/>
    <n v="105526.04199999999"/>
    <n v="60"/>
    <n v="56334.346000000005"/>
    <n v="60"/>
    <n v="24367.114999999998"/>
    <n v="0.7027516201233982"/>
    <x v="0"/>
    <n v="94"/>
  </r>
  <r>
    <s v="Montana"/>
    <n v="2014"/>
    <n v="918790"/>
    <n v="460053"/>
    <n v="458737"/>
    <n v="686"/>
    <n v="0.69174161850924054"/>
    <x v="0"/>
    <n v="56386.607000000004"/>
    <n v="120"/>
    <n v="114221.84499999999"/>
    <n v="60"/>
    <n v="126299.29700000001"/>
    <n v="60"/>
    <n v="117366.951"/>
    <n v="60"/>
    <n v="104472.91900000001"/>
    <n v="60"/>
    <n v="126347.96700000002"/>
    <n v="60"/>
    <n v="131776.98999999996"/>
    <n v="60"/>
    <n v="80406.40399999998"/>
    <n v="60"/>
    <n v="43139.957999999991"/>
    <n v="60"/>
    <n v="18422.037"/>
    <n v="0.75112385692231087"/>
    <x v="0"/>
    <n v="86"/>
  </r>
  <r>
    <s v="South Dakota"/>
    <n v="2014"/>
    <n v="711602"/>
    <n v="357989"/>
    <n v="353613"/>
    <n v="699"/>
    <n v="0.67971018982808318"/>
    <x v="0"/>
    <n v="48676.28100000001"/>
    <n v="120"/>
    <n v="95126.343999999983"/>
    <n v="60"/>
    <n v="97905.493000000031"/>
    <n v="60"/>
    <n v="92403.574000000008"/>
    <n v="60"/>
    <n v="81982.352999999988"/>
    <n v="60"/>
    <n v="97546.682000000015"/>
    <n v="60"/>
    <n v="91150.550000000017"/>
    <n v="60"/>
    <n v="55467.796000000009"/>
    <n v="60"/>
    <n v="34496.375999999997"/>
    <n v="60"/>
    <n v="16766.044000000002"/>
    <n v="0.76459787451019479"/>
    <x v="0"/>
    <n v="99"/>
  </r>
  <r>
    <s v="Wyoming"/>
    <n v="2014"/>
    <n v="654471"/>
    <n v="334285"/>
    <n v="320186"/>
    <n v="660"/>
    <n v="0.71580447587155516"/>
    <x v="0"/>
    <n v="42941.430999999997"/>
    <n v="120"/>
    <n v="85763.886999999988"/>
    <n v="60"/>
    <n v="90180.115000000005"/>
    <n v="60"/>
    <n v="90796.286000000007"/>
    <n v="60"/>
    <n v="78030.464999999997"/>
    <n v="60"/>
    <n v="88806.284000000014"/>
    <n v="60"/>
    <n v="88308.284999999989"/>
    <n v="60"/>
    <n v="51068.714000000007"/>
    <n v="60"/>
    <n v="27424.262000000006"/>
    <n v="60"/>
    <n v="10953.8"/>
    <n v="0.8118893050180972"/>
    <x v="0"/>
    <n v="60"/>
  </r>
  <r>
    <s v="North Dakota"/>
    <n v="2014"/>
    <n v="708911"/>
    <n v="358417"/>
    <n v="350494"/>
    <n v="699"/>
    <n v="0.67971018982808318"/>
    <x v="0"/>
    <n v="46939.447000000007"/>
    <n v="120"/>
    <n v="87190.48000000001"/>
    <n v="60"/>
    <n v="114169.10900000003"/>
    <n v="60"/>
    <n v="98582.263000000021"/>
    <n v="60"/>
    <n v="80097.495999999985"/>
    <n v="60"/>
    <n v="92292.698000000004"/>
    <n v="60"/>
    <n v="87863.152000000031"/>
    <n v="60"/>
    <n v="52383.436000000009"/>
    <n v="60"/>
    <n v="33148.106"/>
    <n v="66"/>
    <n v="15936.549000000001"/>
    <n v="0.77134707587702533"/>
    <x v="0"/>
    <n v="93"/>
  </r>
  <r>
    <s v="Delaware"/>
    <n v="2014"/>
    <n v="917060"/>
    <n v="443923"/>
    <n v="473137"/>
    <n v="676"/>
    <n v="0.70099656364859231"/>
    <x v="0"/>
    <n v="55963.096999999994"/>
    <n v="120"/>
    <n v="114168.27499999999"/>
    <n v="60"/>
    <n v="126039.97400000002"/>
    <n v="60"/>
    <n v="117064.49700000002"/>
    <n v="60"/>
    <n v="112274.973"/>
    <n v="60"/>
    <n v="132012.74"/>
    <n v="60"/>
    <n v="118516.83900000001"/>
    <n v="60"/>
    <n v="81244.688999999998"/>
    <n v="60"/>
    <n v="42241.995999999999"/>
    <n v="66"/>
    <n v="17598.285"/>
    <n v="0.7578263302637166"/>
    <x v="0"/>
    <n v="70"/>
  </r>
  <r>
    <s v="Alaska"/>
    <n v="2014"/>
    <n v="647536"/>
    <n v="336580"/>
    <n v="310956"/>
    <n v="660"/>
    <n v="0.71580447587155516"/>
    <x v="0"/>
    <n v="47377.864000000001"/>
    <n v="120"/>
    <n v="89681.294000000009"/>
    <n v="60"/>
    <n v="98186.827000000005"/>
    <n v="60"/>
    <n v="99906.180999999982"/>
    <n v="60"/>
    <n v="82451.359000000011"/>
    <n v="60"/>
    <n v="92263.771999999997"/>
    <n v="60"/>
    <n v="79761.981"/>
    <n v="60"/>
    <n v="37158.246999999996"/>
    <n v="60"/>
    <n v="15515.553"/>
    <n v="60"/>
    <n v="5565.7159999999994"/>
    <n v="0.85572954986272876"/>
    <x v="0"/>
    <n v="60"/>
  </r>
  <r>
    <s v="District of Columbia"/>
    <n v="2014"/>
    <n v="633736"/>
    <n v="300030"/>
    <n v="333706"/>
    <n v="660"/>
    <n v="0.71580447587155516"/>
    <x v="0"/>
    <n v="38657.896000000001"/>
    <n v="120"/>
    <n v="53233.824000000001"/>
    <n v="60"/>
    <n v="98862.815999999992"/>
    <n v="60"/>
    <n v="140055.65600000002"/>
    <n v="60"/>
    <n v="87455.567999999999"/>
    <n v="60"/>
    <n v="76048.320000000007"/>
    <n v="60"/>
    <n v="67809.752000000008"/>
    <n v="60"/>
    <n v="39925.368000000002"/>
    <n v="60"/>
    <n v="21547.023999999998"/>
    <n v="60"/>
    <n v="10139.776"/>
    <n v="0.81851262630807831"/>
    <x v="0"/>
    <n v="60"/>
  </r>
  <r>
    <s v="Vermont"/>
    <n v="2014"/>
    <n v="508585"/>
    <n v="250877"/>
    <n v="257708"/>
    <n v="660"/>
    <n v="0.71580447587155516"/>
    <x v="0"/>
    <n v="25489.143"/>
    <n v="120"/>
    <n v="58131.127999999997"/>
    <n v="60"/>
    <n v="72285.447999999989"/>
    <n v="60"/>
    <n v="59504.741999999998"/>
    <n v="60"/>
    <n v="61516.444000000003"/>
    <n v="60"/>
    <n v="78245.801999999996"/>
    <n v="60"/>
    <n v="75640.316999999995"/>
    <n v="60"/>
    <n v="44133.849999999991"/>
    <n v="60"/>
    <n v="23956.533000000003"/>
    <n v="60"/>
    <n v="10166.960000000001"/>
    <n v="0.81829144319069247"/>
    <x v="0"/>
    <n v="60"/>
  </r>
  <r>
    <s v="California"/>
    <n v="2015"/>
    <n v="38692954"/>
    <n v="19221171"/>
    <n v="19471783"/>
    <n v="6403"/>
    <n v="4.5993105176581697"/>
    <x v="1"/>
    <n v="2531065.9680000003"/>
    <n v="120"/>
    <n v="5105229.4949999973"/>
    <n v="60"/>
    <n v="5609051.987999999"/>
    <n v="60"/>
    <n v="5651299.5780000007"/>
    <n v="60"/>
    <n v="5209107.8179999972"/>
    <n v="69"/>
    <n v="5282260.0699999994"/>
    <n v="170"/>
    <n v="4452941.9320000019"/>
    <n v="441"/>
    <n v="2704567.6329999994"/>
    <n v="869"/>
    <n v="1454993.4749999999"/>
    <n v="1537"/>
    <n v="665943.74200000009"/>
    <n v="4.5174484387978904"/>
    <x v="1"/>
    <n v="3017"/>
  </r>
  <r>
    <s v="New York"/>
    <n v="2015"/>
    <n v="19601171"/>
    <n v="9506800"/>
    <n v="10094371"/>
    <n v="5128"/>
    <n v="3.4193050123908186"/>
    <x v="1"/>
    <n v="1174371.4609999999"/>
    <n v="120"/>
    <n v="2322048.2439999999"/>
    <n v="60"/>
    <n v="2720067.3799999994"/>
    <n v="60"/>
    <n v="2796624.4899999998"/>
    <n v="60"/>
    <n v="2525875.1329999999"/>
    <n v="60"/>
    <n v="2808279.6740000006"/>
    <n v="141"/>
    <n v="2452635.3819999998"/>
    <n v="329"/>
    <n v="1530208.277"/>
    <n v="620"/>
    <n v="856842.89699999976"/>
    <n v="1214"/>
    <n v="415314.22299999994"/>
    <n v="2.4781967348058509"/>
    <x v="1"/>
    <n v="2464"/>
  </r>
  <r>
    <s v="Texas"/>
    <n v="2015"/>
    <n v="26071613"/>
    <n v="12919152"/>
    <n v="13152461"/>
    <n v="3425"/>
    <n v="1.8431878551592111"/>
    <x v="0"/>
    <n v="1916586.6740000001"/>
    <n v="120"/>
    <n v="3885681.7450000038"/>
    <n v="60"/>
    <n v="3804172.3629999976"/>
    <n v="60"/>
    <n v="3768801.7450000006"/>
    <n v="65"/>
    <n v="3538066.830000001"/>
    <n v="65"/>
    <n v="3400375.6399999997"/>
    <n v="162"/>
    <n v="2839062.5379999992"/>
    <n v="318"/>
    <n v="1700907.1149999993"/>
    <n v="496"/>
    <n v="874629.42700000014"/>
    <n v="826"/>
    <n v="334921.24499999982"/>
    <n v="1.8240777865286746"/>
    <x v="0"/>
    <n v="1253"/>
  </r>
  <r>
    <s v="Pennsylvania"/>
    <n v="2015"/>
    <n v="12617386"/>
    <n v="6163476"/>
    <n v="6453910"/>
    <n v="3201"/>
    <n v="1.6358770840377312"/>
    <x v="0"/>
    <n v="711561.14799999993"/>
    <n v="120"/>
    <n v="1504923.5599999996"/>
    <n v="60"/>
    <n v="1724994.4540000008"/>
    <n v="60"/>
    <n v="1591967.8360000001"/>
    <n v="60"/>
    <n v="1514380.98"/>
    <n v="60"/>
    <n v="1817953.1800000009"/>
    <n v="83"/>
    <n v="1713675.882"/>
    <n v="198"/>
    <n v="1086773.0930000001"/>
    <n v="355"/>
    <n v="644904.61099999992"/>
    <n v="697"/>
    <n v="313401.924"/>
    <n v="1.6489854343065835"/>
    <x v="0"/>
    <n v="1508"/>
  </r>
  <r>
    <s v="Illinois"/>
    <n v="2015"/>
    <n v="13220780"/>
    <n v="6488867"/>
    <n v="6731913"/>
    <n v="2626"/>
    <n v="1.1037177385250041"/>
    <x v="0"/>
    <n v="825459.26699999964"/>
    <n v="120"/>
    <n v="1749936.9000000001"/>
    <n v="60"/>
    <n v="1828992.6499999992"/>
    <n v="60"/>
    <n v="1826270.7339999997"/>
    <n v="60"/>
    <n v="1733837.5450000004"/>
    <n v="60"/>
    <n v="1846431.8190000001"/>
    <n v="75"/>
    <n v="1631434.4549999998"/>
    <n v="194"/>
    <n v="984161.1610000002"/>
    <n v="315"/>
    <n v="544044.48399999971"/>
    <n v="541"/>
    <n v="246810.31799999994"/>
    <n v="1.1071616038619883"/>
    <x v="0"/>
    <n v="1141"/>
  </r>
  <r>
    <s v="Florida"/>
    <n v="2015"/>
    <n v="19358086"/>
    <n v="9455862"/>
    <n v="9902224"/>
    <n v="2946"/>
    <n v="1.3998759829842609"/>
    <x v="0"/>
    <n v="1064943.5750000002"/>
    <n v="120"/>
    <n v="2210282.1260000002"/>
    <n v="60"/>
    <n v="2448874.5329999994"/>
    <n v="60"/>
    <n v="2426553.2090000007"/>
    <n v="60"/>
    <n v="2388301.2420000001"/>
    <n v="60"/>
    <n v="2709205.4820000008"/>
    <n v="91"/>
    <n v="2498190"/>
    <n v="224"/>
    <n v="1961767.3489999995"/>
    <n v="441"/>
    <n v="1157635.5219999999"/>
    <n v="733"/>
    <n v="494974.69100000005"/>
    <n v="3.1263556019575032"/>
    <x v="1"/>
    <n v="1097"/>
  </r>
  <r>
    <s v="Ohio"/>
    <n v="2015"/>
    <n v="11141119"/>
    <n v="5448429"/>
    <n v="5692690"/>
    <n v="2741"/>
    <n v="1.2101496076275495"/>
    <x v="0"/>
    <n v="671118.64899999998"/>
    <n v="120"/>
    <n v="1431756.8910000005"/>
    <n v="60"/>
    <n v="1503640.6449999998"/>
    <n v="60"/>
    <n v="1402073.7870000002"/>
    <n v="60"/>
    <n v="1372822.291"/>
    <n v="60"/>
    <n v="1577383.2859999998"/>
    <n v="84"/>
    <n v="1495432.4939999995"/>
    <n v="204"/>
    <n v="927510.96699999971"/>
    <n v="361"/>
    <n v="518383.00200000004"/>
    <n v="596"/>
    <n v="239216.12200000003"/>
    <n v="1.0453712880394959"/>
    <x v="0"/>
    <n v="1136"/>
  </r>
  <r>
    <s v="North Carolina"/>
    <n v="2015"/>
    <n v="9600041"/>
    <n v="4682009"/>
    <n v="4918032"/>
    <n v="2411"/>
    <n v="0.90473641802894089"/>
    <x v="0"/>
    <n v="600187.7830000004"/>
    <n v="120"/>
    <n v="1269456.8649999995"/>
    <n v="60"/>
    <n v="1331997.9370000008"/>
    <n v="60"/>
    <n v="1245965.4589999998"/>
    <n v="60"/>
    <n v="1279959.3999999999"/>
    <n v="60"/>
    <n v="1335008.2060000002"/>
    <n v="82"/>
    <n v="1187533.7150000005"/>
    <n v="191"/>
    <n v="792293.06299999985"/>
    <n v="365"/>
    <n v="404128.42700000008"/>
    <n v="510"/>
    <n v="153869.53700000013"/>
    <n v="0.35094722504174852"/>
    <x v="0"/>
    <n v="903"/>
  </r>
  <r>
    <s v="Massachusetts"/>
    <n v="2015"/>
    <n v="6688538"/>
    <n v="3241207"/>
    <n v="3447331"/>
    <n v="1881"/>
    <n v="0.41422432564329675"/>
    <x v="0"/>
    <n v="363716.66800000006"/>
    <n v="120"/>
    <n v="776947.30599999987"/>
    <n v="60"/>
    <n v="948497.68"/>
    <n v="60"/>
    <n v="908255.66500000004"/>
    <n v="60"/>
    <n v="847156.30300000007"/>
    <n v="60"/>
    <n v="994198.30900000001"/>
    <n v="60"/>
    <n v="865074.26399999997"/>
    <n v="85"/>
    <n v="532939.72499999998"/>
    <n v="171"/>
    <n v="293687.67000000004"/>
    <n v="337"/>
    <n v="153639.87100000001"/>
    <n v="0.34907854339675337"/>
    <x v="0"/>
    <n v="868"/>
  </r>
  <r>
    <s v="Michigan"/>
    <n v="2015"/>
    <n v="9833515"/>
    <n v="4824758"/>
    <n v="5008757"/>
    <n v="2196"/>
    <n v="0.70575509753287768"/>
    <x v="0"/>
    <n v="572513.86199999985"/>
    <n v="120"/>
    <n v="1258892.4949999999"/>
    <n v="60"/>
    <n v="1405404.1149999998"/>
    <n v="60"/>
    <n v="1182813.0049999999"/>
    <n v="60"/>
    <n v="1200096.3589999999"/>
    <n v="60"/>
    <n v="1415202.6570000004"/>
    <n v="79"/>
    <n v="1333383.9770000009"/>
    <n v="150"/>
    <n v="821139.549"/>
    <n v="269"/>
    <n v="446294.15199999989"/>
    <n v="438"/>
    <n v="200909.89500000002"/>
    <n v="0.7336919655281845"/>
    <x v="0"/>
    <n v="900"/>
  </r>
  <r>
    <s v="Virginia"/>
    <n v="2015"/>
    <n v="8323168"/>
    <n v="4094461"/>
    <n v="4228707"/>
    <n v="1747"/>
    <n v="0.29020806077598293"/>
    <x v="0"/>
    <n v="519156.76799999998"/>
    <n v="120"/>
    <n v="1053620.3820000002"/>
    <n v="60"/>
    <n v="1150864.8639999989"/>
    <n v="60"/>
    <n v="1162712.5459999996"/>
    <n v="60"/>
    <n v="1102699.5280000002"/>
    <n v="60"/>
    <n v="1195958.9740000009"/>
    <n v="60"/>
    <n v="1033636.9509999999"/>
    <n v="121"/>
    <n v="645862.0850000002"/>
    <n v="224"/>
    <n v="323496.64199999982"/>
    <n v="350"/>
    <n v="138347.98799999998"/>
    <n v="0.22465585532146348"/>
    <x v="0"/>
    <n v="632"/>
  </r>
  <r>
    <s v="Missouri"/>
    <n v="2015"/>
    <n v="5954813"/>
    <n v="2922012"/>
    <n v="3032801"/>
    <n v="1655"/>
    <n v="0.20506256549394661"/>
    <x v="0"/>
    <n v="370383.11200000008"/>
    <n v="120"/>
    <n v="769081.91300000029"/>
    <n v="60"/>
    <n v="816506.68800000031"/>
    <n v="60"/>
    <n v="789334.7899999998"/>
    <n v="60"/>
    <n v="727395.13299999945"/>
    <n v="60"/>
    <n v="827987.18000000017"/>
    <n v="60"/>
    <n v="768787.33999999973"/>
    <n v="81"/>
    <n v="492676.61899999972"/>
    <n v="164"/>
    <n v="274952.71600000013"/>
    <n v="327"/>
    <n v="118669.298"/>
    <n v="6.4539831179745974E-2"/>
    <x v="0"/>
    <n v="663"/>
  </r>
  <r>
    <s v="Georgia"/>
    <n v="2015"/>
    <n v="10307372"/>
    <n v="5032724"/>
    <n v="5274648"/>
    <n v="1752"/>
    <n v="0.29483553334565882"/>
    <x v="0"/>
    <n v="683342.71299999952"/>
    <n v="120"/>
    <n v="1449543.5090000003"/>
    <n v="60"/>
    <n v="1460426.2570000004"/>
    <n v="60"/>
    <n v="1398410.331"/>
    <n v="60"/>
    <n v="1415569.2259999998"/>
    <n v="60"/>
    <n v="1443849.1720000003"/>
    <n v="66"/>
    <n v="1210474.0179999997"/>
    <n v="167"/>
    <n v="753918.33600000013"/>
    <n v="241"/>
    <n v="362474.3820000001"/>
    <n v="419"/>
    <n v="130460.00300000001"/>
    <n v="0.1604751198817822"/>
    <x v="0"/>
    <n v="499"/>
  </r>
  <r>
    <s v="Indiana"/>
    <n v="2015"/>
    <n v="6539401"/>
    <n v="3217583"/>
    <n v="3321818"/>
    <n v="1373"/>
    <n v="5.5926887435773481E-2"/>
    <x v="0"/>
    <n v="417307.39299999987"/>
    <n v="120"/>
    <n v="886905.64200000046"/>
    <n v="60"/>
    <n v="932692.18500000006"/>
    <n v="60"/>
    <n v="840201.98100000015"/>
    <n v="60"/>
    <n v="825370.87899999972"/>
    <n v="60"/>
    <n v="900074.82199999993"/>
    <n v="60"/>
    <n v="826076.70699999994"/>
    <n v="68"/>
    <n v="514590.47199999989"/>
    <n v="132"/>
    <n v="276055.10800000001"/>
    <n v="273"/>
    <n v="120984.08500000002"/>
    <n v="8.337413829952571E-2"/>
    <x v="0"/>
    <n v="480"/>
  </r>
  <r>
    <s v="New Jersey"/>
    <n v="2015"/>
    <n v="8904413"/>
    <n v="4343027"/>
    <n v="4561386"/>
    <n v="1748"/>
    <n v="0.29113355528991813"/>
    <x v="0"/>
    <n v="532953.62"/>
    <n v="120"/>
    <n v="1130431.9389999998"/>
    <n v="60"/>
    <n v="1147502.578"/>
    <n v="60"/>
    <n v="1140738.6950000001"/>
    <n v="60"/>
    <n v="1188731.6530000002"/>
    <n v="60"/>
    <n v="1352773.8670000001"/>
    <n v="65"/>
    <n v="1131040.22"/>
    <n v="88"/>
    <n v="699335.39599999995"/>
    <n v="150"/>
    <n v="388815.15600000008"/>
    <n v="331"/>
    <n v="191618.64100000003"/>
    <n v="0.65809350598789862"/>
    <x v="0"/>
    <n v="754"/>
  </r>
  <r>
    <s v="Tennessee"/>
    <n v="2015"/>
    <n v="6469040"/>
    <n v="3153408"/>
    <n v="3315632"/>
    <n v="1995"/>
    <n v="0.51973070023190704"/>
    <x v="0"/>
    <n v="400449.66000000003"/>
    <n v="120"/>
    <n v="836348.94599999988"/>
    <n v="60"/>
    <n v="872131.01000000024"/>
    <n v="60"/>
    <n v="847675.43599999964"/>
    <n v="60"/>
    <n v="837665.88500000024"/>
    <n v="60"/>
    <n v="898668.44200000004"/>
    <n v="77"/>
    <n v="830839.18700000015"/>
    <n v="120"/>
    <n v="552916.42700000003"/>
    <n v="308"/>
    <n v="283529.99999999994"/>
    <n v="485"/>
    <n v="106922.15199999994"/>
    <n v="3.1041038915381781E-2"/>
    <x v="0"/>
    <n v="645"/>
  </r>
  <r>
    <s v="Wisconsin"/>
    <n v="2015"/>
    <n v="5702115"/>
    <n v="2831157"/>
    <n v="2870958"/>
    <n v="1410"/>
    <n v="2.168359042017191E-2"/>
    <x v="0"/>
    <n v="342008.89399999991"/>
    <n v="120"/>
    <n v="731318.73699999985"/>
    <n v="60"/>
    <n v="787011.92599999998"/>
    <n v="60"/>
    <n v="729174.46099999989"/>
    <n v="60"/>
    <n v="695763.66299999971"/>
    <n v="60"/>
    <n v="822600.08899999969"/>
    <n v="60"/>
    <n v="757189.59999999974"/>
    <n v="60"/>
    <n v="457661.91899999999"/>
    <n v="92"/>
    <n v="259861.66600000003"/>
    <n v="243"/>
    <n v="121939.391"/>
    <n v="9.1147003188333089E-2"/>
    <x v="0"/>
    <n v="595"/>
  </r>
  <r>
    <s v="Maryland"/>
    <n v="2015"/>
    <n v="5950118"/>
    <n v="2881949"/>
    <n v="3068169"/>
    <n v="1493"/>
    <n v="5.5132454236447838E-2"/>
    <x v="0"/>
    <n v="368713.33400000003"/>
    <n v="120"/>
    <n v="752675.12900000007"/>
    <n v="60"/>
    <n v="801897.11099999968"/>
    <n v="60"/>
    <n v="814911.34600000002"/>
    <n v="60"/>
    <n v="776559.25699999975"/>
    <n v="60"/>
    <n v="891909.07200000004"/>
    <n v="60"/>
    <n v="755818.446"/>
    <n v="75"/>
    <n v="453442.696"/>
    <n v="175"/>
    <n v="231278.23199999993"/>
    <n v="305"/>
    <n v="106211.61899999998"/>
    <n v="3.6822303775059011E-2"/>
    <x v="0"/>
    <n v="518"/>
  </r>
  <r>
    <s v="Kentucky"/>
    <n v="2015"/>
    <n v="4777819"/>
    <n v="2353834"/>
    <n v="2423985"/>
    <n v="1305"/>
    <n v="0.11886051438336556"/>
    <x v="0"/>
    <n v="300143.91799999995"/>
    <n v="120"/>
    <n v="620188.94400000002"/>
    <n v="60"/>
    <n v="651341.05000000016"/>
    <n v="60"/>
    <n v="603993.2999999997"/>
    <n v="60"/>
    <n v="605706.53600000008"/>
    <n v="60"/>
    <n v="669337.23099999991"/>
    <n v="60"/>
    <n v="625321.65500000014"/>
    <n v="91"/>
    <n v="407760.80999999994"/>
    <n v="166"/>
    <n v="209375.111"/>
    <n v="238"/>
    <n v="84151.071999999986"/>
    <n v="0.21631835132860525"/>
    <x v="0"/>
    <n v="390"/>
  </r>
  <r>
    <s v="Minnesota"/>
    <n v="2015"/>
    <n v="5453931"/>
    <n v="2707675"/>
    <n v="2746256"/>
    <n v="1117"/>
    <n v="0.29285348300317898"/>
    <x v="0"/>
    <n v="351162.272"/>
    <n v="120"/>
    <n v="720982.77499999979"/>
    <n v="60"/>
    <n v="721008.71299999987"/>
    <n v="60"/>
    <n v="747053.98499999999"/>
    <n v="60"/>
    <n v="678468.00100000005"/>
    <n v="60"/>
    <n v="778905.10700000008"/>
    <n v="60"/>
    <n v="699630.71300000011"/>
    <n v="60"/>
    <n v="414257.79599999997"/>
    <n v="81"/>
    <n v="231028.60099999988"/>
    <n v="141"/>
    <n v="109606.97600000001"/>
    <n v="9.1959189200836473E-3"/>
    <x v="0"/>
    <n v="415"/>
  </r>
  <r>
    <s v="Alabama"/>
    <n v="2015"/>
    <n v="4727058"/>
    <n v="2293421"/>
    <n v="2433637"/>
    <n v="1427"/>
    <n v="5.9501836832738892E-3"/>
    <x v="0"/>
    <n v="289513.79300000001"/>
    <n v="120"/>
    <n v="610789.65300000017"/>
    <n v="60"/>
    <n v="652929.81400000001"/>
    <n v="60"/>
    <n v="610978.24199999997"/>
    <n v="60"/>
    <n v="595044.549"/>
    <n v="60"/>
    <n v="652442.83699999994"/>
    <n v="60"/>
    <n v="610374.5070000001"/>
    <n v="122"/>
    <n v="408052.16700000002"/>
    <n v="196"/>
    <n v="216651.45400000006"/>
    <n v="308"/>
    <n v="80089.16"/>
    <n v="0.24936817323512084"/>
    <x v="0"/>
    <n v="381"/>
  </r>
  <r>
    <s v="Connecticut"/>
    <n v="2015"/>
    <n v="3593222"/>
    <n v="1751607"/>
    <n v="1841615"/>
    <n v="1098"/>
    <n v="0.31043787876794732"/>
    <x v="0"/>
    <n v="191428.15599999999"/>
    <n v="120"/>
    <n v="447137.47499999998"/>
    <n v="60"/>
    <n v="494068.23699999996"/>
    <n v="60"/>
    <n v="437346.90100000001"/>
    <n v="60"/>
    <n v="449396.44099999999"/>
    <n v="60"/>
    <n v="555610.25200000009"/>
    <n v="60"/>
    <n v="478011.78"/>
    <n v="60"/>
    <n v="292294.24699999997"/>
    <n v="69"/>
    <n v="162165.48300000001"/>
    <n v="152"/>
    <n v="87955.89"/>
    <n v="0.18536037949496978"/>
    <x v="0"/>
    <n v="397"/>
  </r>
  <r>
    <s v="Louisiana"/>
    <n v="2015"/>
    <n v="4572767"/>
    <n v="2232931"/>
    <n v="2339836"/>
    <n v="1084"/>
    <n v="0.32339480196303982"/>
    <x v="0"/>
    <n v="306051.16200000001"/>
    <n v="120"/>
    <n v="611289.18399999989"/>
    <n v="60"/>
    <n v="645802.44899999967"/>
    <n v="60"/>
    <n v="645142.49400000006"/>
    <n v="60"/>
    <n v="556146.72000000009"/>
    <n v="60"/>
    <n v="614972.71799999988"/>
    <n v="60"/>
    <n v="577402.14600000007"/>
    <n v="76"/>
    <n v="354598.95700000011"/>
    <n v="104"/>
    <n v="186712.74499999994"/>
    <n v="193"/>
    <n v="72344.499000000011"/>
    <n v="0.31238275030531293"/>
    <x v="0"/>
    <n v="291"/>
  </r>
  <r>
    <s v="South Carolina"/>
    <n v="2015"/>
    <n v="4630051"/>
    <n v="2248661"/>
    <n v="2381390"/>
    <n v="1183"/>
    <n v="0.23177084508345724"/>
    <x v="0"/>
    <n v="286301.08800000011"/>
    <n v="120"/>
    <n v="593470.88299999991"/>
    <n v="60"/>
    <n v="637090.69099999988"/>
    <n v="60"/>
    <n v="598183.3820000001"/>
    <n v="60"/>
    <n v="577669.12300000002"/>
    <n v="60"/>
    <n v="630881.90199999977"/>
    <n v="60"/>
    <n v="602879.71999999986"/>
    <n v="79"/>
    <n v="426021.391"/>
    <n v="135"/>
    <n v="203119.11400000003"/>
    <n v="221"/>
    <n v="76144.672999999995"/>
    <n v="0.28146256446333229"/>
    <x v="0"/>
    <n v="328"/>
  </r>
  <r>
    <s v="Iowa"/>
    <n v="2015"/>
    <n v="3310134"/>
    <n v="1647731"/>
    <n v="1662403"/>
    <n v="1027"/>
    <n v="0.37614798925734494"/>
    <x v="0"/>
    <n v="209456.43900000007"/>
    <n v="120"/>
    <n v="434931.38099999982"/>
    <n v="60"/>
    <n v="470774.63500000001"/>
    <n v="60"/>
    <n v="416696.4870000002"/>
    <n v="60"/>
    <n v="388664.33000000013"/>
    <n v="60"/>
    <n v="443784.5520000002"/>
    <n v="60"/>
    <n v="430887.48499999987"/>
    <n v="66"/>
    <n v="272776.14099999989"/>
    <n v="68"/>
    <n v="162675.72100000002"/>
    <n v="120"/>
    <n v="79012.63999999997"/>
    <n v="0.25812729807061791"/>
    <x v="0"/>
    <n v="353"/>
  </r>
  <r>
    <s v="Kansas"/>
    <n v="2015"/>
    <n v="2985149"/>
    <n v="1487628"/>
    <n v="1497521"/>
    <n v="1057"/>
    <n v="0.34838315383928964"/>
    <x v="0"/>
    <n v="204158.94200000004"/>
    <n v="120"/>
    <n v="414157.14700000011"/>
    <n v="60"/>
    <n v="428799.86099999998"/>
    <n v="60"/>
    <n v="394319.32400000026"/>
    <n v="60"/>
    <n v="357585.15600000002"/>
    <n v="60"/>
    <n v="392629.95500000002"/>
    <n v="60"/>
    <n v="372704.42200000014"/>
    <n v="60"/>
    <n v="228016.27699999997"/>
    <n v="78"/>
    <n v="131256.19199999998"/>
    <n v="139"/>
    <n v="61826.797000000013"/>
    <n v="0.3979602266183902"/>
    <x v="0"/>
    <n v="360"/>
  </r>
  <r>
    <s v="Oklahoma"/>
    <n v="2015"/>
    <n v="4148512"/>
    <n v="2056533"/>
    <n v="2091979"/>
    <n v="1071"/>
    <n v="0.33542623064419713"/>
    <x v="0"/>
    <n v="281914.57500000001"/>
    <n v="120"/>
    <n v="564790.62699999998"/>
    <n v="60"/>
    <n v="583311.16099999973"/>
    <n v="60"/>
    <n v="559065.89599999983"/>
    <n v="60"/>
    <n v="503149.68700000009"/>
    <n v="60"/>
    <n v="539852.40700000001"/>
    <n v="60"/>
    <n v="512993.65600000008"/>
    <n v="76"/>
    <n v="341832.76600000012"/>
    <n v="108"/>
    <n v="187495.08399999992"/>
    <n v="211"/>
    <n v="73084.449000000022"/>
    <n v="0.30636213348256375"/>
    <x v="0"/>
    <n v="256"/>
  </r>
  <r>
    <s v="Washington"/>
    <n v="2015"/>
    <n v="6946663"/>
    <n v="3462976"/>
    <n v="3483687"/>
    <n v="1196"/>
    <n v="0.21973941640229994"/>
    <x v="0"/>
    <n v="442528.08700000023"/>
    <n v="120"/>
    <n v="878668.07000000007"/>
    <n v="60"/>
    <n v="925867.83100000012"/>
    <n v="60"/>
    <n v="1001145.644"/>
    <n v="60"/>
    <n v="917728.92599999986"/>
    <n v="60"/>
    <n v="952543.77900000033"/>
    <n v="60"/>
    <n v="889665.69199999981"/>
    <n v="60"/>
    <n v="546893.05000000016"/>
    <n v="110"/>
    <n v="265424.641"/>
    <n v="170"/>
    <n v="124771.14799999999"/>
    <n v="0.11418764624818489"/>
    <x v="0"/>
    <n v="436"/>
  </r>
  <r>
    <s v="Arizona"/>
    <n v="2015"/>
    <n v="6522731"/>
    <n v="3240859"/>
    <n v="3281872"/>
    <n v="1123"/>
    <n v="0.2873005159195679"/>
    <x v="0"/>
    <n v="424856.47899999993"/>
    <n v="120"/>
    <n v="892843.10600000003"/>
    <n v="60"/>
    <n v="916341.0070000001"/>
    <n v="60"/>
    <n v="873997.61800000002"/>
    <n v="60"/>
    <n v="823284.95900000003"/>
    <n v="60"/>
    <n v="824481.64100000018"/>
    <n v="60"/>
    <n v="767758.80299999984"/>
    <n v="67"/>
    <n v="581227.27799999993"/>
    <n v="107"/>
    <n v="309296.21200000006"/>
    <n v="208"/>
    <n v="119063.27099999999"/>
    <n v="6.7745399760743216E-2"/>
    <x v="0"/>
    <n v="321"/>
  </r>
  <r>
    <s v="Arkansas"/>
    <n v="2015"/>
    <n v="3099972"/>
    <n v="1525237"/>
    <n v="1574735"/>
    <n v="1036"/>
    <n v="0.36781853863192837"/>
    <x v="0"/>
    <n v="199687.81900000013"/>
    <n v="120"/>
    <n v="413785.06599999999"/>
    <n v="60"/>
    <n v="420881.75799999997"/>
    <n v="60"/>
    <n v="402621.25099999993"/>
    <n v="60"/>
    <n v="382225.924"/>
    <n v="60"/>
    <n v="409132.609"/>
    <n v="60"/>
    <n v="389166.625"/>
    <n v="60"/>
    <n v="276435.07700000005"/>
    <n v="105"/>
    <n v="148365.69299999997"/>
    <n v="183"/>
    <n v="57187.349999999977"/>
    <n v="0.43570917270454862"/>
    <x v="0"/>
    <n v="268"/>
  </r>
  <r>
    <s v="Colorado"/>
    <n v="2015"/>
    <n v="5872653"/>
    <n v="2942365"/>
    <n v="2930288"/>
    <n v="1005"/>
    <n v="0.39650886856391887"/>
    <x v="0"/>
    <n v="373965.07"/>
    <n v="120"/>
    <n v="784948.97699999996"/>
    <n v="60"/>
    <n v="803052.44900000002"/>
    <n v="60"/>
    <n v="856737.36199999973"/>
    <n v="60"/>
    <n v="793315.08100000012"/>
    <n v="60"/>
    <n v="800432.56700000004"/>
    <n v="60"/>
    <n v="725857.60700000008"/>
    <n v="60"/>
    <n v="433053.185"/>
    <n v="71"/>
    <n v="213526.79700000005"/>
    <n v="147"/>
    <n v="87907.391000000003"/>
    <n v="0.1857549925029926"/>
    <x v="0"/>
    <n v="307"/>
  </r>
  <r>
    <s v="Oregon"/>
    <n v="2015"/>
    <n v="3813556"/>
    <n v="1884690"/>
    <n v="1928866"/>
    <n v="863"/>
    <n v="0.52792908954271411"/>
    <x v="0"/>
    <n v="225586.00100000005"/>
    <n v="120"/>
    <n v="468019.71100000013"/>
    <n v="60"/>
    <n v="498923.47500000015"/>
    <n v="60"/>
    <n v="525450.89599999995"/>
    <n v="60"/>
    <n v="497484.07500000007"/>
    <n v="60"/>
    <n v="501984.63199999993"/>
    <n v="60"/>
    <n v="515291.12700000004"/>
    <n v="60"/>
    <n v="335456.60299999994"/>
    <n v="65"/>
    <n v="164885.78099999999"/>
    <n v="93"/>
    <n v="79100.413"/>
    <n v="0.25741313143721922"/>
    <x v="0"/>
    <n v="225"/>
  </r>
  <r>
    <s v="Mississippi"/>
    <n v="2015"/>
    <n v="2933682"/>
    <n v="1431927"/>
    <n v="1501755"/>
    <n v="1141"/>
    <n v="0.27064161466873471"/>
    <x v="0"/>
    <n v="193171.98900000003"/>
    <n v="120"/>
    <n v="406368.29300000006"/>
    <n v="60"/>
    <n v="423658.79299999995"/>
    <n v="60"/>
    <n v="381518.62900000007"/>
    <n v="60"/>
    <n v="366536.23000000004"/>
    <n v="60"/>
    <n v="391082.69200000004"/>
    <n v="60"/>
    <n v="363154.08500000002"/>
    <n v="78"/>
    <n v="238063.43100000001"/>
    <n v="143"/>
    <n v="124108.67700000003"/>
    <n v="210"/>
    <n v="46470.574000000001"/>
    <n v="0.52290641829037654"/>
    <x v="0"/>
    <n v="290"/>
  </r>
  <r>
    <s v="West Virginia"/>
    <n v="2015"/>
    <n v="1676448"/>
    <n v="828167"/>
    <n v="848281"/>
    <n v="895"/>
    <n v="0.49831326509678842"/>
    <x v="0"/>
    <n v="94981.095999999947"/>
    <n v="120"/>
    <n v="195820.995"/>
    <n v="60"/>
    <n v="220865.07999999996"/>
    <n v="60"/>
    <n v="200473.13200000007"/>
    <n v="60"/>
    <n v="207663.67200000002"/>
    <n v="60"/>
    <n v="231586.53499999997"/>
    <n v="60"/>
    <n v="240584.99899999995"/>
    <n v="60"/>
    <n v="161310.70000000007"/>
    <n v="85"/>
    <n v="87311.701999999976"/>
    <n v="118"/>
    <n v="36338.036000000007"/>
    <n v="0.60535000061343114"/>
    <x v="0"/>
    <n v="212"/>
  </r>
  <r>
    <s v="Utah"/>
    <n v="2015"/>
    <n v="2906075"/>
    <n v="1457566"/>
    <n v="1448509"/>
    <n v="780"/>
    <n v="0.60474513419933384"/>
    <x v="0"/>
    <n v="253695.53800000003"/>
    <n v="120"/>
    <n v="498613.23600000003"/>
    <n v="60"/>
    <n v="466388.68500000006"/>
    <n v="60"/>
    <n v="441306.55399999995"/>
    <n v="60"/>
    <n v="373259.47000000009"/>
    <n v="60"/>
    <n v="311183.14000000007"/>
    <n v="60"/>
    <n v="274712.21799999999"/>
    <n v="60"/>
    <n v="165084.31399999993"/>
    <n v="60"/>
    <n v="88986.473000000013"/>
    <n v="79"/>
    <n v="33917.679999999993"/>
    <n v="0.62504327184884123"/>
    <x v="0"/>
    <n v="161"/>
  </r>
  <r>
    <s v="Nebraska"/>
    <n v="2015"/>
    <n v="1930224"/>
    <n v="960072"/>
    <n v="970152"/>
    <n v="813"/>
    <n v="0.57420381523947295"/>
    <x v="0"/>
    <n v="130860.57500000004"/>
    <n v="120"/>
    <n v="263745.02100000007"/>
    <n v="60"/>
    <n v="272831.72000000003"/>
    <n v="60"/>
    <n v="257873.02900000007"/>
    <n v="60"/>
    <n v="234152.83700000006"/>
    <n v="60"/>
    <n v="252784.46199999997"/>
    <n v="60"/>
    <n v="239952.31699999998"/>
    <n v="60"/>
    <n v="150767.94900000002"/>
    <n v="60"/>
    <n v="86104.306000000041"/>
    <n v="75"/>
    <n v="40126.359000000033"/>
    <n v="0.57452624065153168"/>
    <x v="0"/>
    <n v="198"/>
  </r>
  <r>
    <s v="Hawaii"/>
    <n v="2015"/>
    <n v="1406214"/>
    <n v="709829"/>
    <n v="696385"/>
    <n v="970"/>
    <n v="0.42890117655165005"/>
    <x v="0"/>
    <n v="91491.916000000012"/>
    <n v="120"/>
    <n v="168365.158"/>
    <n v="60"/>
    <n v="184446.45100000003"/>
    <n v="60"/>
    <n v="204911.745"/>
    <n v="60"/>
    <n v="175432.212"/>
    <n v="60"/>
    <n v="181558.92700000003"/>
    <n v="60"/>
    <n v="179121.21400000001"/>
    <n v="60"/>
    <n v="119782.58899999999"/>
    <n v="60"/>
    <n v="63347.564000000006"/>
    <n v="104"/>
    <n v="36780.499000000003"/>
    <n v="0.60174989225307707"/>
    <x v="0"/>
    <n v="326"/>
  </r>
  <r>
    <s v="New Mexico"/>
    <n v="2015"/>
    <n v="1939978"/>
    <n v="960974"/>
    <n v="979004"/>
    <n v="735"/>
    <n v="0.6463923873264168"/>
    <x v="0"/>
    <n v="128869.738"/>
    <n v="120"/>
    <n v="266470.16500000004"/>
    <n v="60"/>
    <n v="272675.62900000002"/>
    <n v="60"/>
    <n v="260844.26100000003"/>
    <n v="60"/>
    <n v="229266.54500000001"/>
    <n v="60"/>
    <n v="252581.16699999999"/>
    <n v="60"/>
    <n v="248354.46400000001"/>
    <n v="60"/>
    <n v="163729.35500000001"/>
    <n v="66"/>
    <n v="85568.477000000014"/>
    <n v="80"/>
    <n v="31964.423000000003"/>
    <n v="0.64093598345550706"/>
    <x v="0"/>
    <n v="109"/>
  </r>
  <r>
    <s v="Maine"/>
    <n v="2015"/>
    <n v="1333487"/>
    <n v="652719"/>
    <n v="680768"/>
    <n v="790"/>
    <n v="0.59549018905998208"/>
    <x v="0"/>
    <n v="66692.212999999989"/>
    <n v="120"/>
    <n v="150209.45000000001"/>
    <n v="60"/>
    <n v="164312.24800000002"/>
    <n v="60"/>
    <n v="151581.05800000002"/>
    <n v="60"/>
    <n v="158881.65"/>
    <n v="60"/>
    <n v="204441.85299999997"/>
    <n v="60"/>
    <n v="202884.85900000003"/>
    <n v="60"/>
    <n v="132451.45499999999"/>
    <n v="60"/>
    <n v="71818.831000000006"/>
    <n v="87"/>
    <n v="30593.991000000002"/>
    <n v="0.65208652869996098"/>
    <x v="0"/>
    <n v="163"/>
  </r>
  <r>
    <s v="Nevada"/>
    <n v="2015"/>
    <n v="2892387"/>
    <n v="1453860"/>
    <n v="1438527"/>
    <n v="964"/>
    <n v="0.43445414363526114"/>
    <x v="0"/>
    <n v="187093.75000000003"/>
    <n v="120"/>
    <n v="387047.14999999997"/>
    <n v="60"/>
    <n v="375336.86599999992"/>
    <n v="60"/>
    <n v="411755.55800000002"/>
    <n v="60"/>
    <n v="394541.11299999995"/>
    <n v="60"/>
    <n v="393081.49399999995"/>
    <n v="60"/>
    <n v="348747.56199999998"/>
    <n v="77"/>
    <n v="241844.30900000001"/>
    <n v="125"/>
    <n v="111420.5"/>
    <n v="167"/>
    <n v="37972.133000000002"/>
    <n v="0.59205414023340031"/>
    <x v="0"/>
    <n v="175"/>
  </r>
  <r>
    <s v="Rhode Island"/>
    <n v="2015"/>
    <n v="1136426"/>
    <n v="550304"/>
    <n v="586122"/>
    <n v="750"/>
    <n v="0.63250996961738915"/>
    <x v="0"/>
    <n v="60149.471000000005"/>
    <n v="120"/>
    <n v="130967.41000000002"/>
    <n v="60"/>
    <n v="167466.32400000002"/>
    <n v="60"/>
    <n v="144973.32"/>
    <n v="60"/>
    <n v="138295.10699999999"/>
    <n v="60"/>
    <n v="166243.87500000003"/>
    <n v="60"/>
    <n v="151538.52199999997"/>
    <n v="60"/>
    <n v="93732.197"/>
    <n v="60"/>
    <n v="52903.27199999999"/>
    <n v="60"/>
    <n v="30530.058000000001"/>
    <n v="0.65260672073365078"/>
    <x v="0"/>
    <n v="150"/>
  </r>
  <r>
    <s v="Idaho"/>
    <n v="2015"/>
    <n v="1705292"/>
    <n v="852724"/>
    <n v="852568"/>
    <n v="712"/>
    <n v="0.66767876114692593"/>
    <x v="0"/>
    <n v="118259.139"/>
    <n v="120"/>
    <n v="249937.36299999998"/>
    <n v="60"/>
    <n v="238658.63999999998"/>
    <n v="60"/>
    <n v="225331.57900000003"/>
    <n v="60"/>
    <n v="211799.14400000003"/>
    <n v="60"/>
    <n v="217510.70899999997"/>
    <n v="60"/>
    <n v="207801.679"/>
    <n v="60"/>
    <n v="136951.065"/>
    <n v="60"/>
    <n v="70093.112999999983"/>
    <n v="68"/>
    <n v="28387.567999999999"/>
    <n v="0.67003913013505856"/>
    <x v="0"/>
    <n v="104"/>
  </r>
  <r>
    <s v="New Hampshire"/>
    <n v="2015"/>
    <n v="1244818"/>
    <n v="613546"/>
    <n v="631272"/>
    <n v="755"/>
    <n v="0.62788249704771326"/>
    <x v="0"/>
    <n v="62585.561000000002"/>
    <n v="120"/>
    <n v="146657.34100000001"/>
    <n v="60"/>
    <n v="171239.77600000001"/>
    <n v="60"/>
    <n v="144131.30299999999"/>
    <n v="60"/>
    <n v="154145.52100000001"/>
    <n v="60"/>
    <n v="201829.31699999998"/>
    <n v="60"/>
    <n v="180085.924"/>
    <n v="60"/>
    <n v="105753.231"/>
    <n v="60"/>
    <n v="54450.631000000001"/>
    <n v="60"/>
    <n v="23990.132000000001"/>
    <n v="0.70581894925602939"/>
    <x v="0"/>
    <n v="155"/>
  </r>
  <r>
    <s v="Montana"/>
    <n v="2015"/>
    <n v="1066866"/>
    <n v="535652"/>
    <n v="531214"/>
    <n v="698"/>
    <n v="0.68063568434201838"/>
    <x v="0"/>
    <n v="63694.789999999986"/>
    <n v="120"/>
    <n v="131752.16899999999"/>
    <n v="60"/>
    <n v="143832.49999999997"/>
    <n v="60"/>
    <n v="134179.96099999998"/>
    <n v="60"/>
    <n v="120896.79300000002"/>
    <n v="60"/>
    <n v="142572.43899999998"/>
    <n v="60"/>
    <n v="154987.47799999997"/>
    <n v="60"/>
    <n v="99994.296000000002"/>
    <n v="60"/>
    <n v="52447.585000000006"/>
    <n v="60"/>
    <n v="22696.686999999998"/>
    <n v="0.71634308835502358"/>
    <x v="0"/>
    <n v="98"/>
  </r>
  <r>
    <s v="South Dakota"/>
    <n v="2015"/>
    <n v="657576"/>
    <n v="332978"/>
    <n v="324598"/>
    <n v="717"/>
    <n v="0.66305128857725004"/>
    <x v="0"/>
    <n v="45186.614000000009"/>
    <n v="120"/>
    <n v="89129.640000000043"/>
    <n v="60"/>
    <n v="94221.318999999974"/>
    <n v="60"/>
    <n v="82976.632000000041"/>
    <n v="60"/>
    <n v="74376.457000000039"/>
    <n v="60"/>
    <n v="84225.719000000026"/>
    <n v="60"/>
    <n v="85090.688000000038"/>
    <n v="60"/>
    <n v="53649.700000000019"/>
    <n v="60"/>
    <n v="33144.766000000018"/>
    <n v="60"/>
    <n v="15548.691999999992"/>
    <n v="0.77450288151121816"/>
    <x v="0"/>
    <n v="117"/>
  </r>
  <r>
    <s v="North Dakota"/>
    <n v="2015"/>
    <n v="732713"/>
    <n v="372678"/>
    <n v="360035"/>
    <n v="688"/>
    <n v="0.68989062948137014"/>
    <x v="0"/>
    <n v="48875.079999999994"/>
    <n v="120"/>
    <n v="90029.586000000039"/>
    <n v="60"/>
    <n v="115626.86799999999"/>
    <n v="60"/>
    <n v="103670.89200000004"/>
    <n v="60"/>
    <n v="82016.840999999971"/>
    <n v="60"/>
    <n v="93591.585999999967"/>
    <n v="60"/>
    <n v="93205.708000000013"/>
    <n v="60"/>
    <n v="55466.584999999985"/>
    <n v="60"/>
    <n v="33689.210999999996"/>
    <n v="60"/>
    <n v="16396.364999999998"/>
    <n v="0.76760577451210987"/>
    <x v="0"/>
    <n v="88"/>
  </r>
  <r>
    <s v="Delaware"/>
    <n v="2015"/>
    <n v="926454"/>
    <n v="448413"/>
    <n v="478041"/>
    <n v="692"/>
    <n v="0.68618865142562946"/>
    <x v="0"/>
    <n v="55605.576999999997"/>
    <n v="120"/>
    <n v="113673.158"/>
    <n v="60"/>
    <n v="125757.539"/>
    <n v="60"/>
    <n v="120033.74799999999"/>
    <n v="60"/>
    <n v="111328.33799999999"/>
    <n v="60"/>
    <n v="131079.56999999998"/>
    <n v="60"/>
    <n v="121253.851"/>
    <n v="60"/>
    <n v="85953.712"/>
    <n v="65"/>
    <n v="43807.407000000007"/>
    <n v="60"/>
    <n v="17788.268"/>
    <n v="0.75628053008014162"/>
    <x v="0"/>
    <n v="87"/>
  </r>
  <r>
    <s v="Wyoming"/>
    <n v="2015"/>
    <n v="606146"/>
    <n v="309451"/>
    <n v="296695"/>
    <n v="660"/>
    <n v="0.71580447587155516"/>
    <x v="0"/>
    <n v="39527.417000000009"/>
    <n v="120"/>
    <n v="79470.554000000018"/>
    <n v="60"/>
    <n v="83521.739999999991"/>
    <n v="60"/>
    <n v="84054.645999999993"/>
    <n v="60"/>
    <n v="73225.517999999996"/>
    <n v="60"/>
    <n v="80365.710000000021"/>
    <n v="60"/>
    <n v="83839.366999999998"/>
    <n v="60"/>
    <n v="48198.788999999982"/>
    <n v="60"/>
    <n v="24389.503000000001"/>
    <n v="60"/>
    <n v="9883.5869999999995"/>
    <n v="0.82059711283176673"/>
    <x v="0"/>
    <n v="60"/>
  </r>
  <r>
    <s v="Alaska"/>
    <n v="2015"/>
    <n v="705215"/>
    <n v="367678"/>
    <n v="337537"/>
    <n v="660"/>
    <n v="0.71580447587155516"/>
    <x v="0"/>
    <n v="51611.421000000002"/>
    <n v="120"/>
    <n v="96804.754000000001"/>
    <n v="60"/>
    <n v="106176.128"/>
    <n v="60"/>
    <n v="108430.30699999999"/>
    <n v="60"/>
    <n v="87362.376000000018"/>
    <n v="60"/>
    <n v="96761.911999999997"/>
    <n v="60"/>
    <n v="89332.43299999999"/>
    <n v="60"/>
    <n v="44175.777999999998"/>
    <n v="60"/>
    <n v="18066.054000000004"/>
    <n v="60"/>
    <n v="6495.7960000000012"/>
    <n v="0.84816193678819329"/>
    <x v="0"/>
    <n v="60"/>
  </r>
  <r>
    <s v="District of Columbia"/>
    <n v="2015"/>
    <n v="647484"/>
    <n v="306674"/>
    <n v="340810"/>
    <n v="660"/>
    <n v="0.71580447587155516"/>
    <x v="0"/>
    <n v="40144.008000000002"/>
    <n v="120"/>
    <n v="55036.14"/>
    <n v="60"/>
    <n v="97770.084000000003"/>
    <n v="60"/>
    <n v="145036.41600000003"/>
    <n v="60"/>
    <n v="90000.276000000013"/>
    <n v="60"/>
    <n v="77050.59599999999"/>
    <n v="60"/>
    <n v="68633.304000000004"/>
    <n v="60"/>
    <n v="41438.975999999995"/>
    <n v="60"/>
    <n v="22014.455999999998"/>
    <n v="60"/>
    <n v="10359.744000000001"/>
    <n v="0.81672285261895539"/>
    <x v="0"/>
    <n v="60"/>
  </r>
  <r>
    <s v="Vermont"/>
    <n v="2015"/>
    <n v="746112"/>
    <n v="368096"/>
    <n v="378016"/>
    <n v="675"/>
    <n v="0.70192205816252751"/>
    <x v="0"/>
    <n v="37228.028999999995"/>
    <n v="120"/>
    <n v="85715.7"/>
    <n v="60"/>
    <n v="105467.925"/>
    <n v="60"/>
    <n v="85644.553"/>
    <n v="60"/>
    <n v="89133.163"/>
    <n v="60"/>
    <n v="111911.75199999999"/>
    <n v="60"/>
    <n v="110588.766"/>
    <n v="60"/>
    <n v="69550.974999999991"/>
    <n v="60"/>
    <n v="35466.880999999994"/>
    <n v="60"/>
    <n v="15366.234000000002"/>
    <n v="0.77598745439350103"/>
    <x v="0"/>
    <n v="75"/>
  </r>
  <r>
    <s v="California"/>
    <n v="2016"/>
    <n v="38841344"/>
    <n v="19286839"/>
    <n v="19554505"/>
    <n v="6173"/>
    <n v="4.3864467794530793"/>
    <x v="1"/>
    <n v="2508555.6440000008"/>
    <n v="120"/>
    <n v="5098479.6119999988"/>
    <n v="60"/>
    <n v="5551533.1660000011"/>
    <n v="60"/>
    <n v="5732935.8770000013"/>
    <n v="60"/>
    <n v="5183447.8929999983"/>
    <n v="89"/>
    <n v="5233504.2579999985"/>
    <n v="188"/>
    <n v="4530278.8569999998"/>
    <n v="511"/>
    <n v="2837645.6860000002"/>
    <n v="921"/>
    <n v="1489475.189"/>
    <n v="1439"/>
    <n v="679341.23000000033"/>
    <n v="4.6264573470151751"/>
    <x v="1"/>
    <n v="2725"/>
  </r>
  <r>
    <s v="New York"/>
    <n v="2016"/>
    <n v="19781344"/>
    <n v="9594913"/>
    <n v="10186431"/>
    <n v="4762"/>
    <n v="3.0805740202905434"/>
    <x v="1"/>
    <n v="1176474.4200000004"/>
    <n v="120"/>
    <n v="2330615.0690000006"/>
    <n v="60"/>
    <n v="2708684.2859999998"/>
    <n v="60"/>
    <n v="2842284.2910000002"/>
    <n v="60"/>
    <n v="2514912.003"/>
    <n v="68"/>
    <n v="2790798.9109999989"/>
    <n v="115"/>
    <n v="2509298.3849999998"/>
    <n v="376"/>
    <n v="1607112.1069999998"/>
    <n v="695"/>
    <n v="873029.51699999988"/>
    <n v="1127"/>
    <n v="427625.87399999995"/>
    <n v="2.5783707102452937"/>
    <x v="1"/>
    <n v="2081"/>
  </r>
  <r>
    <s v="Texas"/>
    <n v="2016"/>
    <n v="26545899"/>
    <n v="13162923"/>
    <n v="13382976"/>
    <n v="3074"/>
    <n v="1.5183392807679637"/>
    <x v="0"/>
    <n v="1936654.3179999997"/>
    <n v="120"/>
    <n v="3937365.8680000007"/>
    <n v="60"/>
    <n v="3843164.1370000006"/>
    <n v="60"/>
    <n v="3853360.4500000034"/>
    <n v="60"/>
    <n v="3591032.8099999987"/>
    <n v="74"/>
    <n v="3417364.2980000013"/>
    <n v="120"/>
    <n v="2916420.4220000007"/>
    <n v="320"/>
    <n v="1799092.8329999994"/>
    <n v="518"/>
    <n v="902832.277"/>
    <n v="716"/>
    <n v="347125.95200000005"/>
    <n v="1.9233816101396277"/>
    <x v="0"/>
    <n v="1026"/>
  </r>
  <r>
    <s v="Pennsylvania"/>
    <n v="2016"/>
    <n v="12893949"/>
    <n v="6310840"/>
    <n v="6583109"/>
    <n v="2764"/>
    <n v="1.2314359814480587"/>
    <x v="0"/>
    <n v="721188.13399999996"/>
    <n v="120"/>
    <n v="1524430.3950000003"/>
    <n v="60"/>
    <n v="1728222.4400000002"/>
    <n v="60"/>
    <n v="1650728.6460000006"/>
    <n v="60"/>
    <n v="1530351.3249999995"/>
    <n v="60"/>
    <n v="1819542.2779999999"/>
    <n v="82"/>
    <n v="1775259.0459999999"/>
    <n v="151"/>
    <n v="1160203.7830000003"/>
    <n v="356"/>
    <n v="662262.15899999987"/>
    <n v="624"/>
    <n v="325752.89299999992"/>
    <n v="1.7494793213782123"/>
    <x v="0"/>
    <n v="1191"/>
  </r>
  <r>
    <s v="Illinois"/>
    <n v="2016"/>
    <n v="12858632"/>
    <n v="6311147"/>
    <n v="6547485"/>
    <n v="2456"/>
    <n v="0.94638367115602395"/>
    <x v="0"/>
    <n v="790068.9079999997"/>
    <n v="120"/>
    <n v="1677065.0479999997"/>
    <n v="60"/>
    <n v="1765652.6929999997"/>
    <n v="60"/>
    <n v="1774104.5020000001"/>
    <n v="60"/>
    <n v="1669832.5229999998"/>
    <n v="60"/>
    <n v="1772172.6800000006"/>
    <n v="76"/>
    <n v="1620208.7930000003"/>
    <n v="221"/>
    <n v="1004440.1870000002"/>
    <n v="333"/>
    <n v="535155.03799999994"/>
    <n v="519"/>
    <n v="246756.52199999994"/>
    <n v="1.1067238917157665"/>
    <x v="0"/>
    <n v="947"/>
  </r>
  <r>
    <s v="Florida"/>
    <n v="2016"/>
    <n v="20031616"/>
    <n v="9782366"/>
    <n v="10249250"/>
    <n v="3047"/>
    <n v="1.4933509288917139"/>
    <x v="0"/>
    <n v="1100233.4720000003"/>
    <n v="120"/>
    <n v="2277652.9289999995"/>
    <n v="60"/>
    <n v="2496728.9919999996"/>
    <n v="60"/>
    <n v="2539950.6469999999"/>
    <n v="60"/>
    <n v="2444310.5620000008"/>
    <n v="80"/>
    <n v="2759872.6090000006"/>
    <n v="133"/>
    <n v="2595851.11"/>
    <n v="274"/>
    <n v="2094603.5250000001"/>
    <n v="471"/>
    <n v="1203592.6179999998"/>
    <n v="701"/>
    <n v="517464.6449999999"/>
    <n v="3.3093455274865953"/>
    <x v="1"/>
    <n v="1088"/>
  </r>
  <r>
    <s v="Ohio"/>
    <n v="2016"/>
    <n v="11653442"/>
    <n v="5705214"/>
    <n v="5948228"/>
    <n v="2430"/>
    <n v="0.92232081379370934"/>
    <x v="0"/>
    <n v="699170.72599999967"/>
    <n v="120"/>
    <n v="1483374.2490000001"/>
    <n v="60"/>
    <n v="1579499.1119999997"/>
    <n v="60"/>
    <n v="1478932.1680000001"/>
    <n v="60"/>
    <n v="1410659.058"/>
    <n v="65"/>
    <n v="1608411.4800000004"/>
    <n v="77"/>
    <n v="1579778.0670000003"/>
    <n v="215"/>
    <n v="1016508.1089999997"/>
    <n v="355"/>
    <n v="545548.36900000006"/>
    <n v="539"/>
    <n v="252234.98100000009"/>
    <n v="1.1512994744147893"/>
    <x v="0"/>
    <n v="879"/>
  </r>
  <r>
    <s v="North Carolina"/>
    <n v="2016"/>
    <n v="9790104"/>
    <n v="4765042"/>
    <n v="5025062"/>
    <n v="2188"/>
    <n v="0.69835114142139632"/>
    <x v="0"/>
    <n v="600763.30200000026"/>
    <n v="120"/>
    <n v="1283608.5250000004"/>
    <n v="60"/>
    <n v="1345714.0290000003"/>
    <n v="60"/>
    <n v="1282140.7090000005"/>
    <n v="60"/>
    <n v="1288502.5759999999"/>
    <n v="60"/>
    <n v="1355691.3519999993"/>
    <n v="94"/>
    <n v="1223048.2519999996"/>
    <n v="184"/>
    <n v="833165.0619999998"/>
    <n v="323"/>
    <n v="418155.48000000016"/>
    <n v="487"/>
    <n v="159382.26600000006"/>
    <n v="0.39580164622785069"/>
    <x v="0"/>
    <n v="740"/>
  </r>
  <r>
    <s v="Massachusetts"/>
    <n v="2016"/>
    <n v="6741921"/>
    <n v="3269450"/>
    <n v="3472471"/>
    <n v="1603"/>
    <n v="0.15693685076931738"/>
    <x v="0"/>
    <n v="363626.19199999998"/>
    <n v="120"/>
    <n v="776585.07900000014"/>
    <n v="60"/>
    <n v="953980.647"/>
    <n v="60"/>
    <n v="926165.80399999989"/>
    <n v="60"/>
    <n v="838652.93599999999"/>
    <n v="60"/>
    <n v="984369.01399999985"/>
    <n v="60"/>
    <n v="883741.99600000004"/>
    <n v="72"/>
    <n v="560636.93900000001"/>
    <n v="165"/>
    <n v="300953.40400000004"/>
    <n v="292"/>
    <n v="155000.50999999998"/>
    <n v="0.36014940771608339"/>
    <x v="0"/>
    <n v="654"/>
  </r>
  <r>
    <s v="Michigan"/>
    <n v="2016"/>
    <n v="10038266"/>
    <n v="4930818"/>
    <n v="5107448"/>
    <n v="1939"/>
    <n v="0.46790300745153707"/>
    <x v="0"/>
    <n v="584275.99300000025"/>
    <n v="120"/>
    <n v="1272806.7110000004"/>
    <n v="60"/>
    <n v="1429864.6649999998"/>
    <n v="60"/>
    <n v="1227820.189"/>
    <n v="60"/>
    <n v="1209749.5760000001"/>
    <n v="60"/>
    <n v="1413351.9709999997"/>
    <n v="76"/>
    <n v="1368971.5560000003"/>
    <n v="149"/>
    <n v="872459.91599999997"/>
    <n v="272"/>
    <n v="453483.04500000004"/>
    <n v="442"/>
    <n v="205856.76899999997"/>
    <n v="0.77394229707007201"/>
    <x v="0"/>
    <n v="640"/>
  </r>
  <r>
    <s v="Virginia"/>
    <n v="2016"/>
    <n v="8182040"/>
    <n v="4026493"/>
    <n v="4155547"/>
    <n v="1512"/>
    <n v="7.2716850001216207E-2"/>
    <x v="0"/>
    <n v="504927.08199999982"/>
    <n v="120"/>
    <n v="1028817.1699999999"/>
    <n v="60"/>
    <n v="1129045.1639999996"/>
    <n v="60"/>
    <n v="1143409.2349999999"/>
    <n v="60"/>
    <n v="1080543.0089999996"/>
    <n v="60"/>
    <n v="1159132.4719999991"/>
    <n v="60"/>
    <n v="1022770.4739999996"/>
    <n v="110"/>
    <n v="658056.87000000011"/>
    <n v="193"/>
    <n v="319672.10800000012"/>
    <n v="295"/>
    <n v="132259.74100000001"/>
    <n v="0.17511872131342049"/>
    <x v="0"/>
    <n v="494"/>
  </r>
  <r>
    <s v="Missouri"/>
    <n v="2016"/>
    <n v="6185934"/>
    <n v="3036456"/>
    <n v="3149478"/>
    <n v="1482"/>
    <n v="4.4952014583160879E-2"/>
    <x v="0"/>
    <n v="381151.55500000028"/>
    <n v="120"/>
    <n v="796909.43500000006"/>
    <n v="60"/>
    <n v="849619.25300000003"/>
    <n v="60"/>
    <n v="816824.25200000021"/>
    <n v="60"/>
    <n v="748626.84799999988"/>
    <n v="60"/>
    <n v="836979.71399999957"/>
    <n v="67"/>
    <n v="809677.56299999973"/>
    <n v="99"/>
    <n v="534885.70899999992"/>
    <n v="172"/>
    <n v="288146.34700000001"/>
    <n v="292"/>
    <n v="122908.57199999994"/>
    <n v="9.9032762270552702E-2"/>
    <x v="0"/>
    <n v="492"/>
  </r>
  <r>
    <s v="Georgia"/>
    <n v="2016"/>
    <n v="10082058"/>
    <n v="4917610"/>
    <n v="5164448"/>
    <n v="1695"/>
    <n v="0.24208234605135373"/>
    <x v="0"/>
    <n v="662316.90700000024"/>
    <n v="120"/>
    <n v="1411119.2489999998"/>
    <n v="60"/>
    <n v="1426914.0809999998"/>
    <n v="60"/>
    <n v="1377267.8439999996"/>
    <n v="60"/>
    <n v="1371909.4220000003"/>
    <n v="60"/>
    <n v="1400263.1359999997"/>
    <n v="65"/>
    <n v="1185185.5220000001"/>
    <n v="202"/>
    <n v="759477.07200000016"/>
    <n v="266"/>
    <n v="355823.61500000005"/>
    <n v="351"/>
    <n v="129717.451"/>
    <n v="0.15443333183804137"/>
    <x v="0"/>
    <n v="451"/>
  </r>
  <r>
    <s v="Indiana"/>
    <n v="2016"/>
    <n v="6685870"/>
    <n v="3291713"/>
    <n v="3394157"/>
    <n v="1282"/>
    <n v="0.14014688820387464"/>
    <x v="0"/>
    <n v="429570.88999999996"/>
    <n v="120"/>
    <n v="905272.04400000011"/>
    <n v="60"/>
    <n v="953548.07800000021"/>
    <n v="60"/>
    <n v="861193.03099999984"/>
    <n v="60"/>
    <n v="829666.72700000019"/>
    <n v="60"/>
    <n v="897804.91100000031"/>
    <n v="69"/>
    <n v="851302.17999999993"/>
    <n v="89"/>
    <n v="544931.18799999997"/>
    <n v="148"/>
    <n v="286426.09499999997"/>
    <n v="229"/>
    <n v="125731.03900000002"/>
    <n v="0.12199781707405911"/>
    <x v="0"/>
    <n v="387"/>
  </r>
  <r>
    <s v="New Jersey"/>
    <n v="2016"/>
    <n v="8850952"/>
    <n v="4319124"/>
    <n v="4531828"/>
    <n v="1549"/>
    <n v="0.10696014701681779"/>
    <x v="0"/>
    <n v="524747.13300000003"/>
    <n v="120"/>
    <n v="1116586.865"/>
    <n v="60"/>
    <n v="1142048.6299999999"/>
    <n v="60"/>
    <n v="1140935.7439999999"/>
    <n v="60"/>
    <n v="1161364.8970000001"/>
    <n v="60"/>
    <n v="1322254.4310000001"/>
    <n v="60"/>
    <n v="1142373.9539999999"/>
    <n v="98"/>
    <n v="720345.4870000002"/>
    <n v="169"/>
    <n v="387963.21"/>
    <n v="281"/>
    <n v="193387.77899999998"/>
    <n v="0.67248812995514551"/>
    <x v="0"/>
    <n v="581"/>
  </r>
  <r>
    <s v="Tennessee"/>
    <n v="2016"/>
    <n v="6350236"/>
    <n v="3094422"/>
    <n v="3255814"/>
    <n v="1837"/>
    <n v="0.37350256703014895"/>
    <x v="0"/>
    <n v="391701.38000000012"/>
    <n v="120"/>
    <n v="816246.28699999989"/>
    <n v="60"/>
    <n v="857368.25900000019"/>
    <n v="60"/>
    <n v="838939.32200000016"/>
    <n v="60"/>
    <n v="812439.929"/>
    <n v="60"/>
    <n v="868683.73299999989"/>
    <n v="82"/>
    <n v="816612.11200000031"/>
    <n v="183"/>
    <n v="561853.78300000017"/>
    <n v="281"/>
    <n v="281941.76699999988"/>
    <n v="412"/>
    <n v="104944.913"/>
    <n v="4.7128880507374765E-2"/>
    <x v="0"/>
    <n v="519"/>
  </r>
  <r>
    <s v="Wisconsin"/>
    <n v="2016"/>
    <n v="5693776"/>
    <n v="2826294"/>
    <n v="2867482"/>
    <n v="1224"/>
    <n v="0.19382557001211495"/>
    <x v="0"/>
    <n v="339130.30899999995"/>
    <n v="120"/>
    <n v="731300.22200000042"/>
    <n v="60"/>
    <n v="785299.51899999974"/>
    <n v="60"/>
    <n v="724944.38"/>
    <n v="60"/>
    <n v="687993.98300000012"/>
    <n v="60"/>
    <n v="804035.45600000012"/>
    <n v="60"/>
    <n v="765383.67100000044"/>
    <n v="85"/>
    <n v="474602.10699999984"/>
    <n v="85"/>
    <n v="257183.75199999995"/>
    <n v="163"/>
    <n v="122997.08699999997"/>
    <n v="9.9752966200636894E-2"/>
    <x v="0"/>
    <n v="471"/>
  </r>
  <r>
    <s v="Maryland"/>
    <n v="2016"/>
    <n v="5904814"/>
    <n v="2862323"/>
    <n v="3042491"/>
    <n v="1351"/>
    <n v="7.6287766742347385E-2"/>
    <x v="0"/>
    <n v="364175.89599999995"/>
    <n v="120"/>
    <n v="741178.08000000007"/>
    <n v="60"/>
    <n v="785476.5290000001"/>
    <n v="60"/>
    <n v="815249.61899999995"/>
    <n v="60"/>
    <n v="762824.96799999988"/>
    <n v="60"/>
    <n v="868778.4310000001"/>
    <n v="66"/>
    <n v="759229.0830000001"/>
    <n v="77"/>
    <n v="470185.53499999997"/>
    <n v="154"/>
    <n v="232133.55799999999"/>
    <n v="254"/>
    <n v="106491.85499999998"/>
    <n v="3.454215839234405E-2"/>
    <x v="0"/>
    <n v="440"/>
  </r>
  <r>
    <s v="Kentucky"/>
    <n v="2016"/>
    <n v="4572329"/>
    <n v="2257876"/>
    <n v="2314453"/>
    <n v="1214"/>
    <n v="0.20308051515146672"/>
    <x v="0"/>
    <n v="282408.43000000011"/>
    <n v="120"/>
    <n v="585779.09600000014"/>
    <n v="60"/>
    <n v="630362.98499999952"/>
    <n v="60"/>
    <n v="586383.51900000009"/>
    <n v="60"/>
    <n v="574373.86499999976"/>
    <n v="60"/>
    <n v="627713.48900000018"/>
    <n v="60"/>
    <n v="598034.94200000016"/>
    <n v="93"/>
    <n v="401652.02899999975"/>
    <n v="165"/>
    <n v="203674.41900000002"/>
    <n v="218"/>
    <n v="81929.037000000011"/>
    <n v="0.23439798008965271"/>
    <x v="0"/>
    <n v="318"/>
  </r>
  <r>
    <s v="Minnesota"/>
    <n v="2016"/>
    <n v="5449528"/>
    <n v="2709060"/>
    <n v="2740468"/>
    <n v="919"/>
    <n v="0.47610139676234414"/>
    <x v="0"/>
    <n v="349408.21800000011"/>
    <n v="120"/>
    <n v="721585.48"/>
    <n v="60"/>
    <n v="714904.04999999981"/>
    <n v="60"/>
    <n v="745732.64899999998"/>
    <n v="60"/>
    <n v="673195.28999999992"/>
    <n v="60"/>
    <n v="758629.8409999999"/>
    <n v="60"/>
    <n v="709636.79100000008"/>
    <n v="60"/>
    <n v="431223.73000000004"/>
    <n v="68"/>
    <n v="231958.28800000003"/>
    <n v="96"/>
    <n v="112451.284"/>
    <n v="1.3946845582760745E-2"/>
    <x v="0"/>
    <n v="275"/>
  </r>
  <r>
    <s v="Alabama"/>
    <n v="2016"/>
    <n v="4939554"/>
    <n v="2402820"/>
    <n v="2536734"/>
    <n v="1310"/>
    <n v="0.11423304181368968"/>
    <x v="0"/>
    <n v="297332.554"/>
    <n v="120"/>
    <n v="631756.43700000003"/>
    <n v="60"/>
    <n v="673997.75899999996"/>
    <n v="60"/>
    <n v="635795.73699999973"/>
    <n v="60"/>
    <n v="619383.34000000008"/>
    <n v="60"/>
    <n v="670538.91999999981"/>
    <n v="67"/>
    <n v="644270.0610000001"/>
    <n v="126"/>
    <n v="447754.11100000015"/>
    <n v="191"/>
    <n v="232425.34900000002"/>
    <n v="277"/>
    <n v="85788.300000000032"/>
    <n v="0.20299701550932542"/>
    <x v="0"/>
    <n v="289"/>
  </r>
  <r>
    <s v="Connecticut"/>
    <n v="2016"/>
    <n v="3588570"/>
    <n v="1750270"/>
    <n v="1838300"/>
    <n v="964"/>
    <n v="0.43445414363526114"/>
    <x v="0"/>
    <n v="188741.39800000002"/>
    <n v="120"/>
    <n v="439800.21499999997"/>
    <n v="60"/>
    <n v="494764.12299999996"/>
    <n v="60"/>
    <n v="438606.06499999994"/>
    <n v="60"/>
    <n v="439966.125"/>
    <n v="60"/>
    <n v="546335.86199999996"/>
    <n v="60"/>
    <n v="488884.00199999998"/>
    <n v="60"/>
    <n v="303525.87199999997"/>
    <n v="60"/>
    <n v="162787.73599999998"/>
    <n v="117"/>
    <n v="87324.955000000002"/>
    <n v="0.19049399375952977"/>
    <x v="0"/>
    <n v="307"/>
  </r>
  <r>
    <s v="Louisiana"/>
    <n v="2016"/>
    <n v="4956698"/>
    <n v="2422476"/>
    <n v="2534222"/>
    <n v="1035"/>
    <n v="0.36874403314586351"/>
    <x v="0"/>
    <n v="322616.96299999999"/>
    <n v="120"/>
    <n v="652008.51099999971"/>
    <n v="60"/>
    <n v="677643.07499999995"/>
    <n v="60"/>
    <n v="694441.08000000019"/>
    <n v="60"/>
    <n v="599295.41099999996"/>
    <n v="60"/>
    <n v="649184.45600000035"/>
    <n v="60"/>
    <n v="641557.15000000014"/>
    <n v="76"/>
    <n v="421503.93599999987"/>
    <n v="106"/>
    <n v="213074.03399999999"/>
    <n v="180"/>
    <n v="83537.672999999981"/>
    <n v="0.22130928360572868"/>
    <x v="0"/>
    <n v="253"/>
  </r>
  <r>
    <s v="South Carolina"/>
    <n v="2016"/>
    <n v="4929093"/>
    <n v="2397654"/>
    <n v="2531439"/>
    <n v="1023"/>
    <n v="0.37984996731308568"/>
    <x v="0"/>
    <n v="295647.44400000002"/>
    <n v="120"/>
    <n v="619839.28300000005"/>
    <n v="60"/>
    <n v="669343.2089999998"/>
    <n v="60"/>
    <n v="635441.70299999986"/>
    <n v="60"/>
    <n v="606910.72399999981"/>
    <n v="60"/>
    <n v="661726.01400000008"/>
    <n v="67"/>
    <n v="649758.71800000011"/>
    <n v="82"/>
    <n v="483952.75100000005"/>
    <n v="109"/>
    <n v="220350.55900000004"/>
    <n v="161"/>
    <n v="82513.180999999982"/>
    <n v="0.22964508165961317"/>
    <x v="0"/>
    <n v="244"/>
  </r>
  <r>
    <s v="Iowa"/>
    <n v="2016"/>
    <n v="3128608"/>
    <n v="1555408"/>
    <n v="1573200"/>
    <n v="932"/>
    <n v="0.46406996808118683"/>
    <x v="0"/>
    <n v="198341.52500000002"/>
    <n v="120"/>
    <n v="410099.7570000001"/>
    <n v="60"/>
    <n v="448075.01500000019"/>
    <n v="60"/>
    <n v="398816.23699999991"/>
    <n v="60"/>
    <n v="371842.93799999997"/>
    <n v="60"/>
    <n v="410782.04799999995"/>
    <n v="60"/>
    <n v="404557.88199999981"/>
    <n v="60"/>
    <n v="264480.04499999998"/>
    <n v="60"/>
    <n v="149108.43899999998"/>
    <n v="98"/>
    <n v="72795.012000000032"/>
    <n v="0.30871714297148323"/>
    <x v="0"/>
    <n v="294"/>
  </r>
  <r>
    <s v="Kansas"/>
    <n v="2016"/>
    <n v="2919733"/>
    <n v="1455157"/>
    <n v="1464576"/>
    <n v="939"/>
    <n v="0.45759150648364055"/>
    <x v="0"/>
    <n v="198605.98600000003"/>
    <n v="120"/>
    <n v="404951.08299999993"/>
    <n v="60"/>
    <n v="421191.16899999982"/>
    <n v="60"/>
    <n v="387819.07199999981"/>
    <n v="60"/>
    <n v="350489.97300000006"/>
    <n v="60"/>
    <n v="374181.57599999988"/>
    <n v="60"/>
    <n v="366284.67500000016"/>
    <n v="60"/>
    <n v="229051.87"/>
    <n v="79"/>
    <n v="128392.54599999994"/>
    <n v="108"/>
    <n v="60522.725000000035"/>
    <n v="0.40857083249889009"/>
    <x v="0"/>
    <n v="272"/>
  </r>
  <r>
    <s v="Oklahoma"/>
    <n v="2016"/>
    <n v="3791992"/>
    <n v="1877486"/>
    <n v="1914506"/>
    <n v="898"/>
    <n v="0.49553678155498287"/>
    <x v="0"/>
    <n v="257964.09599999999"/>
    <n v="120"/>
    <n v="518150.16800000001"/>
    <n v="60"/>
    <n v="531803.299"/>
    <n v="60"/>
    <n v="519585.67799999996"/>
    <n v="60"/>
    <n v="463157.13500000007"/>
    <n v="60"/>
    <n v="480310.51400000002"/>
    <n v="60"/>
    <n v="469936.34599999996"/>
    <n v="73"/>
    <n v="317663.95900000003"/>
    <n v="81"/>
    <n v="168819.63800000001"/>
    <n v="128"/>
    <n v="65483.986000000004"/>
    <n v="0.36820344086614637"/>
    <x v="0"/>
    <n v="196"/>
  </r>
  <r>
    <s v="Washington"/>
    <n v="2016"/>
    <n v="7002722"/>
    <n v="3493750"/>
    <n v="3508972"/>
    <n v="1153"/>
    <n v="0.25953568050151254"/>
    <x v="0"/>
    <n v="443365.13500000013"/>
    <n v="120"/>
    <n v="882630.18599999999"/>
    <n v="60"/>
    <n v="924086.68499999994"/>
    <n v="60"/>
    <n v="1015086.559"/>
    <n v="60"/>
    <n v="915660.19499999995"/>
    <n v="60"/>
    <n v="945953.46200000006"/>
    <n v="60"/>
    <n v="902154.27700000023"/>
    <n v="84"/>
    <n v="577679.47099999979"/>
    <n v="106"/>
    <n v="271587.99799999996"/>
    <n v="178"/>
    <n v="124636.99700000002"/>
    <n v="0.11309612416238393"/>
    <x v="0"/>
    <n v="365"/>
  </r>
  <r>
    <s v="Arizona"/>
    <n v="2016"/>
    <n v="6545958"/>
    <n v="3255839"/>
    <n v="3290119"/>
    <n v="1217"/>
    <n v="0.2003040316096612"/>
    <x v="0"/>
    <n v="429627.26099999994"/>
    <n v="120"/>
    <n v="895929.60499999986"/>
    <n v="60"/>
    <n v="924842.09499999997"/>
    <n v="60"/>
    <n v="883722.652"/>
    <n v="60"/>
    <n v="817900.8280000001"/>
    <n v="60"/>
    <n v="822771.35700000008"/>
    <n v="73"/>
    <n v="761320.06500000006"/>
    <n v="115"/>
    <n v="587133.42100000009"/>
    <n v="157"/>
    <n v="308298.37100000016"/>
    <n v="213"/>
    <n v="116430.85699999999"/>
    <n v="4.6326714697103512E-2"/>
    <x v="0"/>
    <n v="299"/>
  </r>
  <r>
    <s v="Arkansas"/>
    <n v="2016"/>
    <n v="3082240"/>
    <n v="1515279"/>
    <n v="1566961"/>
    <n v="1001"/>
    <n v="0.40021084661965955"/>
    <x v="0"/>
    <n v="196996.36499999999"/>
    <n v="120"/>
    <n v="411274.76799999992"/>
    <n v="60"/>
    <n v="426124.03300000017"/>
    <n v="60"/>
    <n v="400669.15099999995"/>
    <n v="60"/>
    <n v="380202.05700000009"/>
    <n v="60"/>
    <n v="401270.43999999983"/>
    <n v="60"/>
    <n v="385220.55199999991"/>
    <n v="60"/>
    <n v="277137.89199999993"/>
    <n v="113"/>
    <n v="145816.55200000003"/>
    <n v="169"/>
    <n v="57302.289000000026"/>
    <n v="0.43477396941109603"/>
    <x v="0"/>
    <n v="239"/>
  </r>
  <r>
    <s v="Colorado"/>
    <n v="2016"/>
    <n v="5359693"/>
    <n v="2687737"/>
    <n v="2671956"/>
    <n v="896"/>
    <n v="0.49738777058285322"/>
    <x v="0"/>
    <n v="335327.97599999997"/>
    <n v="120"/>
    <n v="706848.75"/>
    <n v="60"/>
    <n v="723225.33000000007"/>
    <n v="60"/>
    <n v="796751.82699999982"/>
    <n v="60"/>
    <n v="724848.37400000007"/>
    <n v="60"/>
    <n v="718321.46"/>
    <n v="60"/>
    <n v="671568.46400000004"/>
    <n v="67"/>
    <n v="410941.78600000002"/>
    <n v="75"/>
    <n v="193023.82000000007"/>
    <n v="104"/>
    <n v="78783.332000000024"/>
    <n v="0.25999306684200868"/>
    <x v="0"/>
    <n v="230"/>
  </r>
  <r>
    <s v="Oregon"/>
    <n v="2016"/>
    <n v="4029474"/>
    <n v="1995077"/>
    <n v="2034397"/>
    <n v="825"/>
    <n v="0.56309788107225078"/>
    <x v="0"/>
    <n v="234494.82400000002"/>
    <n v="120"/>
    <n v="487245.02400000015"/>
    <n v="60"/>
    <n v="518377.96499999991"/>
    <n v="60"/>
    <n v="554103.28999999992"/>
    <n v="60"/>
    <n v="523909.34200000006"/>
    <n v="60"/>
    <n v="521997.32199999981"/>
    <n v="60"/>
    <n v="545397.23"/>
    <n v="60"/>
    <n v="379354.27399999998"/>
    <n v="85"/>
    <n v="178369.27499999999"/>
    <n v="85"/>
    <n v="86255.520999999979"/>
    <n v="0.19919546322533146"/>
    <x v="0"/>
    <n v="175"/>
  </r>
  <r>
    <s v="Mississippi"/>
    <n v="2016"/>
    <n v="3041972"/>
    <n v="1483381"/>
    <n v="1558591"/>
    <n v="1126"/>
    <n v="0.28452403237776236"/>
    <x v="0"/>
    <n v="194407.17699999988"/>
    <n v="120"/>
    <n v="418485.33799999999"/>
    <n v="60"/>
    <n v="435389.4219999999"/>
    <n v="60"/>
    <n v="393907.49700000003"/>
    <n v="60"/>
    <n v="377374.98999999993"/>
    <n v="60"/>
    <n v="400183.26"/>
    <n v="60"/>
    <n v="383252.86"/>
    <n v="90"/>
    <n v="256740.46500000008"/>
    <n v="147"/>
    <n v="131125.56999999998"/>
    <n v="206"/>
    <n v="51020.495000000039"/>
    <n v="0.4858859021544491"/>
    <x v="0"/>
    <n v="263"/>
  </r>
  <r>
    <s v="West Virginia"/>
    <n v="2016"/>
    <n v="1824017"/>
    <n v="901739"/>
    <n v="922278"/>
    <n v="797"/>
    <n v="0.5890117274624358"/>
    <x v="0"/>
    <n v="102524.13400000003"/>
    <n v="120"/>
    <n v="212908.90199999997"/>
    <n v="60"/>
    <n v="233946.13500000004"/>
    <n v="60"/>
    <n v="218566.272"/>
    <n v="60"/>
    <n v="225459.24699999992"/>
    <n v="60"/>
    <n v="248462.55000000005"/>
    <n v="60"/>
    <n v="262769.85000000003"/>
    <n v="60"/>
    <n v="184996.07300000003"/>
    <n v="68"/>
    <n v="96566.764999999999"/>
    <n v="91"/>
    <n v="37528.495000000003"/>
    <n v="0.59566380900292626"/>
    <x v="0"/>
    <n v="158"/>
  </r>
  <r>
    <s v="Utah"/>
    <n v="2016"/>
    <n v="2919477"/>
    <n v="1468273"/>
    <n v="1451204"/>
    <n v="783"/>
    <n v="0.60196865065752825"/>
    <x v="0"/>
    <n v="250285.25300000003"/>
    <n v="120"/>
    <n v="501206.60999999993"/>
    <n v="60"/>
    <n v="469973.57399999996"/>
    <n v="60"/>
    <n v="437227.15799999994"/>
    <n v="60"/>
    <n v="381255.03699999995"/>
    <n v="60"/>
    <n v="306210.23300000001"/>
    <n v="60"/>
    <n v="277140.74700000003"/>
    <n v="60"/>
    <n v="172716.182"/>
    <n v="60"/>
    <n v="89990.381999999998"/>
    <n v="83"/>
    <n v="34068.915000000001"/>
    <n v="0.62381274548194021"/>
    <x v="0"/>
    <n v="160"/>
  </r>
  <r>
    <s v="Nebraska"/>
    <n v="2016"/>
    <n v="1939639"/>
    <n v="967856"/>
    <n v="971783"/>
    <n v="787"/>
    <n v="0.59826667260178756"/>
    <x v="0"/>
    <n v="133596.514"/>
    <n v="120"/>
    <n v="268824.45699999988"/>
    <n v="60"/>
    <n v="270472.59700000001"/>
    <n v="60"/>
    <n v="259860.84999999986"/>
    <n v="60"/>
    <n v="233904.53400000001"/>
    <n v="60"/>
    <n v="246746.46200000003"/>
    <n v="60"/>
    <n v="242822.50800000012"/>
    <n v="60"/>
    <n v="154255.802"/>
    <n v="60"/>
    <n v="87683.149000000005"/>
    <n v="69"/>
    <n v="41501.364999999998"/>
    <n v="0.56333847897171463"/>
    <x v="0"/>
    <n v="178"/>
  </r>
  <r>
    <s v="Hawaii"/>
    <n v="2016"/>
    <n v="1413673"/>
    <n v="709870"/>
    <n v="703803"/>
    <n v="928"/>
    <n v="0.46777194613692752"/>
    <x v="0"/>
    <n v="92158.55799999999"/>
    <n v="120"/>
    <n v="167987.815"/>
    <n v="60"/>
    <n v="180209.18800000002"/>
    <n v="60"/>
    <n v="203187.95699999999"/>
    <n v="60"/>
    <n v="176254.22399999999"/>
    <n v="60"/>
    <n v="181785.24800000002"/>
    <n v="60"/>
    <n v="184036.68400000001"/>
    <n v="60"/>
    <n v="126288.821"/>
    <n v="60"/>
    <n v="63877.96699999999"/>
    <n v="85"/>
    <n v="37988.300000000003"/>
    <n v="0.59192259713971374"/>
    <x v="0"/>
    <n v="303"/>
  </r>
  <r>
    <s v="New Mexico"/>
    <n v="2016"/>
    <n v="2063342"/>
    <n v="1021203"/>
    <n v="1042139"/>
    <n v="734"/>
    <n v="0.64731788184035199"/>
    <x v="0"/>
    <n v="131566.00099999999"/>
    <n v="120"/>
    <n v="280874.83199999999"/>
    <n v="60"/>
    <n v="287261.99299999996"/>
    <n v="60"/>
    <n v="274733.90899999993"/>
    <n v="60"/>
    <n v="245429.82700000008"/>
    <n v="60"/>
    <n v="263946.48200000002"/>
    <n v="60"/>
    <n v="268325.53499999997"/>
    <n v="60"/>
    <n v="183832.69500000001"/>
    <n v="60"/>
    <n v="92547.8"/>
    <n v="83"/>
    <n v="34864.472000000009"/>
    <n v="0.61733968127806704"/>
    <x v="0"/>
    <n v="111"/>
  </r>
  <r>
    <s v="Maine"/>
    <n v="2016"/>
    <n v="1359301"/>
    <n v="666344"/>
    <n v="692957"/>
    <n v="710"/>
    <n v="0.66952975017479621"/>
    <x v="0"/>
    <n v="67785.918000000005"/>
    <n v="120"/>
    <n v="151215.06100000002"/>
    <n v="60"/>
    <n v="166781.99400000001"/>
    <n v="60"/>
    <n v="157304.17899999997"/>
    <n v="60"/>
    <n v="159473.405"/>
    <n v="60"/>
    <n v="203665.42799999999"/>
    <n v="60"/>
    <n v="208578.86200000002"/>
    <n v="60"/>
    <n v="140637.20300000001"/>
    <n v="60"/>
    <n v="71882.672999999995"/>
    <n v="65"/>
    <n v="31384.696000000004"/>
    <n v="0.64565294288357888"/>
    <x v="0"/>
    <n v="105"/>
  </r>
  <r>
    <s v="Nevada"/>
    <n v="2016"/>
    <n v="2941149"/>
    <n v="1475138"/>
    <n v="1466011"/>
    <n v="894"/>
    <n v="0.49923875961072356"/>
    <x v="0"/>
    <n v="185252.14200000002"/>
    <n v="120"/>
    <n v="385965.69699999999"/>
    <n v="60"/>
    <n v="375452.94000000006"/>
    <n v="60"/>
    <n v="418954.84399999992"/>
    <n v="60"/>
    <n v="395164.57999999996"/>
    <n v="60"/>
    <n v="397617.23400000005"/>
    <n v="67"/>
    <n v="358294.01400000002"/>
    <n v="80"/>
    <n v="262381.64899999998"/>
    <n v="112"/>
    <n v="120551.361"/>
    <n v="154"/>
    <n v="39351.645000000004"/>
    <n v="0.58082971540147355"/>
    <x v="0"/>
    <n v="121"/>
  </r>
  <r>
    <s v="Rhode Island"/>
    <n v="2016"/>
    <n v="1054491"/>
    <n v="511297"/>
    <n v="543194"/>
    <n v="671"/>
    <n v="0.70562403621826819"/>
    <x v="0"/>
    <n v="55056.795999999995"/>
    <n v="120"/>
    <n v="118658.35799999998"/>
    <n v="60"/>
    <n v="156283.859"/>
    <n v="60"/>
    <n v="138074.07200000001"/>
    <n v="60"/>
    <n v="125863.67600000001"/>
    <n v="60"/>
    <n v="152607.30099999998"/>
    <n v="60"/>
    <n v="142242.617"/>
    <n v="60"/>
    <n v="88888.597000000023"/>
    <n v="60"/>
    <n v="47755.512000000002"/>
    <n v="60"/>
    <n v="28938.931"/>
    <n v="0.66555295491613642"/>
    <x v="0"/>
    <n v="71"/>
  </r>
  <r>
    <s v="Idaho"/>
    <n v="2016"/>
    <n v="1554682"/>
    <n v="778567"/>
    <n v="776115"/>
    <n v="687"/>
    <n v="0.69081612399530534"/>
    <x v="0"/>
    <n v="107824.398"/>
    <n v="120"/>
    <n v="232667.24400000001"/>
    <n v="60"/>
    <n v="217072.69399999996"/>
    <n v="60"/>
    <n v="204428.49000000002"/>
    <n v="60"/>
    <n v="190891.83900000001"/>
    <n v="60"/>
    <n v="190171.68700000001"/>
    <n v="60"/>
    <n v="188818.258"/>
    <n v="60"/>
    <n v="131599.65099999998"/>
    <n v="60"/>
    <n v="64682.337000000007"/>
    <n v="60"/>
    <n v="25437.777000000002"/>
    <n v="0.69404015901294736"/>
    <x v="0"/>
    <n v="87"/>
  </r>
  <r>
    <s v="New Hampshire"/>
    <n v="2016"/>
    <n v="1327503"/>
    <n v="656507"/>
    <n v="670996"/>
    <n v="685"/>
    <n v="0.69266711302317574"/>
    <x v="0"/>
    <n v="64868.707000000002"/>
    <n v="120"/>
    <n v="151531.22199999998"/>
    <n v="60"/>
    <n v="178849.234"/>
    <n v="60"/>
    <n v="154721.16699999999"/>
    <n v="60"/>
    <n v="158882.97700000004"/>
    <n v="60"/>
    <n v="209898.07699999999"/>
    <n v="60"/>
    <n v="197882.35099999997"/>
    <n v="60"/>
    <n v="123489.54599999999"/>
    <n v="60"/>
    <n v="59862.112999999998"/>
    <n v="60"/>
    <n v="27162.325000000001"/>
    <n v="0.68000834240312469"/>
    <x v="0"/>
    <n v="85"/>
  </r>
  <r>
    <s v="Montana"/>
    <n v="2016"/>
    <n v="1030376"/>
    <n v="516600"/>
    <n v="513776"/>
    <n v="666"/>
    <n v="0.71025150878794407"/>
    <x v="0"/>
    <n v="62210.553000000014"/>
    <n v="120"/>
    <n v="128598.48000000001"/>
    <n v="60"/>
    <n v="137165.63"/>
    <n v="60"/>
    <n v="130693.43199999996"/>
    <n v="60"/>
    <n v="117865.26699999999"/>
    <n v="60"/>
    <n v="132921.76499999998"/>
    <n v="60"/>
    <n v="149490.02700000003"/>
    <n v="60"/>
    <n v="99167.483999999997"/>
    <n v="60"/>
    <n v="50592.656999999999"/>
    <n v="60"/>
    <n v="21439.638000000003"/>
    <n v="0.72657109072872417"/>
    <x v="0"/>
    <n v="66"/>
  </r>
  <r>
    <s v="South Dakota"/>
    <n v="2016"/>
    <n v="768118"/>
    <n v="386779"/>
    <n v="381339"/>
    <n v="700"/>
    <n v="0.67878469531414798"/>
    <x v="0"/>
    <n v="52809.126999999979"/>
    <n v="120"/>
    <n v="103182.58900000001"/>
    <n v="60"/>
    <n v="104977.06800000001"/>
    <n v="60"/>
    <n v="101234.12300000001"/>
    <n v="60"/>
    <n v="88875.68700000002"/>
    <n v="60"/>
    <n v="98078.281999999977"/>
    <n v="60"/>
    <n v="101828.02500000002"/>
    <n v="60"/>
    <n v="63261.175999999985"/>
    <n v="60"/>
    <n v="36248.487000000001"/>
    <n v="66"/>
    <n v="17611.056999999997"/>
    <n v="0.757722410650148"/>
    <x v="0"/>
    <n v="94"/>
  </r>
  <r>
    <s v="Wyoming"/>
    <n v="2016"/>
    <n v="539403"/>
    <n v="273294"/>
    <n v="266109"/>
    <n v="660"/>
    <n v="0.71580447587155516"/>
    <x v="0"/>
    <n v="35176.454999999994"/>
    <n v="120"/>
    <n v="73714.149000000005"/>
    <n v="60"/>
    <n v="70389.62"/>
    <n v="60"/>
    <n v="71218.364000000001"/>
    <n v="60"/>
    <n v="64976.393999999993"/>
    <n v="60"/>
    <n v="68859.576000000001"/>
    <n v="60"/>
    <n v="75210.060999999987"/>
    <n v="60"/>
    <n v="47088.686999999991"/>
    <n v="60"/>
    <n v="23758.260999999999"/>
    <n v="60"/>
    <n v="9213.5970000000016"/>
    <n v="0.82604849882416309"/>
    <x v="0"/>
    <n v="60"/>
  </r>
  <r>
    <s v="North Dakota"/>
    <n v="2016"/>
    <n v="624247"/>
    <n v="318028"/>
    <n v="306219"/>
    <n v="660"/>
    <n v="0.71580447587155516"/>
    <x v="0"/>
    <n v="42278.989999999991"/>
    <n v="120"/>
    <n v="77038.157999999981"/>
    <n v="60"/>
    <n v="93192.863999999972"/>
    <n v="60"/>
    <n v="90119.837999999989"/>
    <n v="60"/>
    <n v="71342.249000000011"/>
    <n v="60"/>
    <n v="78258.016999999993"/>
    <n v="60"/>
    <n v="79932.109000000026"/>
    <n v="60"/>
    <n v="48686.795999999995"/>
    <n v="60"/>
    <n v="28508.932000000001"/>
    <n v="60"/>
    <n v="15204.326000000003"/>
    <n v="0.77730482182175642"/>
    <x v="0"/>
    <n v="60"/>
  </r>
  <r>
    <s v="Delaware"/>
    <n v="2016"/>
    <n v="934695"/>
    <n v="452416"/>
    <n v="482279"/>
    <n v="660"/>
    <n v="0.71580447587155516"/>
    <x v="0"/>
    <n v="55711.475999999995"/>
    <n v="120"/>
    <n v="114488.31"/>
    <n v="60"/>
    <n v="124332.12899999999"/>
    <n v="60"/>
    <n v="122261.96699999999"/>
    <n v="60"/>
    <n v="110395.70699999999"/>
    <n v="60"/>
    <n v="129752.73"/>
    <n v="60"/>
    <n v="124605.88800000001"/>
    <n v="60"/>
    <n v="90855.747000000003"/>
    <n v="60"/>
    <n v="44843.162999999993"/>
    <n v="60"/>
    <n v="17960.13"/>
    <n v="0.754882171747293"/>
    <x v="0"/>
    <n v="60"/>
  </r>
  <r>
    <s v="Alaska"/>
    <n v="2016"/>
    <n v="728682"/>
    <n v="377882"/>
    <n v="350800"/>
    <n v="660"/>
    <n v="0.71580447587155516"/>
    <x v="0"/>
    <n v="52186.162000000004"/>
    <n v="120"/>
    <n v="99494.960999999996"/>
    <n v="60"/>
    <n v="105915.639"/>
    <n v="60"/>
    <n v="111527.47700000001"/>
    <n v="60"/>
    <n v="90152.862000000008"/>
    <n v="60"/>
    <n v="97774.751000000004"/>
    <n v="60"/>
    <n v="94824.97"/>
    <n v="60"/>
    <n v="49566.241999999998"/>
    <n v="60"/>
    <n v="19227.581999999999"/>
    <n v="60"/>
    <n v="7466.1139999999996"/>
    <n v="0.84026692648450219"/>
    <x v="0"/>
    <n v="60"/>
  </r>
  <r>
    <s v="District of Columbia"/>
    <n v="2016"/>
    <n v="659009"/>
    <n v="312629"/>
    <n v="346380"/>
    <n v="660"/>
    <n v="0.71580447587155516"/>
    <x v="0"/>
    <n v="42176.576000000001"/>
    <n v="120"/>
    <n v="57333.782999999996"/>
    <n v="60"/>
    <n v="96874.323000000004"/>
    <n v="60"/>
    <n v="149595.04300000001"/>
    <n v="60"/>
    <n v="92920.269"/>
    <n v="60"/>
    <n v="77104.053"/>
    <n v="60"/>
    <n v="69195.945000000007"/>
    <n v="60"/>
    <n v="42835.584999999999"/>
    <n v="60"/>
    <n v="21747.296999999999"/>
    <n v="60"/>
    <n v="10544.144"/>
    <n v="0.81522247861785402"/>
    <x v="0"/>
    <n v="60"/>
  </r>
  <r>
    <s v="Vermont"/>
    <n v="2016"/>
    <n v="555569"/>
    <n v="272362"/>
    <n v="283207"/>
    <n v="660"/>
    <n v="0.71580447587155516"/>
    <x v="0"/>
    <n v="26950.145999999997"/>
    <n v="120"/>
    <n v="60017.728999999992"/>
    <n v="60"/>
    <n v="81278.63"/>
    <n v="60"/>
    <n v="64655.152999999998"/>
    <n v="60"/>
    <n v="63089.376000000018"/>
    <n v="60"/>
    <n v="80573.315000000002"/>
    <n v="60"/>
    <n v="83937.843000000008"/>
    <n v="60"/>
    <n v="54930.505999999994"/>
    <n v="60"/>
    <n v="27402.936000000002"/>
    <n v="60"/>
    <n v="12719.062"/>
    <n v="0.7975262181963394"/>
    <x v="0"/>
    <n v="60"/>
  </r>
  <r>
    <s v="California"/>
    <n v="2017"/>
    <n v="38760119"/>
    <n v="19254946"/>
    <n v="19505173"/>
    <n v="6557"/>
    <n v="4.7418366728041876"/>
    <x v="1"/>
    <n v="2481106"/>
    <n v="120"/>
    <n v="5049210"/>
    <n v="60"/>
    <n v="5411205"/>
    <n v="60"/>
    <n v="5792865"/>
    <n v="60"/>
    <n v="5157522"/>
    <n v="76"/>
    <n v="5179282"/>
    <n v="168"/>
    <n v="4573860"/>
    <n v="503"/>
    <n v="2930983"/>
    <n v="930"/>
    <n v="1498514"/>
    <n v="1595"/>
    <n v="685572"/>
    <n v="4.6771541220414319"/>
    <x v="1"/>
    <n v="2985"/>
  </r>
  <r>
    <s v="New York"/>
    <n v="2017"/>
    <n v="19899801"/>
    <n v="9652558"/>
    <n v="10247243"/>
    <n v="4772"/>
    <n v="3.0898289654298954"/>
    <x v="1"/>
    <n v="1185788"/>
    <n v="120"/>
    <n v="2318593"/>
    <n v="60"/>
    <n v="2683001"/>
    <n v="60"/>
    <n v="2901294"/>
    <n v="60"/>
    <n v="2500734"/>
    <n v="60"/>
    <n v="2754470"/>
    <n v="124"/>
    <n v="2544427"/>
    <n v="333"/>
    <n v="1677241"/>
    <n v="655"/>
    <n v="896084"/>
    <n v="1134"/>
    <n v="438169"/>
    <n v="2.6641550494032953"/>
    <x v="1"/>
    <n v="2166"/>
  </r>
  <r>
    <s v="Texas"/>
    <n v="2017"/>
    <n v="27167870"/>
    <n v="13480159"/>
    <n v="13687711"/>
    <n v="3154"/>
    <n v="1.592378841882778"/>
    <x v="0"/>
    <n v="1956475"/>
    <n v="120"/>
    <n v="3992090"/>
    <n v="60"/>
    <n v="3899817"/>
    <n v="60"/>
    <n v="3953626"/>
    <n v="60"/>
    <n v="3667632"/>
    <n v="71"/>
    <n v="3469176"/>
    <n v="167"/>
    <n v="3022032"/>
    <n v="326"/>
    <n v="1908434"/>
    <n v="518"/>
    <n v="939087"/>
    <n v="741"/>
    <n v="359501"/>
    <n v="2.0240714164388733"/>
    <x v="1"/>
    <n v="1031"/>
  </r>
  <r>
    <s v="Pennsylvania"/>
    <n v="2017"/>
    <n v="12858104"/>
    <n v="6289124"/>
    <n v="6568980"/>
    <n v="3027"/>
    <n v="1.4748410386130104"/>
    <x v="0"/>
    <n v="715867"/>
    <n v="120"/>
    <n v="1510035"/>
    <n v="60"/>
    <n v="1703779"/>
    <n v="60"/>
    <n v="1655660"/>
    <n v="60"/>
    <n v="1508763"/>
    <n v="60"/>
    <n v="1777792"/>
    <n v="75"/>
    <n v="1792804"/>
    <n v="199"/>
    <n v="1203329"/>
    <n v="360"/>
    <n v="663455"/>
    <n v="611"/>
    <n v="326620"/>
    <n v="1.7565345534767649"/>
    <x v="0"/>
    <n v="1422"/>
  </r>
  <r>
    <s v="Illinois"/>
    <n v="2017"/>
    <n v="13030989"/>
    <n v="6399380"/>
    <n v="6631609"/>
    <n v="2666"/>
    <n v="1.1407375190824112"/>
    <x v="0"/>
    <n v="796749"/>
    <n v="120"/>
    <n v="1681593"/>
    <n v="60"/>
    <n v="1770125"/>
    <n v="60"/>
    <n v="1805074"/>
    <n v="60"/>
    <n v="1683736"/>
    <n v="60"/>
    <n v="1762858"/>
    <n v="73"/>
    <n v="1659375"/>
    <n v="207"/>
    <n v="1062651"/>
    <n v="370"/>
    <n v="556719"/>
    <n v="587"/>
    <n v="252109"/>
    <n v="1.1502744276846761"/>
    <x v="0"/>
    <n v="1069"/>
  </r>
  <r>
    <s v="Florida"/>
    <n v="2017"/>
    <n v="20438732"/>
    <n v="9990328"/>
    <n v="10448404"/>
    <n v="3305"/>
    <n v="1.7321285134869897"/>
    <x v="0"/>
    <n v="1115082"/>
    <n v="120"/>
    <n v="2308358"/>
    <n v="60"/>
    <n v="2515016"/>
    <n v="60"/>
    <n v="2617967"/>
    <n v="60"/>
    <n v="2482411"/>
    <n v="60"/>
    <n v="2775781"/>
    <n v="91"/>
    <n v="2671831"/>
    <n v="300"/>
    <n v="2184197"/>
    <n v="516"/>
    <n v="1241746"/>
    <n v="744"/>
    <n v="526343"/>
    <n v="3.381584426697811"/>
    <x v="1"/>
    <n v="1294"/>
  </r>
  <r>
    <s v="Ohio"/>
    <n v="2017"/>
    <n v="11305853"/>
    <n v="5530207"/>
    <n v="5775646"/>
    <n v="2539"/>
    <n v="1.0231997158126436"/>
    <x v="0"/>
    <n v="678140"/>
    <n v="120"/>
    <n v="1427695"/>
    <n v="60"/>
    <n v="1519736"/>
    <n v="60"/>
    <n v="1448875"/>
    <n v="60"/>
    <n v="1360397"/>
    <n v="60"/>
    <n v="1532033"/>
    <n v="79"/>
    <n v="1544596"/>
    <n v="212"/>
    <n v="1015171"/>
    <n v="381"/>
    <n v="532275"/>
    <n v="544"/>
    <n v="246935"/>
    <n v="1.108176081254642"/>
    <x v="0"/>
    <n v="963"/>
  </r>
  <r>
    <s v="North Carolina"/>
    <n v="2017"/>
    <n v="10250849"/>
    <n v="4995105"/>
    <n v="5255744"/>
    <n v="2348"/>
    <n v="0.84643026365102469"/>
    <x v="0"/>
    <n v="617136"/>
    <n v="120"/>
    <n v="1321950"/>
    <n v="60"/>
    <n v="1395287"/>
    <n v="60"/>
    <n v="1342357"/>
    <n v="60"/>
    <n v="1324286"/>
    <n v="60"/>
    <n v="1404269"/>
    <n v="81"/>
    <n v="1300705"/>
    <n v="217"/>
    <n v="920283"/>
    <n v="363"/>
    <n v="452761"/>
    <n v="514"/>
    <n v="171815"/>
    <n v="0.49696081573006567"/>
    <x v="0"/>
    <n v="813"/>
  </r>
  <r>
    <s v="Massachusetts"/>
    <n v="2017"/>
    <n v="6792932"/>
    <n v="3295713"/>
    <n v="3497219"/>
    <n v="1805"/>
    <n v="0.34388674258422325"/>
    <x v="0"/>
    <n v="363679"/>
    <n v="120"/>
    <n v="771609"/>
    <n v="60"/>
    <n v="950843"/>
    <n v="60"/>
    <n v="947736"/>
    <n v="60"/>
    <n v="835419"/>
    <n v="60"/>
    <n v="972968"/>
    <n v="60"/>
    <n v="901460"/>
    <n v="83"/>
    <n v="588877"/>
    <n v="169"/>
    <n v="305080"/>
    <n v="342"/>
    <n v="155261"/>
    <n v="0.36226888940560031"/>
    <x v="0"/>
    <n v="791"/>
  </r>
  <r>
    <s v="Michigan"/>
    <n v="2017"/>
    <n v="9835701"/>
    <n v="4834669"/>
    <n v="5001032"/>
    <n v="2097"/>
    <n v="0.6141311406532951"/>
    <x v="0"/>
    <n v="572076"/>
    <n v="120"/>
    <n v="1235768"/>
    <n v="60"/>
    <n v="1385654"/>
    <n v="60"/>
    <n v="1214309"/>
    <n v="60"/>
    <n v="1173696"/>
    <n v="60"/>
    <n v="1353847"/>
    <n v="65"/>
    <n v="1355360"/>
    <n v="177"/>
    <n v="891473"/>
    <n v="270"/>
    <n v="450898"/>
    <n v="441"/>
    <n v="202620"/>
    <n v="0.74760626640211814"/>
    <x v="0"/>
    <n v="784"/>
  </r>
  <r>
    <s v="Virginia"/>
    <n v="2017"/>
    <n v="8225462"/>
    <n v="4043569"/>
    <n v="4181893"/>
    <n v="1572"/>
    <n v="0.12824652083732688"/>
    <x v="0"/>
    <n v="504724"/>
    <n v="120"/>
    <n v="1028939"/>
    <n v="60"/>
    <n v="1121874"/>
    <n v="60"/>
    <n v="1149295"/>
    <n v="60"/>
    <n v="1080076"/>
    <n v="60"/>
    <n v="1149272"/>
    <n v="68"/>
    <n v="1038827"/>
    <n v="107"/>
    <n v="684948"/>
    <n v="211"/>
    <n v="330496"/>
    <n v="315"/>
    <n v="137011"/>
    <n v="0.2137774277998559"/>
    <x v="0"/>
    <n v="511"/>
  </r>
  <r>
    <s v="Missouri"/>
    <n v="2017"/>
    <n v="5897576"/>
    <n v="2898233"/>
    <n v="2999343"/>
    <n v="1602"/>
    <n v="0.15601135625538221"/>
    <x v="0"/>
    <n v="364764"/>
    <n v="120"/>
    <n v="756130"/>
    <n v="60"/>
    <n v="805328"/>
    <n v="60"/>
    <n v="792812"/>
    <n v="60"/>
    <n v="713426"/>
    <n v="60"/>
    <n v="780347"/>
    <n v="60"/>
    <n v="775162"/>
    <n v="70"/>
    <n v="519174"/>
    <n v="181"/>
    <n v="273580"/>
    <n v="365"/>
    <n v="116853"/>
    <n v="4.9761489002672576E-2"/>
    <x v="0"/>
    <n v="566"/>
  </r>
  <r>
    <s v="Georgia"/>
    <n v="2017"/>
    <n v="10346352"/>
    <n v="5046236"/>
    <n v="5300116"/>
    <n v="1706"/>
    <n v="0.25226278570464067"/>
    <x v="0"/>
    <n v="664105"/>
    <n v="120"/>
    <n v="1427856"/>
    <n v="60"/>
    <n v="1446984"/>
    <n v="60"/>
    <n v="1415370"/>
    <n v="60"/>
    <n v="1390455"/>
    <n v="60"/>
    <n v="1427589"/>
    <n v="70"/>
    <n v="1240644"/>
    <n v="159"/>
    <n v="819673"/>
    <n v="274"/>
    <n v="379593"/>
    <n v="391"/>
    <n v="134083"/>
    <n v="0.18995370179538359"/>
    <x v="0"/>
    <n v="452"/>
  </r>
  <r>
    <s v="Indiana"/>
    <n v="2017"/>
    <n v="6761818"/>
    <n v="3333366"/>
    <n v="3428452"/>
    <n v="1409"/>
    <n v="2.2609084934107088E-2"/>
    <x v="0"/>
    <n v="426094"/>
    <n v="120"/>
    <n v="901295"/>
    <n v="60"/>
    <n v="964868"/>
    <n v="60"/>
    <n v="867615"/>
    <n v="60"/>
    <n v="837078"/>
    <n v="60"/>
    <n v="893061"/>
    <n v="65"/>
    <n v="872338"/>
    <n v="87"/>
    <n v="575878"/>
    <n v="165"/>
    <n v="292902"/>
    <n v="276"/>
    <n v="130689"/>
    <n v="0.1623383581959372"/>
    <x v="0"/>
    <n v="456"/>
  </r>
  <r>
    <s v="New Jersey"/>
    <n v="2017"/>
    <n v="9115905"/>
    <n v="4451119"/>
    <n v="4664786"/>
    <n v="1658"/>
    <n v="0.20783904903575215"/>
    <x v="0"/>
    <n v="540954"/>
    <n v="120"/>
    <n v="1144564"/>
    <n v="60"/>
    <n v="1174553"/>
    <n v="60"/>
    <n v="1176857"/>
    <n v="60"/>
    <n v="1184412"/>
    <n v="60"/>
    <n v="1334784"/>
    <n v="60"/>
    <n v="1190989"/>
    <n v="99"/>
    <n v="763913"/>
    <n v="146"/>
    <n v="404170"/>
    <n v="343"/>
    <n v="200709"/>
    <n v="0.73205737965534667"/>
    <x v="0"/>
    <n v="650"/>
  </r>
  <r>
    <s v="Tennessee"/>
    <n v="2017"/>
    <n v="6889819"/>
    <n v="3366879"/>
    <n v="3522940"/>
    <n v="1936"/>
    <n v="0.46512652390973153"/>
    <x v="0"/>
    <n v="420176"/>
    <n v="120"/>
    <n v="874939"/>
    <n v="60"/>
    <n v="921170"/>
    <n v="60"/>
    <n v="914686"/>
    <n v="60"/>
    <n v="872935"/>
    <n v="60"/>
    <n v="931694"/>
    <n v="88"/>
    <n v="894819"/>
    <n v="167"/>
    <n v="630197"/>
    <n v="337"/>
    <n v="311698"/>
    <n v="439"/>
    <n v="117505"/>
    <n v="5.5066499028258623E-2"/>
    <x v="0"/>
    <n v="545"/>
  </r>
  <r>
    <s v="Wisconsin"/>
    <n v="2017"/>
    <n v="5832175"/>
    <n v="2898590"/>
    <n v="2933585"/>
    <n v="1329"/>
    <n v="9.6648646048921302E-2"/>
    <x v="0"/>
    <n v="341261"/>
    <n v="120"/>
    <n v="740143"/>
    <n v="60"/>
    <n v="792281"/>
    <n v="60"/>
    <n v="738604"/>
    <n v="60"/>
    <n v="702893"/>
    <n v="60"/>
    <n v="806048"/>
    <n v="60"/>
    <n v="802186"/>
    <n v="73"/>
    <n v="513232"/>
    <n v="125"/>
    <n v="269252"/>
    <n v="190"/>
    <n v="126275"/>
    <n v="0.12642376578345743"/>
    <x v="0"/>
    <n v="521"/>
  </r>
  <r>
    <s v="Maryland"/>
    <n v="2017"/>
    <n v="5921207"/>
    <n v="2868226"/>
    <n v="3052981"/>
    <n v="1327"/>
    <n v="9.8499635076791658E-2"/>
    <x v="0"/>
    <n v="363031"/>
    <n v="120"/>
    <n v="741392"/>
    <n v="60"/>
    <n v="772879"/>
    <n v="60"/>
    <n v="818802"/>
    <n v="60"/>
    <n v="759833"/>
    <n v="60"/>
    <n v="857032"/>
    <n v="60"/>
    <n v="771764"/>
    <n v="70"/>
    <n v="489182"/>
    <n v="160"/>
    <n v="240311"/>
    <n v="235"/>
    <n v="106981"/>
    <n v="3.056222107797996E-2"/>
    <x v="0"/>
    <n v="442"/>
  </r>
  <r>
    <s v="Kentucky"/>
    <n v="2017"/>
    <n v="4501623"/>
    <n v="2222706"/>
    <n v="2278917"/>
    <n v="1248"/>
    <n v="0.17161370167767068"/>
    <x v="0"/>
    <n v="277003"/>
    <n v="120"/>
    <n v="578395"/>
    <n v="60"/>
    <n v="606355"/>
    <n v="60"/>
    <n v="578807"/>
    <n v="60"/>
    <n v="562976"/>
    <n v="60"/>
    <n v="609154"/>
    <n v="60"/>
    <n v="594396"/>
    <n v="84"/>
    <n v="408860"/>
    <n v="146"/>
    <n v="204285"/>
    <n v="270"/>
    <n v="81392"/>
    <n v="0.23876759154534399"/>
    <x v="0"/>
    <n v="328"/>
  </r>
  <r>
    <s v="Minnesota"/>
    <n v="2017"/>
    <n v="5314189"/>
    <n v="2641915"/>
    <n v="2672274"/>
    <n v="1057"/>
    <n v="0.34838315383928964"/>
    <x v="0"/>
    <n v="339385"/>
    <n v="120"/>
    <n v="702142"/>
    <n v="60"/>
    <n v="687775"/>
    <n v="60"/>
    <n v="727777"/>
    <n v="60"/>
    <n v="659606"/>
    <n v="60"/>
    <n v="722635"/>
    <n v="60"/>
    <n v="700935"/>
    <n v="60"/>
    <n v="437517"/>
    <n v="77"/>
    <n v="227864"/>
    <n v="123"/>
    <n v="108553"/>
    <n v="1.7771614083775564E-2"/>
    <x v="0"/>
    <n v="377"/>
  </r>
  <r>
    <s v="Alabama"/>
    <n v="2017"/>
    <n v="4761712"/>
    <n v="2309733"/>
    <n v="2451979"/>
    <n v="1484"/>
    <n v="4.6803003611031235E-2"/>
    <x v="0"/>
    <n v="285582"/>
    <n v="120"/>
    <n v="604603"/>
    <n v="60"/>
    <n v="650293"/>
    <n v="60"/>
    <n v="614519"/>
    <n v="60"/>
    <n v="590164"/>
    <n v="60"/>
    <n v="637686"/>
    <n v="65"/>
    <n v="627460"/>
    <n v="119"/>
    <n v="443258"/>
    <n v="227"/>
    <n v="225993"/>
    <n v="338"/>
    <n v="82154"/>
    <n v="0.23256756449090141"/>
    <x v="0"/>
    <n v="375"/>
  </r>
  <r>
    <s v="Connecticut"/>
    <n v="2017"/>
    <n v="3594478"/>
    <n v="1754046"/>
    <n v="1840432"/>
    <n v="1077"/>
    <n v="0.32987326356058605"/>
    <x v="0"/>
    <n v="186188"/>
    <n v="120"/>
    <n v="432367"/>
    <n v="60"/>
    <n v="495626"/>
    <n v="60"/>
    <n v="439239"/>
    <n v="60"/>
    <n v="433401"/>
    <n v="60"/>
    <n v="535611"/>
    <n v="60"/>
    <n v="496289"/>
    <n v="65"/>
    <n v="318515"/>
    <n v="78"/>
    <n v="167133"/>
    <n v="125"/>
    <n v="90109"/>
    <n v="0.16784156026768515"/>
    <x v="0"/>
    <n v="389"/>
  </r>
  <r>
    <s v="Louisiana"/>
    <n v="2017"/>
    <n v="4444334"/>
    <n v="2173635"/>
    <n v="2270699"/>
    <n v="1113"/>
    <n v="0.29655546105891967"/>
    <x v="0"/>
    <n v="295918"/>
    <n v="120"/>
    <n v="586095"/>
    <n v="60"/>
    <n v="618373"/>
    <n v="60"/>
    <n v="640936"/>
    <n v="60"/>
    <n v="543239"/>
    <n v="60"/>
    <n v="569889"/>
    <n v="60"/>
    <n v="564752"/>
    <n v="93"/>
    <n v="370525"/>
    <n v="136"/>
    <n v="183095"/>
    <n v="193"/>
    <n v="71512"/>
    <n v="0.31915639377354971"/>
    <x v="0"/>
    <n v="271"/>
  </r>
  <r>
    <s v="South Carolina"/>
    <n v="2017"/>
    <n v="4822234"/>
    <n v="2339734"/>
    <n v="2482500"/>
    <n v="1065"/>
    <n v="0.34097919772780821"/>
    <x v="0"/>
    <n v="287954"/>
    <n v="120"/>
    <n v="609680"/>
    <n v="60"/>
    <n v="653241"/>
    <n v="60"/>
    <n v="629942"/>
    <n v="60"/>
    <n v="589578"/>
    <n v="60"/>
    <n v="639932"/>
    <n v="60"/>
    <n v="631530"/>
    <n v="76"/>
    <n v="478421"/>
    <n v="111"/>
    <n v="219282"/>
    <n v="207"/>
    <n v="82674"/>
    <n v="0.22833657489994322"/>
    <x v="0"/>
    <n v="251"/>
  </r>
  <r>
    <s v="Iowa"/>
    <n v="2017"/>
    <n v="3049856"/>
    <n v="1513237"/>
    <n v="1536619"/>
    <n v="978"/>
    <n v="0.42149722044016863"/>
    <x v="0"/>
    <n v="191405"/>
    <n v="120"/>
    <n v="400015"/>
    <n v="60"/>
    <n v="435360"/>
    <n v="60"/>
    <n v="385969"/>
    <n v="60"/>
    <n v="361612"/>
    <n v="60"/>
    <n v="391737"/>
    <n v="60"/>
    <n v="397796"/>
    <n v="60"/>
    <n v="267489"/>
    <n v="75"/>
    <n v="147532"/>
    <n v="96"/>
    <n v="70941"/>
    <n v="0.3238023458051596"/>
    <x v="0"/>
    <n v="327"/>
  </r>
  <r>
    <s v="Kansas"/>
    <n v="2017"/>
    <n v="2961871"/>
    <n v="1473796"/>
    <n v="1488075"/>
    <n v="964"/>
    <n v="0.43445414363526114"/>
    <x v="0"/>
    <n v="198426"/>
    <n v="120"/>
    <n v="406807"/>
    <n v="60"/>
    <n v="424595"/>
    <n v="60"/>
    <n v="391988"/>
    <n v="60"/>
    <n v="355782"/>
    <n v="60"/>
    <n v="367532"/>
    <n v="60"/>
    <n v="375481"/>
    <n v="60"/>
    <n v="245295"/>
    <n v="79"/>
    <n v="132767"/>
    <n v="120"/>
    <n v="63198"/>
    <n v="0.38680340811821601"/>
    <x v="0"/>
    <n v="285"/>
  </r>
  <r>
    <s v="Oklahoma"/>
    <n v="2017"/>
    <n v="3999441"/>
    <n v="1983095"/>
    <n v="2016346"/>
    <n v="978"/>
    <n v="0.42149722044016863"/>
    <x v="0"/>
    <n v="268809"/>
    <n v="120"/>
    <n v="546910"/>
    <n v="60"/>
    <n v="556584"/>
    <n v="60"/>
    <n v="549059"/>
    <n v="60"/>
    <n v="492289"/>
    <n v="60"/>
    <n v="500186"/>
    <n v="60"/>
    <n v="499355"/>
    <n v="70"/>
    <n v="341004"/>
    <n v="121"/>
    <n v="177472"/>
    <n v="161"/>
    <n v="67773"/>
    <n v="0.34957883623622799"/>
    <x v="0"/>
    <n v="206"/>
  </r>
  <r>
    <s v="Washington"/>
    <n v="2017"/>
    <n v="7100074"/>
    <n v="3545466"/>
    <n v="3554608"/>
    <n v="1384"/>
    <n v="4.574644778248653E-2"/>
    <x v="0"/>
    <n v="442652"/>
    <n v="120"/>
    <n v="887651"/>
    <n v="60"/>
    <n v="917135"/>
    <n v="60"/>
    <n v="1042519"/>
    <n v="60"/>
    <n v="930595"/>
    <n v="60"/>
    <n v="942242"/>
    <n v="65"/>
    <n v="919015"/>
    <n v="87"/>
    <n v="612201"/>
    <n v="145"/>
    <n v="280157"/>
    <n v="239"/>
    <n v="125907"/>
    <n v="0.12342952699601011"/>
    <x v="0"/>
    <n v="488"/>
  </r>
  <r>
    <s v="Arizona"/>
    <n v="2017"/>
    <n v="6742401"/>
    <n v="3349295"/>
    <n v="3393106"/>
    <n v="1196"/>
    <n v="0.21973941640229994"/>
    <x v="0"/>
    <n v="430289"/>
    <n v="120"/>
    <n v="903976"/>
    <n v="60"/>
    <n v="936681"/>
    <n v="60"/>
    <n v="909225"/>
    <n v="60"/>
    <n v="834243"/>
    <n v="60"/>
    <n v="833583"/>
    <n v="60"/>
    <n v="801636"/>
    <n v="80"/>
    <n v="637694"/>
    <n v="144"/>
    <n v="331749"/>
    <n v="213"/>
    <n v="123325"/>
    <n v="0.10242103637321383"/>
    <x v="0"/>
    <n v="339"/>
  </r>
  <r>
    <s v="Arkansas"/>
    <n v="2017"/>
    <n v="3144162"/>
    <n v="1548350"/>
    <n v="1595812"/>
    <n v="1065"/>
    <n v="0.34097919772780821"/>
    <x v="0"/>
    <n v="201718"/>
    <n v="120"/>
    <n v="420355"/>
    <n v="60"/>
    <n v="430904"/>
    <n v="60"/>
    <n v="411178"/>
    <n v="60"/>
    <n v="389361"/>
    <n v="60"/>
    <n v="401397"/>
    <n v="60"/>
    <n v="393915"/>
    <n v="66"/>
    <n v="289374"/>
    <n v="119"/>
    <n v="148419"/>
    <n v="220"/>
    <n v="57541"/>
    <n v="0.43283169295677465"/>
    <x v="0"/>
    <n v="240"/>
  </r>
  <r>
    <s v="Colorado"/>
    <n v="2017"/>
    <n v="5915370"/>
    <n v="2967502"/>
    <n v="2947868"/>
    <n v="936"/>
    <n v="0.46036799002544609"/>
    <x v="0"/>
    <n v="368853"/>
    <n v="120"/>
    <n v="776535"/>
    <n v="60"/>
    <n v="813882"/>
    <n v="60"/>
    <n v="882525"/>
    <n v="60"/>
    <n v="790151"/>
    <n v="60"/>
    <n v="769123"/>
    <n v="60"/>
    <n v="731806"/>
    <n v="82"/>
    <n v="468222"/>
    <n v="83"/>
    <n v="220490"/>
    <n v="105"/>
    <n v="93783"/>
    <n v="0.13794799150387665"/>
    <x v="0"/>
    <n v="246"/>
  </r>
  <r>
    <s v="Oregon"/>
    <n v="2017"/>
    <n v="3951844"/>
    <n v="1957629"/>
    <n v="1994215"/>
    <n v="965"/>
    <n v="0.43352864912132594"/>
    <x v="0"/>
    <n v="228406"/>
    <n v="120"/>
    <n v="477526"/>
    <n v="60"/>
    <n v="502310"/>
    <n v="60"/>
    <n v="550912"/>
    <n v="60"/>
    <n v="520108"/>
    <n v="60"/>
    <n v="506038"/>
    <n v="60"/>
    <n v="529144"/>
    <n v="71"/>
    <n v="381554"/>
    <n v="85"/>
    <n v="174687"/>
    <n v="125"/>
    <n v="81159"/>
    <n v="0.24066340034283104"/>
    <x v="0"/>
    <n v="264"/>
  </r>
  <r>
    <s v="Mississippi"/>
    <n v="2017"/>
    <n v="2679353"/>
    <n v="1301328"/>
    <n v="1378025"/>
    <n v="1101"/>
    <n v="0.30766139522614178"/>
    <x v="0"/>
    <n v="167025"/>
    <n v="120"/>
    <n v="362158"/>
    <n v="60"/>
    <n v="375183"/>
    <n v="60"/>
    <n v="343218"/>
    <n v="60"/>
    <n v="330638"/>
    <n v="60"/>
    <n v="349128"/>
    <n v="60"/>
    <n v="346668"/>
    <n v="94"/>
    <n v="238831"/>
    <n v="156"/>
    <n v="121400"/>
    <n v="212"/>
    <n v="45104"/>
    <n v="0.53402557284667296"/>
    <x v="0"/>
    <n v="219"/>
  </r>
  <r>
    <s v="West Virginia"/>
    <n v="2017"/>
    <n v="1777619"/>
    <n v="880979"/>
    <n v="896640"/>
    <n v="854"/>
    <n v="0.53625854016813068"/>
    <x v="0"/>
    <n v="97919"/>
    <n v="120"/>
    <n v="207767"/>
    <n v="60"/>
    <n v="224618"/>
    <n v="60"/>
    <n v="213472"/>
    <n v="60"/>
    <n v="214790"/>
    <n v="60"/>
    <n v="237863"/>
    <n v="60"/>
    <n v="257692"/>
    <n v="60"/>
    <n v="187986"/>
    <n v="78"/>
    <n v="97923"/>
    <n v="126"/>
    <n v="37589"/>
    <n v="0.59517150895446302"/>
    <x v="0"/>
    <n v="170"/>
  </r>
  <r>
    <s v="Utah"/>
    <n v="2017"/>
    <n v="2989969"/>
    <n v="1503149"/>
    <n v="1486820"/>
    <n v="734"/>
    <n v="0.64731788184035199"/>
    <x v="0"/>
    <n v="251018"/>
    <n v="120"/>
    <n v="506955"/>
    <n v="60"/>
    <n v="480382"/>
    <n v="60"/>
    <n v="443533"/>
    <n v="60"/>
    <n v="395492"/>
    <n v="60"/>
    <n v="311592"/>
    <n v="60"/>
    <n v="287014"/>
    <n v="60"/>
    <n v="185269"/>
    <n v="60"/>
    <n v="93407"/>
    <n v="87"/>
    <n v="35307"/>
    <n v="0.61373904404401414"/>
    <x v="0"/>
    <n v="107"/>
  </r>
  <r>
    <s v="Nebraska"/>
    <n v="2017"/>
    <n v="1837106"/>
    <n v="913830"/>
    <n v="923276"/>
    <n v="833"/>
    <n v="0.55569392496076941"/>
    <x v="0"/>
    <n v="127388"/>
    <n v="120"/>
    <n v="256136"/>
    <n v="60"/>
    <n v="257819"/>
    <n v="60"/>
    <n v="248172"/>
    <n v="60"/>
    <n v="223639"/>
    <n v="60"/>
    <n v="226855"/>
    <n v="60"/>
    <n v="229877"/>
    <n v="60"/>
    <n v="149138"/>
    <n v="60"/>
    <n v="80321"/>
    <n v="78"/>
    <n v="37761"/>
    <n v="0.59377202778206917"/>
    <x v="0"/>
    <n v="215"/>
  </r>
  <r>
    <s v="Hawaii"/>
    <n v="2017"/>
    <n v="1421732"/>
    <n v="714020"/>
    <n v="707712"/>
    <n v="1028"/>
    <n v="0.37522249474340974"/>
    <x v="0"/>
    <n v="91417"/>
    <n v="120"/>
    <n v="168645"/>
    <n v="60"/>
    <n v="177286"/>
    <n v="60"/>
    <n v="205405"/>
    <n v="60"/>
    <n v="177415"/>
    <n v="60"/>
    <n v="179768"/>
    <n v="60"/>
    <n v="183652"/>
    <n v="60"/>
    <n v="133689"/>
    <n v="60"/>
    <n v="66602"/>
    <n v="106"/>
    <n v="37853"/>
    <n v="0.59302346808520734"/>
    <x v="0"/>
    <n v="382"/>
  </r>
  <r>
    <s v="New Mexico"/>
    <n v="2017"/>
    <n v="2065568"/>
    <n v="1022700"/>
    <n v="1042868"/>
    <n v="740"/>
    <n v="0.64176491475674091"/>
    <x v="0"/>
    <n v="131975"/>
    <n v="120"/>
    <n v="282371"/>
    <n v="60"/>
    <n v="286425"/>
    <n v="60"/>
    <n v="278333"/>
    <n v="60"/>
    <n v="243737"/>
    <n v="60"/>
    <n v="256900"/>
    <n v="60"/>
    <n v="267011"/>
    <n v="60"/>
    <n v="188108"/>
    <n v="66"/>
    <n v="94595"/>
    <n v="95"/>
    <n v="36113"/>
    <n v="0.60718101017802895"/>
    <x v="0"/>
    <n v="99"/>
  </r>
  <r>
    <s v="Maine"/>
    <n v="2017"/>
    <n v="1365894"/>
    <n v="668738"/>
    <n v="697156"/>
    <n v="750"/>
    <n v="0.63250996961738915"/>
    <x v="0"/>
    <n v="67690"/>
    <n v="120"/>
    <n v="150936"/>
    <n v="60"/>
    <n v="166189"/>
    <n v="60"/>
    <n v="158937"/>
    <n v="60"/>
    <n v="158271"/>
    <n v="60"/>
    <n v="198553"/>
    <n v="60"/>
    <n v="210140"/>
    <n v="60"/>
    <n v="148510"/>
    <n v="60"/>
    <n v="74485"/>
    <n v="67"/>
    <n v="32183"/>
    <n v="0.63915752766353995"/>
    <x v="0"/>
    <n v="143"/>
  </r>
  <r>
    <s v="Nevada"/>
    <n v="2017"/>
    <n v="2871151"/>
    <n v="1437589"/>
    <n v="1433562"/>
    <n v="957"/>
    <n v="0.44093260523280736"/>
    <x v="0"/>
    <n v="179734"/>
    <n v="120"/>
    <n v="373939"/>
    <n v="60"/>
    <n v="359722"/>
    <n v="60"/>
    <n v="414543"/>
    <n v="60"/>
    <n v="385303"/>
    <n v="60"/>
    <n v="385152"/>
    <n v="60"/>
    <n v="351068"/>
    <n v="89"/>
    <n v="263281"/>
    <n v="159"/>
    <n v="119059"/>
    <n v="135"/>
    <n v="39350"/>
    <n v="0.58084309997431416"/>
    <x v="0"/>
    <n v="154"/>
  </r>
  <r>
    <s v="Rhode Island"/>
    <n v="2017"/>
    <n v="1056138"/>
    <n v="512581"/>
    <n v="543557"/>
    <n v="709"/>
    <n v="0.67045524468873141"/>
    <x v="0"/>
    <n v="54571"/>
    <n v="120"/>
    <n v="117794"/>
    <n v="60"/>
    <n v="154512"/>
    <n v="60"/>
    <n v="140547"/>
    <n v="60"/>
    <n v="124511"/>
    <n v="60"/>
    <n v="149424"/>
    <n v="60"/>
    <n v="144635"/>
    <n v="60"/>
    <n v="93339"/>
    <n v="60"/>
    <n v="49153"/>
    <n v="60"/>
    <n v="27652"/>
    <n v="0.67602409273398534"/>
    <x v="0"/>
    <n v="109"/>
  </r>
  <r>
    <s v="Idaho"/>
    <n v="2017"/>
    <n v="1576319"/>
    <n v="790918"/>
    <n v="785401"/>
    <n v="730"/>
    <n v="0.65101985989609268"/>
    <x v="0"/>
    <n v="105307"/>
    <n v="120"/>
    <n v="231853"/>
    <n v="60"/>
    <n v="213523"/>
    <n v="60"/>
    <n v="206868"/>
    <n v="60"/>
    <n v="196246"/>
    <n v="60"/>
    <n v="193162"/>
    <n v="60"/>
    <n v="194898"/>
    <n v="60"/>
    <n v="140110"/>
    <n v="60"/>
    <n v="67751"/>
    <n v="76"/>
    <n v="26601"/>
    <n v="0.6845755736187874"/>
    <x v="0"/>
    <n v="114"/>
  </r>
  <r>
    <s v="New Hampshire"/>
    <n v="2017"/>
    <n v="1375382"/>
    <n v="680161"/>
    <n v="695221"/>
    <n v="723"/>
    <n v="0.65749832149363896"/>
    <x v="0"/>
    <n v="67363"/>
    <n v="120"/>
    <n v="155987"/>
    <n v="60"/>
    <n v="184658"/>
    <n v="60"/>
    <n v="162018"/>
    <n v="60"/>
    <n v="161691"/>
    <n v="60"/>
    <n v="210968"/>
    <n v="60"/>
    <n v="207397"/>
    <n v="60"/>
    <n v="133240"/>
    <n v="60"/>
    <n v="62943"/>
    <n v="69"/>
    <n v="29117"/>
    <n v="0.66410409321330499"/>
    <x v="0"/>
    <n v="114"/>
  </r>
  <r>
    <s v="Montana"/>
    <n v="2017"/>
    <n v="924716"/>
    <n v="465324"/>
    <n v="459392"/>
    <n v="694"/>
    <n v="0.68433766239775906"/>
    <x v="0"/>
    <n v="56272"/>
    <n v="120"/>
    <n v="115752"/>
    <n v="60"/>
    <n v="127478"/>
    <n v="60"/>
    <n v="119587"/>
    <n v="60"/>
    <n v="107395"/>
    <n v="60"/>
    <n v="114763"/>
    <n v="60"/>
    <n v="129638"/>
    <n v="60"/>
    <n v="89819"/>
    <n v="60"/>
    <n v="45137"/>
    <n v="60"/>
    <n v="18875"/>
    <n v="0.74743831511829317"/>
    <x v="0"/>
    <n v="94"/>
  </r>
  <r>
    <s v="South Dakota"/>
    <n v="2017"/>
    <n v="892703"/>
    <n v="450723"/>
    <n v="441980"/>
    <n v="700"/>
    <n v="0.67878469531414798"/>
    <x v="0"/>
    <n v="59377"/>
    <n v="120"/>
    <n v="120839"/>
    <n v="60"/>
    <n v="121720"/>
    <n v="60"/>
    <n v="116598"/>
    <n v="60"/>
    <n v="105042"/>
    <n v="60"/>
    <n v="109302"/>
    <n v="60"/>
    <n v="118246"/>
    <n v="60"/>
    <n v="79809"/>
    <n v="60"/>
    <n v="42592"/>
    <n v="60"/>
    <n v="19178"/>
    <n v="0.74497295002971564"/>
    <x v="0"/>
    <n v="100"/>
  </r>
  <r>
    <s v="Wyoming"/>
    <n v="2017"/>
    <n v="628165"/>
    <n v="318447"/>
    <n v="309718"/>
    <n v="672"/>
    <n v="0.70469854170433299"/>
    <x v="0"/>
    <n v="39641"/>
    <n v="120"/>
    <n v="83314"/>
    <n v="60"/>
    <n v="85784"/>
    <n v="60"/>
    <n v="86765"/>
    <n v="60"/>
    <n v="74910"/>
    <n v="60"/>
    <n v="76858"/>
    <n v="60"/>
    <n v="88143"/>
    <n v="60"/>
    <n v="55233"/>
    <n v="60"/>
    <n v="26931"/>
    <n v="60"/>
    <n v="10586"/>
    <n v="0.81488191650185571"/>
    <x v="0"/>
    <n v="72"/>
  </r>
  <r>
    <s v="North Dakota"/>
    <n v="2017"/>
    <n v="834941"/>
    <n v="430683"/>
    <n v="404258"/>
    <n v="660"/>
    <n v="0.71580447587155516"/>
    <x v="0"/>
    <n v="55761"/>
    <n v="120"/>
    <n v="103122"/>
    <n v="60"/>
    <n v="129177"/>
    <n v="60"/>
    <n v="120553"/>
    <n v="60"/>
    <n v="94335"/>
    <n v="60"/>
    <n v="99115"/>
    <n v="60"/>
    <n v="106582"/>
    <n v="60"/>
    <n v="67766"/>
    <n v="60"/>
    <n v="38922"/>
    <n v="60"/>
    <n v="19608"/>
    <n v="0.741474247098731"/>
    <x v="0"/>
    <n v="60"/>
  </r>
  <r>
    <s v="Delaware"/>
    <n v="2017"/>
    <n v="943732"/>
    <n v="456876"/>
    <n v="486856"/>
    <n v="665"/>
    <n v="0.71117700330187927"/>
    <x v="0"/>
    <n v="55282"/>
    <n v="120"/>
    <n v="114024"/>
    <n v="60"/>
    <n v="122886"/>
    <n v="60"/>
    <n v="125241"/>
    <n v="60"/>
    <n v="110313"/>
    <n v="60"/>
    <n v="128392"/>
    <n v="60"/>
    <n v="127029"/>
    <n v="60"/>
    <n v="95605"/>
    <n v="60"/>
    <n v="46641"/>
    <n v="65"/>
    <n v="18319"/>
    <n v="0.75196221937324081"/>
    <x v="0"/>
    <n v="60"/>
  </r>
  <r>
    <s v="Alaska"/>
    <n v="2017"/>
    <n v="731616"/>
    <n v="380433"/>
    <n v="351183"/>
    <n v="660"/>
    <n v="0.71580447587155516"/>
    <x v="0"/>
    <n v="53061"/>
    <n v="120"/>
    <n v="99859"/>
    <n v="60"/>
    <n v="105060"/>
    <n v="60"/>
    <n v="114406"/>
    <n v="60"/>
    <n v="90822"/>
    <n v="60"/>
    <n v="94719"/>
    <n v="60"/>
    <n v="93754"/>
    <n v="60"/>
    <n v="52637"/>
    <n v="60"/>
    <n v="20247"/>
    <n v="60"/>
    <n v="7051"/>
    <n v="0.84364450920192724"/>
    <x v="0"/>
    <n v="60"/>
  </r>
  <r>
    <s v="District of Columbia"/>
    <n v="2017"/>
    <n v="672391"/>
    <n v="319046"/>
    <n v="353345"/>
    <n v="660"/>
    <n v="0.71580447587155516"/>
    <x v="0"/>
    <n v="43607"/>
    <n v="120"/>
    <n v="58900"/>
    <n v="60"/>
    <n v="92041"/>
    <n v="60"/>
    <n v="156390"/>
    <n v="60"/>
    <n v="95604"/>
    <n v="60"/>
    <n v="76580"/>
    <n v="60"/>
    <n v="69500"/>
    <n v="60"/>
    <n v="45582"/>
    <n v="60"/>
    <n v="23058"/>
    <n v="60"/>
    <n v="11129"/>
    <n v="0.81046378698668209"/>
    <x v="0"/>
    <n v="60"/>
  </r>
  <r>
    <s v="Vermont"/>
    <n v="2017"/>
    <n v="657467"/>
    <n v="324430"/>
    <n v="333037"/>
    <n v="660"/>
    <n v="0.71580447587155516"/>
    <x v="0"/>
    <n v="32093"/>
    <n v="120"/>
    <n v="72496"/>
    <n v="60"/>
    <n v="92808"/>
    <n v="60"/>
    <n v="74877"/>
    <n v="60"/>
    <n v="74671"/>
    <n v="60"/>
    <n v="93129"/>
    <n v="60"/>
    <n v="101817"/>
    <n v="60"/>
    <n v="69213"/>
    <n v="60"/>
    <n v="32302"/>
    <n v="60"/>
    <n v="14061"/>
    <n v="0.78660751490843317"/>
    <x v="0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90D91E-93C8-4A2D-9427-C33FC162886A}" name="PivotTable5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8:F11" firstHeaderRow="1" firstDataRow="1" firstDataCol="1"/>
  <pivotFields count="30"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numFmtId="1" showAll="0"/>
    <pivotField showAll="0"/>
    <pivotField numFmtId="1" showAll="0"/>
    <pivotField showAll="0"/>
    <pivotField numFmtId="1" showAll="0"/>
    <pivotField showAll="0"/>
    <pivotField numFmtId="1" showAll="0"/>
    <pivotField showAll="0"/>
    <pivotField numFmtId="1" showAll="0"/>
    <pivotField showAll="0"/>
    <pivotField numFmtId="1" showAll="0"/>
    <pivotField showAll="0"/>
    <pivotField numFmtId="1" showAll="0"/>
    <pivotField showAll="0"/>
    <pivotField numFmtId="1" showAll="0"/>
    <pivotField showAll="0"/>
    <pivotField numFmtId="1" showAll="0"/>
    <pivotField showAll="0"/>
    <pivotField axis="axisRow" dataField="1" showAll="0">
      <items count="3">
        <item x="0"/>
        <item x="1"/>
        <item t="default"/>
      </items>
    </pivotField>
    <pivotField showAll="0"/>
  </pivotFields>
  <rowFields count="1">
    <field x="28"/>
  </rowFields>
  <rowItems count="3">
    <i>
      <x/>
    </i>
    <i>
      <x v="1"/>
    </i>
    <i t="grand">
      <x/>
    </i>
  </rowItems>
  <colItems count="1">
    <i/>
  </colItems>
  <dataFields count="1">
    <dataField name="Count of 85+ years outlier (yes/no)" fld="2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053574-C8E6-4527-B6AE-F03FC6B51CDD}" name="PivotTable4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2:F5" firstHeaderRow="1" firstDataRow="1" firstDataCol="1"/>
  <pivotFields count="30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numFmtId="1" showAll="0"/>
    <pivotField showAll="0"/>
    <pivotField numFmtId="1" showAll="0"/>
    <pivotField showAll="0"/>
    <pivotField numFmtId="1" showAll="0"/>
    <pivotField showAll="0"/>
    <pivotField numFmtId="1" showAll="0"/>
    <pivotField showAll="0"/>
    <pivotField numFmtId="1" showAll="0"/>
    <pivotField showAll="0"/>
    <pivotField numFmtId="1" showAll="0"/>
    <pivotField showAll="0"/>
    <pivotField numFmtId="1" showAll="0"/>
    <pivotField showAll="0"/>
    <pivotField numFmtId="1" showAll="0"/>
    <pivotField showAll="0"/>
    <pivotField numFmtId="1" showAll="0"/>
    <pivotField showAll="0"/>
    <pivotField numFmtId="1"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Outlier total deaths by state (yes/no)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061073-301C-461B-AD24-1D5DDCBCFCE5}" name="Table155" displayName="Table155" ref="A1:AD460" totalsRowShown="0">
  <autoFilter ref="A1:AD460" xr:uid="{00000000-0009-0000-0100-000004000000}"/>
  <tableColumns count="30">
    <tableColumn id="25" xr3:uid="{3DCF1A71-68BA-413E-B1EF-B8423929D116}" name="State" dataDxfId="27"/>
    <tableColumn id="2" xr3:uid="{7BBA96A9-B729-4166-886B-32B1D526E318}" name="Year"/>
    <tableColumn id="41" xr3:uid="{6D88E72B-C2FE-473B-BD68-3470A1DE3DDF}" name="Total State Population" dataDxfId="26"/>
    <tableColumn id="1" xr3:uid="{FCF4515C-E055-4957-B1E8-6AA92A47F85A}" name="Male state population" dataDxfId="25"/>
    <tableColumn id="3" xr3:uid="{E6C096E7-B8AC-41BE-9392-1F31E9C7ED69}" name="Female state population" dataDxfId="24"/>
    <tableColumn id="55" xr3:uid="{341DDAA2-3591-4764-A154-37C8D64A68B0}" name="Total deaths of state by year" dataDxfId="23"/>
    <tableColumn id="14" xr3:uid="{4C50E8E4-AE45-44E4-B90F-3328B5753DC5}" name="Total deaths of state by year: standard deviations away from mean" dataDxfId="3">
      <calculatedColumnFormula>ABS((Table155[[#This Row],[Total deaths of state by year]]-Sheet1!$C$8)/Sheet1!$C$7)</calculatedColumnFormula>
    </tableColumn>
    <tableColumn id="15" xr3:uid="{5D99A61F-F546-4C5E-B593-56C38BC0CE53}" name="Outlier total deaths by state (yes/no)" dataDxfId="2">
      <calculatedColumnFormula>IF(Table155[[#This Row],[Total deaths of state by year: standard deviations away from mean]]&lt;2, "no", "yes")</calculatedColumnFormula>
    </tableColumn>
    <tableColumn id="4" xr3:uid="{6AE1F3EB-9DC7-444B-89F1-4091FB8C3DA8}" name="Under 5 years State population" dataDxfId="22"/>
    <tableColumn id="40" xr3:uid="{36F07210-10AF-4EB0-8CB0-77A654DE3693}" name="Under 5 years deaths by state"/>
    <tableColumn id="5" xr3:uid="{B6832C89-813A-41FF-95B5-9C1F820D1FE5}" name="5-14 years State population" dataDxfId="21"/>
    <tableColumn id="46" xr3:uid="{DE701E42-3C6B-4556-B4E3-31B81345DEC5}" name="5-14 years deaths by state" dataDxfId="20"/>
    <tableColumn id="6" xr3:uid="{80A20524-4926-4B0F-9171-638C8721B3E3}" name="15-24 years state population" dataDxfId="19"/>
    <tableColumn id="54" xr3:uid="{EB2731E8-7833-4001-B4E9-00BA7E0CC8C8}" name="15-24 years deaths by state" dataDxfId="18"/>
    <tableColumn id="7" xr3:uid="{A1BC9201-7AF0-4A0B-AA5C-8C63652E841D}" name="25-34 years state population" dataDxfId="17"/>
    <tableColumn id="53" xr3:uid="{485A163B-DFC1-49D9-B0FF-F56888586152}" name="25-34 years Deaths by state" dataDxfId="16"/>
    <tableColumn id="8" xr3:uid="{0EE3DC38-883E-4810-AC60-28AB2948E8D9}" name="35-44 years state population" dataDxfId="15"/>
    <tableColumn id="52" xr3:uid="{B1B2770E-D087-4FCB-8AB9-6A8F76DD68BC}" name="35-44 years deaths by state" dataDxfId="14"/>
    <tableColumn id="9" xr3:uid="{07B91736-7CE0-4852-9B84-AB5BEE96457D}" name="45-54 years state population" dataDxfId="13"/>
    <tableColumn id="51" xr3:uid="{7A0DF802-4CF4-4864-AE9A-314526166EDD}" name="45-54 years deaths by state" dataDxfId="12"/>
    <tableColumn id="10" xr3:uid="{DD49ACF9-ABD8-4991-8C0D-232AF4A7B0EB}" name="55-64 years state population" dataDxfId="11"/>
    <tableColumn id="50" xr3:uid="{BEAB3D54-D93C-48F8-8D73-AE679B194604}" name="55-64 years deaths by state" dataDxfId="10"/>
    <tableColumn id="11" xr3:uid="{8F545E77-B433-4C62-B785-A1C54BEC87C7}" name="65-74 years state population" dataDxfId="9"/>
    <tableColumn id="49" xr3:uid="{E546C747-6C57-4767-B542-68F31E8BBF00}" name="65-74 years deaths by state" dataDxfId="8"/>
    <tableColumn id="12" xr3:uid="{91AEDC1A-93A0-4140-A5EC-D0245C4A55BB}" name="75-84 years state population" dataDxfId="7"/>
    <tableColumn id="48" xr3:uid="{FE854EEE-F5F0-4118-9052-DE2F30A08611}" name="75-84 years deaths by state" dataDxfId="6"/>
    <tableColumn id="13" xr3:uid="{799E8F10-D6B8-4C9E-BF5C-D78227256C5F}" name="85+ years state population" dataDxfId="4"/>
    <tableColumn id="17" xr3:uid="{5BA22779-200F-4771-8D68-69EB479B3C69}" name="85+ years: standard deviations away from mean" dataDxfId="1">
      <calculatedColumnFormula>ABS((Table155[[#This Row],[85+ years state population]]-Sheet1!$B$8)/Sheet1!$B$7)</calculatedColumnFormula>
    </tableColumn>
    <tableColumn id="16" xr3:uid="{303094CF-8F42-450B-B05C-02D2E0385AD3}" name="85+ years outlier (yes/no)" dataDxfId="0">
      <calculatedColumnFormula>IF(Table155[[#This Row],[85+ years: standard deviations away from mean]]&lt;2, "no", "yes")</calculatedColumnFormula>
    </tableColumn>
    <tableColumn id="47" xr3:uid="{9C8A4B8C-5B78-4C94-9C58-05E2702353ED}" name="85+ years deaths by state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0EB3A-B387-4FCB-8F96-F169087C9F08}">
  <dimension ref="A1:AD460"/>
  <sheetViews>
    <sheetView topLeftCell="Y440" workbookViewId="0">
      <selection activeCell="Z1" sqref="Z1:Z460"/>
    </sheetView>
  </sheetViews>
  <sheetFormatPr defaultRowHeight="14.5"/>
  <cols>
    <col min="1" max="1" width="21.453125" customWidth="1"/>
    <col min="3" max="5" width="22.1796875" customWidth="1"/>
    <col min="6" max="6" width="27.26953125" bestFit="1" customWidth="1"/>
    <col min="7" max="7" width="61.7265625" bestFit="1" customWidth="1"/>
    <col min="8" max="8" width="61.7265625" customWidth="1"/>
    <col min="9" max="9" width="27.26953125" customWidth="1"/>
    <col min="10" max="10" width="49.90625" bestFit="1" customWidth="1"/>
    <col min="11" max="11" width="49.90625" customWidth="1"/>
    <col min="12" max="13" width="31.08984375" customWidth="1"/>
    <col min="14" max="15" width="30.08984375" customWidth="1"/>
    <col min="16" max="16" width="40" bestFit="1" customWidth="1"/>
    <col min="17" max="17" width="40" customWidth="1"/>
    <col min="18" max="18" width="39.81640625" bestFit="1" customWidth="1"/>
    <col min="19" max="19" width="39.81640625" customWidth="1"/>
    <col min="20" max="20" width="39.81640625" bestFit="1" customWidth="1"/>
    <col min="21" max="21" width="39.81640625" customWidth="1"/>
    <col min="22" max="22" width="39.81640625" bestFit="1" customWidth="1"/>
    <col min="23" max="23" width="39.81640625" customWidth="1"/>
    <col min="24" max="24" width="39.81640625" bestFit="1" customWidth="1"/>
    <col min="25" max="25" width="39.81640625" customWidth="1"/>
    <col min="26" max="26" width="39.81640625" bestFit="1" customWidth="1"/>
    <col min="27" max="27" width="39.81640625" customWidth="1"/>
    <col min="28" max="28" width="43.90625" bestFit="1" customWidth="1"/>
    <col min="29" max="29" width="39.81640625" customWidth="1"/>
    <col min="30" max="30" width="38" bestFit="1" customWidth="1"/>
  </cols>
  <sheetData>
    <row r="1" spans="1:30" ht="15.5">
      <c r="A1" t="s">
        <v>0</v>
      </c>
      <c r="B1" t="s">
        <v>1</v>
      </c>
      <c r="C1" t="s">
        <v>2</v>
      </c>
      <c r="D1" t="s">
        <v>55</v>
      </c>
      <c r="E1" t="s">
        <v>56</v>
      </c>
      <c r="F1" t="s">
        <v>3</v>
      </c>
      <c r="G1" t="s">
        <v>100</v>
      </c>
      <c r="H1" t="s">
        <v>99</v>
      </c>
      <c r="I1" t="s">
        <v>84</v>
      </c>
      <c r="J1" t="s">
        <v>57</v>
      </c>
      <c r="K1" t="s">
        <v>85</v>
      </c>
      <c r="L1" s="1" t="s">
        <v>58</v>
      </c>
      <c r="M1" s="1" t="s">
        <v>86</v>
      </c>
      <c r="N1" s="1" t="s">
        <v>59</v>
      </c>
      <c r="O1" s="1" t="s">
        <v>87</v>
      </c>
      <c r="P1" s="1" t="s">
        <v>60</v>
      </c>
      <c r="Q1" s="1" t="s">
        <v>88</v>
      </c>
      <c r="R1" s="1" t="s">
        <v>61</v>
      </c>
      <c r="S1" s="1" t="s">
        <v>89</v>
      </c>
      <c r="T1" s="1" t="s">
        <v>62</v>
      </c>
      <c r="U1" s="1" t="s">
        <v>90</v>
      </c>
      <c r="V1" s="1" t="s">
        <v>63</v>
      </c>
      <c r="W1" s="1" t="s">
        <v>91</v>
      </c>
      <c r="X1" s="1" t="s">
        <v>64</v>
      </c>
      <c r="Y1" s="1" t="s">
        <v>92</v>
      </c>
      <c r="Z1" s="1" t="s">
        <v>65</v>
      </c>
      <c r="AA1" s="1" t="s">
        <v>93</v>
      </c>
      <c r="AB1" t="s">
        <v>101</v>
      </c>
      <c r="AC1" s="1" t="s">
        <v>102</v>
      </c>
      <c r="AD1" s="1" t="s">
        <v>66</v>
      </c>
    </row>
    <row r="2" spans="1:30">
      <c r="A2" t="s">
        <v>4</v>
      </c>
      <c r="B2">
        <v>2009</v>
      </c>
      <c r="C2">
        <v>4713550</v>
      </c>
      <c r="D2">
        <v>2283346</v>
      </c>
      <c r="E2">
        <v>2430204</v>
      </c>
      <c r="F2">
        <v>1240</v>
      </c>
      <c r="G2">
        <f>ABS((Table155[[#This Row],[Total deaths of state by year]]-Sheet1!$C$8)/Sheet1!$C$7)</f>
        <v>0.1790176577891521</v>
      </c>
      <c r="H2" t="str">
        <f>IF(Table155[[#This Row],[Total deaths of state by year: standard deviations away from mean]]&lt;2, "no", "yes")</f>
        <v>no</v>
      </c>
      <c r="I2" s="2">
        <v>313461.973</v>
      </c>
      <c r="J2" s="3">
        <v>120</v>
      </c>
      <c r="K2" s="2">
        <v>630249.62199999997</v>
      </c>
      <c r="L2" s="3">
        <v>60</v>
      </c>
      <c r="M2" s="2">
        <v>666388.58499999996</v>
      </c>
      <c r="N2" s="2">
        <v>60</v>
      </c>
      <c r="O2" s="2">
        <v>612761.47900000005</v>
      </c>
      <c r="P2" s="3">
        <v>60</v>
      </c>
      <c r="Q2" s="2">
        <v>642363.69299999985</v>
      </c>
      <c r="R2" s="3">
        <v>60</v>
      </c>
      <c r="S2" s="2">
        <v>677823.44000000029</v>
      </c>
      <c r="T2" s="3">
        <v>73</v>
      </c>
      <c r="U2" s="2">
        <v>534879.98899999994</v>
      </c>
      <c r="V2" s="3">
        <v>77</v>
      </c>
      <c r="W2" s="2">
        <v>341648.00099999999</v>
      </c>
      <c r="X2" s="3">
        <v>113</v>
      </c>
      <c r="Y2" s="2">
        <v>217111.679</v>
      </c>
      <c r="Z2" s="3">
        <v>261</v>
      </c>
      <c r="AA2" s="2">
        <v>77806.246000000014</v>
      </c>
      <c r="AB2">
        <f>ABS((Table155[[#This Row],[85+ years state population]]-Sheet1!$B$8)/Sheet1!$B$7)</f>
        <v>0.26794314510252987</v>
      </c>
      <c r="AC2" t="str">
        <f>IF(Table155[[#This Row],[85+ years: standard deviations away from mean]]&lt;2, "no", "yes")</f>
        <v>no</v>
      </c>
      <c r="AD2" s="3">
        <v>356</v>
      </c>
    </row>
    <row r="3" spans="1:30">
      <c r="A3" t="s">
        <v>5</v>
      </c>
      <c r="B3">
        <v>2009</v>
      </c>
      <c r="C3">
        <v>734628</v>
      </c>
      <c r="D3">
        <v>380526</v>
      </c>
      <c r="E3">
        <v>354102</v>
      </c>
      <c r="F3">
        <v>660</v>
      </c>
      <c r="G3">
        <f>ABS((Table155[[#This Row],[Total deaths of state by year]]-Sheet1!$C$8)/Sheet1!$C$7)</f>
        <v>0.71580447587155516</v>
      </c>
      <c r="H3" t="str">
        <f>IF(Table155[[#This Row],[Total deaths of state by year: standard deviations away from mean]]&lt;2, "no", "yes")</f>
        <v>no</v>
      </c>
      <c r="I3" s="2">
        <v>55508.074999999997</v>
      </c>
      <c r="J3" s="3">
        <v>120</v>
      </c>
      <c r="K3" s="5">
        <v>105685.9</v>
      </c>
      <c r="L3" s="3">
        <v>60</v>
      </c>
      <c r="M3" s="5">
        <v>121296.25199999999</v>
      </c>
      <c r="N3" s="2">
        <v>60</v>
      </c>
      <c r="O3" s="2">
        <v>102702.40100000001</v>
      </c>
      <c r="P3" s="3">
        <v>60</v>
      </c>
      <c r="Q3" s="5">
        <v>102961.63699999999</v>
      </c>
      <c r="R3" s="3">
        <v>60</v>
      </c>
      <c r="S3" s="5">
        <v>114657.09499999997</v>
      </c>
      <c r="T3" s="3">
        <v>60</v>
      </c>
      <c r="U3" s="5">
        <v>77422.602000000028</v>
      </c>
      <c r="V3" s="3">
        <v>60</v>
      </c>
      <c r="W3" s="5">
        <v>33475.446000000004</v>
      </c>
      <c r="X3" s="3">
        <v>60</v>
      </c>
      <c r="Y3" s="5">
        <v>16093.718000000004</v>
      </c>
      <c r="Z3" s="3">
        <v>60</v>
      </c>
      <c r="AA3" s="5">
        <v>5240.0789999999997</v>
      </c>
      <c r="AB3" s="5">
        <f>ABS((Table155[[#This Row],[85+ years state population]]-Sheet1!$B$8)/Sheet1!$B$7)</f>
        <v>0.8583791013193266</v>
      </c>
      <c r="AC3" s="5" t="str">
        <f>IF(Table155[[#This Row],[85+ years: standard deviations away from mean]]&lt;2, "no", "yes")</f>
        <v>no</v>
      </c>
      <c r="AD3" s="2">
        <v>60</v>
      </c>
    </row>
    <row r="4" spans="1:30">
      <c r="A4" t="s">
        <v>6</v>
      </c>
      <c r="B4">
        <v>2009</v>
      </c>
      <c r="C4">
        <v>6324865</v>
      </c>
      <c r="D4">
        <v>3169300</v>
      </c>
      <c r="E4">
        <v>3155565</v>
      </c>
      <c r="F4">
        <v>1313</v>
      </c>
      <c r="G4">
        <f>ABS((Table155[[#This Row],[Total deaths of state by year]]-Sheet1!$C$8)/Sheet1!$C$7)</f>
        <v>0.11145655827188414</v>
      </c>
      <c r="H4" t="str">
        <f>IF(Table155[[#This Row],[Total deaths of state by year: standard deviations away from mean]]&lt;2, "no", "yes")</f>
        <v>no</v>
      </c>
      <c r="I4" s="2">
        <v>500512.114</v>
      </c>
      <c r="J4" s="3">
        <v>120</v>
      </c>
      <c r="K4" s="5">
        <v>900235.31799999997</v>
      </c>
      <c r="L4" s="3">
        <v>60</v>
      </c>
      <c r="M4" s="5">
        <v>858304.76299999992</v>
      </c>
      <c r="N4" s="2">
        <v>60</v>
      </c>
      <c r="O4" s="2">
        <v>919459.3870000001</v>
      </c>
      <c r="P4" s="3">
        <v>60</v>
      </c>
      <c r="Q4" s="5">
        <v>858826.80199999979</v>
      </c>
      <c r="R4" s="3">
        <v>65</v>
      </c>
      <c r="S4" s="5">
        <v>819785.54599999997</v>
      </c>
      <c r="T4" s="3">
        <v>82</v>
      </c>
      <c r="U4" s="5">
        <v>651778.59500000009</v>
      </c>
      <c r="V4" s="3">
        <v>77</v>
      </c>
      <c r="W4" s="5">
        <v>422658.01999999996</v>
      </c>
      <c r="X4" s="3">
        <v>161</v>
      </c>
      <c r="Y4" s="5">
        <v>294833.44300000003</v>
      </c>
      <c r="Z4" s="3">
        <v>278</v>
      </c>
      <c r="AA4" s="5">
        <v>96568.52</v>
      </c>
      <c r="AB4" s="5">
        <f>ABS((Table155[[#This Row],[85+ years state population]]-Sheet1!$B$8)/Sheet1!$B$7)</f>
        <v>0.11528355664732685</v>
      </c>
      <c r="AC4" s="5" t="str">
        <f>IF(Table155[[#This Row],[85+ years: standard deviations away from mean]]&lt;2, "no", "yes")</f>
        <v>no</v>
      </c>
      <c r="AD4" s="2">
        <v>350</v>
      </c>
    </row>
    <row r="5" spans="1:30">
      <c r="A5" t="s">
        <v>7</v>
      </c>
      <c r="B5">
        <v>2009</v>
      </c>
      <c r="C5">
        <v>2843554</v>
      </c>
      <c r="D5">
        <v>1391417</v>
      </c>
      <c r="E5">
        <v>1452137</v>
      </c>
      <c r="F5">
        <v>1038</v>
      </c>
      <c r="G5">
        <f>ABS((Table155[[#This Row],[Total deaths of state by year]]-Sheet1!$C$8)/Sheet1!$C$7)</f>
        <v>0.36596754960405797</v>
      </c>
      <c r="H5" t="str">
        <f>IF(Table155[[#This Row],[Total deaths of state by year: standard deviations away from mean]]&lt;2, "no", "yes")</f>
        <v>no</v>
      </c>
      <c r="I5" s="2">
        <v>199186.86600000004</v>
      </c>
      <c r="J5" s="3">
        <v>120</v>
      </c>
      <c r="K5" s="5">
        <v>382872.46100000007</v>
      </c>
      <c r="L5" s="3">
        <v>60</v>
      </c>
      <c r="M5" s="5">
        <v>391797.96699999983</v>
      </c>
      <c r="N5" s="2">
        <v>60</v>
      </c>
      <c r="O5" s="2">
        <v>377695.30299999996</v>
      </c>
      <c r="P5" s="3">
        <v>60</v>
      </c>
      <c r="Q5" s="5">
        <v>375805.32100000011</v>
      </c>
      <c r="R5" s="3">
        <v>60</v>
      </c>
      <c r="S5" s="5">
        <v>394377.50799999991</v>
      </c>
      <c r="T5" s="3">
        <v>60</v>
      </c>
      <c r="U5" s="5">
        <v>323356.77000000014</v>
      </c>
      <c r="V5" s="3">
        <v>65</v>
      </c>
      <c r="W5" s="5">
        <v>211225.88999999998</v>
      </c>
      <c r="X5" s="3">
        <v>67</v>
      </c>
      <c r="Y5" s="5">
        <v>137599.99900000004</v>
      </c>
      <c r="Z5" s="3">
        <v>198</v>
      </c>
      <c r="AA5" s="5">
        <v>51390.420999999988</v>
      </c>
      <c r="AB5" s="5">
        <f>ABS((Table155[[#This Row],[85+ years state population]]-Sheet1!$B$8)/Sheet1!$B$7)</f>
        <v>0.48287599243247875</v>
      </c>
      <c r="AC5" s="5" t="str">
        <f>IF(Table155[[#This Row],[85+ years: standard deviations away from mean]]&lt;2, "no", "yes")</f>
        <v>no</v>
      </c>
      <c r="AD5" s="2">
        <v>288</v>
      </c>
    </row>
    <row r="6" spans="1:30">
      <c r="A6" t="s">
        <v>8</v>
      </c>
      <c r="B6">
        <v>2009</v>
      </c>
      <c r="C6">
        <v>36329077</v>
      </c>
      <c r="D6">
        <v>18168975</v>
      </c>
      <c r="E6">
        <v>18160102</v>
      </c>
      <c r="F6">
        <v>6536</v>
      </c>
      <c r="G6">
        <f>ABS((Table155[[#This Row],[Total deaths of state by year]]-Sheet1!$C$8)/Sheet1!$C$7)</f>
        <v>4.7224012880115485</v>
      </c>
      <c r="H6" t="str">
        <f>IF(Table155[[#This Row],[Total deaths of state by year: standard deviations away from mean]]&lt;2, "no", "yes")</f>
        <v>yes</v>
      </c>
      <c r="I6" s="2">
        <v>2706816.1960000009</v>
      </c>
      <c r="J6" s="3">
        <v>120</v>
      </c>
      <c r="K6" s="5">
        <v>5123024.9670000002</v>
      </c>
      <c r="L6" s="3">
        <v>65</v>
      </c>
      <c r="M6" s="5">
        <v>5282080.5820000004</v>
      </c>
      <c r="N6" s="2">
        <v>66</v>
      </c>
      <c r="O6" s="2">
        <v>5291269.3649999993</v>
      </c>
      <c r="P6" s="3">
        <v>123</v>
      </c>
      <c r="Q6" s="5">
        <v>5353470.8099999987</v>
      </c>
      <c r="R6" s="3">
        <v>183</v>
      </c>
      <c r="S6" s="5">
        <v>5067792.0830000006</v>
      </c>
      <c r="T6" s="3">
        <v>346</v>
      </c>
      <c r="U6" s="5">
        <v>3565300.6289999997</v>
      </c>
      <c r="V6" s="3">
        <v>436</v>
      </c>
      <c r="W6" s="5">
        <v>2054746.4149999998</v>
      </c>
      <c r="X6" s="3">
        <v>708</v>
      </c>
      <c r="Y6" s="5">
        <v>1376966.0410000004</v>
      </c>
      <c r="Z6" s="3">
        <v>1633</v>
      </c>
      <c r="AA6" s="5">
        <v>543958.95399999991</v>
      </c>
      <c r="AB6" s="5">
        <f>ABS((Table155[[#This Row],[85+ years state population]]-Sheet1!$B$8)/Sheet1!$B$7)</f>
        <v>3.5249169613301148</v>
      </c>
      <c r="AC6" s="5" t="str">
        <f>IF(Table155[[#This Row],[85+ years: standard deviations away from mean]]&lt;2, "no", "yes")</f>
        <v>yes</v>
      </c>
      <c r="AD6" s="2">
        <v>2856</v>
      </c>
    </row>
    <row r="7" spans="1:30">
      <c r="A7" t="s">
        <v>9</v>
      </c>
      <c r="B7">
        <v>2009</v>
      </c>
      <c r="C7">
        <v>4868211</v>
      </c>
      <c r="D7">
        <v>2450338</v>
      </c>
      <c r="E7">
        <v>2417873</v>
      </c>
      <c r="F7">
        <v>985</v>
      </c>
      <c r="G7">
        <f>ABS((Table155[[#This Row],[Total deaths of state by year]]-Sheet1!$C$8)/Sheet1!$C$7)</f>
        <v>0.4150187588426224</v>
      </c>
      <c r="H7" t="str">
        <f>IF(Table155[[#This Row],[Total deaths of state by year: standard deviations away from mean]]&lt;2, "no", "yes")</f>
        <v>no</v>
      </c>
      <c r="I7" s="2">
        <v>353745.75300000014</v>
      </c>
      <c r="J7" s="3">
        <v>120</v>
      </c>
      <c r="K7" s="5">
        <v>648427.84299999999</v>
      </c>
      <c r="L7" s="3">
        <v>60</v>
      </c>
      <c r="M7" s="5">
        <v>691208.64600000018</v>
      </c>
      <c r="N7" s="2">
        <v>60</v>
      </c>
      <c r="O7" s="2">
        <v>702724.66000000027</v>
      </c>
      <c r="P7" s="3">
        <v>60</v>
      </c>
      <c r="Q7" s="5">
        <v>714311.37500000012</v>
      </c>
      <c r="R7" s="3">
        <v>60</v>
      </c>
      <c r="S7" s="5">
        <v>731145.60599999991</v>
      </c>
      <c r="T7" s="3">
        <v>66</v>
      </c>
      <c r="U7" s="5">
        <v>522396.69200000016</v>
      </c>
      <c r="V7" s="3">
        <v>78</v>
      </c>
      <c r="W7" s="5">
        <v>271109.02100000007</v>
      </c>
      <c r="X7" s="3">
        <v>65</v>
      </c>
      <c r="Y7" s="5">
        <v>165377.90499999997</v>
      </c>
      <c r="Z7" s="3">
        <v>150</v>
      </c>
      <c r="AA7" s="5">
        <v>63453.125000000015</v>
      </c>
      <c r="AB7" s="5">
        <f>ABS((Table155[[#This Row],[85+ years state population]]-Sheet1!$B$8)/Sheet1!$B$7)</f>
        <v>0.38472757885015202</v>
      </c>
      <c r="AC7" s="5" t="str">
        <f>IF(Table155[[#This Row],[85+ years: standard deviations away from mean]]&lt;2, "no", "yes")</f>
        <v>no</v>
      </c>
      <c r="AD7" s="2">
        <v>266</v>
      </c>
    </row>
    <row r="8" spans="1:30">
      <c r="A8" t="s">
        <v>10</v>
      </c>
      <c r="B8">
        <v>2009</v>
      </c>
      <c r="C8">
        <v>3494487</v>
      </c>
      <c r="D8">
        <v>1704135</v>
      </c>
      <c r="E8">
        <v>1790352</v>
      </c>
      <c r="F8">
        <v>1086</v>
      </c>
      <c r="G8">
        <f>ABS((Table155[[#This Row],[Total deaths of state by year]]-Sheet1!$C$8)/Sheet1!$C$7)</f>
        <v>0.32154381293516948</v>
      </c>
      <c r="H8" t="str">
        <f>IF(Table155[[#This Row],[Total deaths of state by year: standard deviations away from mean]]&lt;2, "no", "yes")</f>
        <v>no</v>
      </c>
      <c r="I8" s="2">
        <v>212558.02899999998</v>
      </c>
      <c r="J8" s="3">
        <v>120</v>
      </c>
      <c r="K8" s="5">
        <v>459486.46100000007</v>
      </c>
      <c r="L8" s="3">
        <v>60</v>
      </c>
      <c r="M8" s="5">
        <v>478043.67699999997</v>
      </c>
      <c r="N8" s="2">
        <v>60</v>
      </c>
      <c r="O8" s="2">
        <v>403268.70999999996</v>
      </c>
      <c r="P8" s="3">
        <v>60</v>
      </c>
      <c r="Q8" s="5">
        <v>519801.315</v>
      </c>
      <c r="R8" s="3">
        <v>60</v>
      </c>
      <c r="S8" s="5">
        <v>548351.92500000005</v>
      </c>
      <c r="T8" s="3">
        <v>60</v>
      </c>
      <c r="U8" s="5">
        <v>397044.58799999999</v>
      </c>
      <c r="V8" s="3">
        <v>60</v>
      </c>
      <c r="W8" s="5">
        <v>233949.85399999999</v>
      </c>
      <c r="X8" s="3">
        <v>67</v>
      </c>
      <c r="Y8" s="5">
        <v>164920.69399999999</v>
      </c>
      <c r="Z8" s="3">
        <v>175</v>
      </c>
      <c r="AA8" s="5">
        <v>77304.618000000002</v>
      </c>
      <c r="AB8" s="5">
        <f>ABS((Table155[[#This Row],[85+ years state population]]-Sheet1!$B$8)/Sheet1!$B$7)</f>
        <v>0.27202465057663222</v>
      </c>
      <c r="AC8" s="5" t="str">
        <f>IF(Table155[[#This Row],[85+ years: standard deviations away from mean]]&lt;2, "no", "yes")</f>
        <v>no</v>
      </c>
      <c r="AD8" s="2">
        <v>364</v>
      </c>
    </row>
    <row r="9" spans="1:30">
      <c r="A9" t="s">
        <v>11</v>
      </c>
      <c r="B9">
        <v>2009</v>
      </c>
      <c r="C9">
        <v>863832</v>
      </c>
      <c r="D9">
        <v>419541</v>
      </c>
      <c r="E9">
        <v>444291</v>
      </c>
      <c r="F9">
        <v>660</v>
      </c>
      <c r="G9">
        <f>ABS((Table155[[#This Row],[Total deaths of state by year]]-Sheet1!$C$8)/Sheet1!$C$7)</f>
        <v>0.71580447587155516</v>
      </c>
      <c r="H9" t="str">
        <f>IF(Table155[[#This Row],[Total deaths of state by year: standard deviations away from mean]]&lt;2, "no", "yes")</f>
        <v>no</v>
      </c>
      <c r="I9" s="2">
        <v>58270.941999999995</v>
      </c>
      <c r="J9" s="3">
        <v>120</v>
      </c>
      <c r="K9" s="5">
        <v>111165.51800000001</v>
      </c>
      <c r="L9" s="3">
        <v>60</v>
      </c>
      <c r="M9" s="5">
        <v>117963.568</v>
      </c>
      <c r="N9" s="2">
        <v>60</v>
      </c>
      <c r="O9" s="2">
        <v>112326.01799999998</v>
      </c>
      <c r="P9" s="3">
        <v>60</v>
      </c>
      <c r="Q9" s="5">
        <v>121305.82999999999</v>
      </c>
      <c r="R9" s="3">
        <v>60</v>
      </c>
      <c r="S9" s="5">
        <v>125074.128</v>
      </c>
      <c r="T9" s="3">
        <v>60</v>
      </c>
      <c r="U9" s="5">
        <v>99139.957999999984</v>
      </c>
      <c r="V9" s="3">
        <v>60</v>
      </c>
      <c r="W9" s="5">
        <v>63093.334000000003</v>
      </c>
      <c r="X9" s="3">
        <v>60</v>
      </c>
      <c r="Y9" s="5">
        <v>40563.036000000007</v>
      </c>
      <c r="Z9" s="3">
        <v>60</v>
      </c>
      <c r="AA9" s="5">
        <v>15490.835999999999</v>
      </c>
      <c r="AB9" s="5">
        <f>ABS((Table155[[#This Row],[85+ years state population]]-Sheet1!$B$8)/Sheet1!$B$7)</f>
        <v>0.77497362792232294</v>
      </c>
      <c r="AC9" s="5" t="str">
        <f>IF(Table155[[#This Row],[85+ years: standard deviations away from mean]]&lt;2, "no", "yes")</f>
        <v>no</v>
      </c>
      <c r="AD9" s="2">
        <v>60</v>
      </c>
    </row>
    <row r="10" spans="1:30">
      <c r="A10" t="s">
        <v>12</v>
      </c>
      <c r="B10">
        <v>2009</v>
      </c>
      <c r="C10">
        <v>588433</v>
      </c>
      <c r="D10">
        <v>277522</v>
      </c>
      <c r="E10">
        <v>310911</v>
      </c>
      <c r="F10">
        <v>660</v>
      </c>
      <c r="G10">
        <f>ABS((Table155[[#This Row],[Total deaths of state by year]]-Sheet1!$C$8)/Sheet1!$C$7)</f>
        <v>0.71580447587155516</v>
      </c>
      <c r="H10" t="str">
        <f>IF(Table155[[#This Row],[Total deaths of state by year: standard deviations away from mean]]&lt;2, "no", "yes")</f>
        <v>no</v>
      </c>
      <c r="I10" s="2">
        <v>35894.413</v>
      </c>
      <c r="J10" s="3">
        <v>120</v>
      </c>
      <c r="K10" s="5">
        <v>59431.733</v>
      </c>
      <c r="L10" s="3">
        <v>60</v>
      </c>
      <c r="M10" s="5">
        <v>89441.815999999992</v>
      </c>
      <c r="N10" s="2">
        <v>60</v>
      </c>
      <c r="O10" s="2">
        <v>105917.94</v>
      </c>
      <c r="P10" s="3">
        <v>60</v>
      </c>
      <c r="Q10" s="5">
        <v>86499.650999999998</v>
      </c>
      <c r="R10" s="3">
        <v>60</v>
      </c>
      <c r="S10" s="5">
        <v>78261.589000000007</v>
      </c>
      <c r="T10" s="3">
        <v>60</v>
      </c>
      <c r="U10" s="5">
        <v>64139.197</v>
      </c>
      <c r="V10" s="3">
        <v>60</v>
      </c>
      <c r="W10" s="5">
        <v>36482.845999999998</v>
      </c>
      <c r="X10" s="3">
        <v>60</v>
      </c>
      <c r="Y10" s="5">
        <v>23537.32</v>
      </c>
      <c r="Z10" s="3">
        <v>60</v>
      </c>
      <c r="AA10" s="5">
        <v>10003.361000000001</v>
      </c>
      <c r="AB10" s="5">
        <f>ABS((Table155[[#This Row],[85+ years state population]]-Sheet1!$B$8)/Sheet1!$B$7)</f>
        <v>0.81962256947163703</v>
      </c>
      <c r="AC10" s="5" t="str">
        <f>IF(Table155[[#This Row],[85+ years: standard deviations away from mean]]&lt;2, "no", "yes")</f>
        <v>no</v>
      </c>
      <c r="AD10" s="2">
        <v>60</v>
      </c>
    </row>
    <row r="11" spans="1:30">
      <c r="A11" t="s">
        <v>13</v>
      </c>
      <c r="B11">
        <v>2009</v>
      </c>
      <c r="C11">
        <v>18222420</v>
      </c>
      <c r="D11">
        <v>8953246</v>
      </c>
      <c r="E11">
        <v>9269174</v>
      </c>
      <c r="F11">
        <v>2614</v>
      </c>
      <c r="G11">
        <f>ABS((Table155[[#This Row],[Total deaths of state by year]]-Sheet1!$C$8)/Sheet1!$C$7)</f>
        <v>1.0926118043577819</v>
      </c>
      <c r="H11" t="str">
        <f>IF(Table155[[#This Row],[Total deaths of state by year: standard deviations away from mean]]&lt;2, "no", "yes")</f>
        <v>no</v>
      </c>
      <c r="I11" s="2">
        <v>1145650.9979999999</v>
      </c>
      <c r="J11" s="3">
        <v>120</v>
      </c>
      <c r="K11" s="5">
        <v>2200526.0930000003</v>
      </c>
      <c r="L11" s="3">
        <v>60</v>
      </c>
      <c r="M11" s="5">
        <v>2347623.716</v>
      </c>
      <c r="N11" s="2">
        <v>60</v>
      </c>
      <c r="O11" s="2">
        <v>2290188.2549999999</v>
      </c>
      <c r="P11" s="3">
        <v>70</v>
      </c>
      <c r="Q11" s="5">
        <v>2518290.550999999</v>
      </c>
      <c r="R11" s="3">
        <v>72</v>
      </c>
      <c r="S11" s="5">
        <v>2560323.9870000007</v>
      </c>
      <c r="T11" s="3">
        <v>170</v>
      </c>
      <c r="U11" s="5">
        <v>2092147.9109999994</v>
      </c>
      <c r="V11" s="3">
        <v>201</v>
      </c>
      <c r="W11" s="5">
        <v>1478978.5720000002</v>
      </c>
      <c r="X11" s="3">
        <v>284</v>
      </c>
      <c r="Y11" s="5">
        <v>1165060.9329999995</v>
      </c>
      <c r="Z11" s="3">
        <v>604</v>
      </c>
      <c r="AA11" s="5">
        <v>427425.42700000003</v>
      </c>
      <c r="AB11" s="5">
        <f>ABS((Table155[[#This Row],[85+ years state population]]-Sheet1!$B$8)/Sheet1!$B$7)</f>
        <v>2.5767397695327197</v>
      </c>
      <c r="AC11" s="5" t="str">
        <f>IF(Table155[[#This Row],[85+ years: standard deviations away from mean]]&lt;2, "no", "yes")</f>
        <v>yes</v>
      </c>
      <c r="AD11" s="2">
        <v>973</v>
      </c>
    </row>
    <row r="12" spans="1:30">
      <c r="A12" t="s">
        <v>14</v>
      </c>
      <c r="B12">
        <v>2009</v>
      </c>
      <c r="C12">
        <v>9713030</v>
      </c>
      <c r="D12">
        <v>4771777</v>
      </c>
      <c r="E12">
        <v>4941253</v>
      </c>
      <c r="F12">
        <v>1738</v>
      </c>
      <c r="G12">
        <f>ABS((Table155[[#This Row],[Total deaths of state by year]]-Sheet1!$C$8)/Sheet1!$C$7)</f>
        <v>0.28187861015056637</v>
      </c>
      <c r="H12" t="str">
        <f>IF(Table155[[#This Row],[Total deaths of state by year: standard deviations away from mean]]&lt;2, "no", "yes")</f>
        <v>no</v>
      </c>
      <c r="I12" s="2">
        <v>739624.8320000004</v>
      </c>
      <c r="J12" s="3">
        <v>120</v>
      </c>
      <c r="K12" s="5">
        <v>1392671.2689999999</v>
      </c>
      <c r="L12" s="3">
        <v>60</v>
      </c>
      <c r="M12" s="5">
        <v>1417353.1870000002</v>
      </c>
      <c r="N12" s="2">
        <v>60</v>
      </c>
      <c r="O12" s="2">
        <v>1376408.6700000009</v>
      </c>
      <c r="P12" s="3">
        <v>60</v>
      </c>
      <c r="Q12" s="5">
        <v>1467137.1529999995</v>
      </c>
      <c r="R12" s="3">
        <v>65</v>
      </c>
      <c r="S12" s="5">
        <v>1355167.8039999991</v>
      </c>
      <c r="T12" s="3">
        <v>76</v>
      </c>
      <c r="U12" s="5">
        <v>983688.554</v>
      </c>
      <c r="V12" s="3">
        <v>131</v>
      </c>
      <c r="W12" s="5">
        <v>547344.33299999998</v>
      </c>
      <c r="X12" s="3">
        <v>194</v>
      </c>
      <c r="Y12" s="5">
        <v>315195.20999999996</v>
      </c>
      <c r="Z12" s="3">
        <v>410</v>
      </c>
      <c r="AA12" s="5">
        <v>116393.38099999999</v>
      </c>
      <c r="AB12" s="5">
        <f>ABS((Table155[[#This Row],[85+ years state population]]-Sheet1!$B$8)/Sheet1!$B$7)</f>
        <v>4.6021790531890573E-2</v>
      </c>
      <c r="AC12" s="5" t="str">
        <f>IF(Table155[[#This Row],[85+ years: standard deviations away from mean]]&lt;2, "no", "yes")</f>
        <v>no</v>
      </c>
      <c r="AD12" s="2">
        <v>562</v>
      </c>
    </row>
    <row r="13" spans="1:30">
      <c r="A13" t="s">
        <v>15</v>
      </c>
      <c r="B13">
        <v>2009</v>
      </c>
      <c r="C13">
        <v>1280241</v>
      </c>
      <c r="D13">
        <v>647624</v>
      </c>
      <c r="E13">
        <v>632617</v>
      </c>
      <c r="F13">
        <v>725</v>
      </c>
      <c r="G13">
        <f>ABS((Table155[[#This Row],[Total deaths of state by year]]-Sheet1!$C$8)/Sheet1!$C$7)</f>
        <v>0.65564733246576856</v>
      </c>
      <c r="H13" t="str">
        <f>IF(Table155[[#This Row],[Total deaths of state by year: standard deviations away from mean]]&lt;2, "no", "yes")</f>
        <v>no</v>
      </c>
      <c r="I13" s="2">
        <v>86680.740999999995</v>
      </c>
      <c r="J13" s="3">
        <v>120</v>
      </c>
      <c r="K13" s="5">
        <v>154047.16699999999</v>
      </c>
      <c r="L13" s="3">
        <v>60</v>
      </c>
      <c r="M13" s="5">
        <v>174733.16500000001</v>
      </c>
      <c r="N13" s="2">
        <v>60</v>
      </c>
      <c r="O13" s="2">
        <v>183511.85700000002</v>
      </c>
      <c r="P13" s="3">
        <v>60</v>
      </c>
      <c r="Q13" s="5">
        <v>175700.70799999998</v>
      </c>
      <c r="R13" s="3">
        <v>60</v>
      </c>
      <c r="S13" s="5">
        <v>180058.22700000001</v>
      </c>
      <c r="T13" s="3">
        <v>60</v>
      </c>
      <c r="U13" s="5">
        <v>147014.962</v>
      </c>
      <c r="V13" s="3">
        <v>60</v>
      </c>
      <c r="W13" s="5">
        <v>86906.005000000005</v>
      </c>
      <c r="X13" s="3">
        <v>60</v>
      </c>
      <c r="Y13" s="5">
        <v>67847.144</v>
      </c>
      <c r="Z13" s="3">
        <v>60</v>
      </c>
      <c r="AA13" s="5">
        <v>25893.421000000002</v>
      </c>
      <c r="AB13" s="5">
        <f>ABS((Table155[[#This Row],[85+ years state population]]-Sheet1!$B$8)/Sheet1!$B$7)</f>
        <v>0.69033280320298085</v>
      </c>
      <c r="AC13" s="5" t="str">
        <f>IF(Table155[[#This Row],[85+ years: standard deviations away from mean]]&lt;2, "no", "yes")</f>
        <v>no</v>
      </c>
      <c r="AD13" s="2">
        <v>125</v>
      </c>
    </row>
    <row r="14" spans="1:30">
      <c r="A14" t="s">
        <v>16</v>
      </c>
      <c r="B14">
        <v>2009</v>
      </c>
      <c r="C14">
        <v>1498101</v>
      </c>
      <c r="D14">
        <v>751745</v>
      </c>
      <c r="E14">
        <v>746356</v>
      </c>
      <c r="F14">
        <v>665</v>
      </c>
      <c r="G14">
        <f>ABS((Table155[[#This Row],[Total deaths of state by year]]-Sheet1!$C$8)/Sheet1!$C$7)</f>
        <v>0.71117700330187927</v>
      </c>
      <c r="H14" t="str">
        <f>IF(Table155[[#This Row],[Total deaths of state by year: standard deviations away from mean]]&lt;2, "no", "yes")</f>
        <v>no</v>
      </c>
      <c r="I14" s="2">
        <v>118760.60999999996</v>
      </c>
      <c r="J14" s="3">
        <v>120</v>
      </c>
      <c r="K14" s="5">
        <v>220896.01099999997</v>
      </c>
      <c r="L14" s="3">
        <v>60</v>
      </c>
      <c r="M14" s="5">
        <v>227909.16900000002</v>
      </c>
      <c r="N14" s="2">
        <v>60</v>
      </c>
      <c r="O14" s="2">
        <v>199464.77699999991</v>
      </c>
      <c r="P14" s="3">
        <v>60</v>
      </c>
      <c r="Q14" s="5">
        <v>191812.43000000005</v>
      </c>
      <c r="R14" s="3">
        <v>60</v>
      </c>
      <c r="S14" s="5">
        <v>203232.60300000009</v>
      </c>
      <c r="T14" s="3">
        <v>60</v>
      </c>
      <c r="U14" s="5">
        <v>159866.85100000005</v>
      </c>
      <c r="V14" s="3">
        <v>60</v>
      </c>
      <c r="W14" s="5">
        <v>94100.930999999997</v>
      </c>
      <c r="X14" s="3">
        <v>60</v>
      </c>
      <c r="Y14" s="5">
        <v>58708.122000000018</v>
      </c>
      <c r="Z14" s="3">
        <v>60</v>
      </c>
      <c r="AA14" s="5">
        <v>23731.290999999994</v>
      </c>
      <c r="AB14" s="5">
        <f>ABS((Table155[[#This Row],[85+ years state population]]-Sheet1!$B$8)/Sheet1!$B$7)</f>
        <v>0.70792501382663175</v>
      </c>
      <c r="AC14" s="5" t="str">
        <f>IF(Table155[[#This Row],[85+ years: standard deviations away from mean]]&lt;2, "no", "yes")</f>
        <v>no</v>
      </c>
      <c r="AD14" s="2">
        <v>65</v>
      </c>
    </row>
    <row r="15" spans="1:30">
      <c r="A15" t="s">
        <v>17</v>
      </c>
      <c r="B15">
        <v>2009</v>
      </c>
      <c r="C15">
        <v>12892496</v>
      </c>
      <c r="D15">
        <v>6345387</v>
      </c>
      <c r="E15">
        <v>6547109</v>
      </c>
      <c r="F15">
        <v>2653</v>
      </c>
      <c r="G15">
        <f>ABS((Table155[[#This Row],[Total deaths of state by year]]-Sheet1!$C$8)/Sheet1!$C$7)</f>
        <v>1.1287060904012538</v>
      </c>
      <c r="H15" t="str">
        <f>IF(Table155[[#This Row],[Total deaths of state by year: standard deviations away from mean]]&lt;2, "no", "yes")</f>
        <v>no</v>
      </c>
      <c r="I15" s="2">
        <v>898968.31600000046</v>
      </c>
      <c r="J15" s="3">
        <v>120</v>
      </c>
      <c r="K15" s="5">
        <v>1769246.6900000009</v>
      </c>
      <c r="L15" s="3">
        <v>60</v>
      </c>
      <c r="M15" s="5">
        <v>1845653.7050000001</v>
      </c>
      <c r="N15" s="2">
        <v>60</v>
      </c>
      <c r="O15" s="2">
        <v>1770474.8160000008</v>
      </c>
      <c r="P15" s="3">
        <v>60</v>
      </c>
      <c r="Q15" s="5">
        <v>1829792.743</v>
      </c>
      <c r="R15" s="3">
        <v>72</v>
      </c>
      <c r="S15" s="5">
        <v>1867044.4869999993</v>
      </c>
      <c r="T15" s="3">
        <v>102</v>
      </c>
      <c r="U15" s="5">
        <v>1342706.284</v>
      </c>
      <c r="V15" s="3">
        <v>173</v>
      </c>
      <c r="W15" s="5">
        <v>804823.98000000033</v>
      </c>
      <c r="X15" s="3">
        <v>263</v>
      </c>
      <c r="Y15" s="5">
        <v>539871.78899999987</v>
      </c>
      <c r="Z15" s="3">
        <v>589</v>
      </c>
      <c r="AA15" s="5">
        <v>223035.83400000003</v>
      </c>
      <c r="AB15" s="5">
        <f>ABS((Table155[[#This Row],[85+ years state population]]-Sheet1!$B$8)/Sheet1!$B$7)</f>
        <v>0.91372007629583074</v>
      </c>
      <c r="AC15" s="5" t="str">
        <f>IF(Table155[[#This Row],[85+ years: standard deviations away from mean]]&lt;2, "no", "yes")</f>
        <v>no</v>
      </c>
      <c r="AD15" s="2">
        <v>1154</v>
      </c>
    </row>
    <row r="16" spans="1:30">
      <c r="A16" t="s">
        <v>18</v>
      </c>
      <c r="B16">
        <v>2009</v>
      </c>
      <c r="C16">
        <v>6401961</v>
      </c>
      <c r="D16">
        <v>3150326</v>
      </c>
      <c r="E16">
        <v>3251635</v>
      </c>
      <c r="F16">
        <v>1456</v>
      </c>
      <c r="G16">
        <f>ABS((Table155[[#This Row],[Total deaths of state by year]]-Sheet1!$C$8)/Sheet1!$C$7)</f>
        <v>2.0889157220846263E-2</v>
      </c>
      <c r="H16" t="str">
        <f>IF(Table155[[#This Row],[Total deaths of state by year: standard deviations away from mean]]&lt;2, "no", "yes")</f>
        <v>no</v>
      </c>
      <c r="I16" s="2">
        <v>445484.03899999993</v>
      </c>
      <c r="J16" s="3">
        <v>120</v>
      </c>
      <c r="K16" s="5">
        <v>880407.478</v>
      </c>
      <c r="L16" s="3">
        <v>60</v>
      </c>
      <c r="M16" s="5">
        <v>916661.60699999984</v>
      </c>
      <c r="N16" s="2">
        <v>60</v>
      </c>
      <c r="O16" s="2">
        <v>833692.16899999999</v>
      </c>
      <c r="P16" s="3">
        <v>60</v>
      </c>
      <c r="Q16" s="5">
        <v>886763.32000000018</v>
      </c>
      <c r="R16" s="3">
        <v>60</v>
      </c>
      <c r="S16" s="5">
        <v>933523.06499999994</v>
      </c>
      <c r="T16" s="3">
        <v>60</v>
      </c>
      <c r="U16" s="5">
        <v>694889.69800000044</v>
      </c>
      <c r="V16" s="3">
        <v>85</v>
      </c>
      <c r="W16" s="5">
        <v>416763.57299999997</v>
      </c>
      <c r="X16" s="3">
        <v>118</v>
      </c>
      <c r="Y16" s="5">
        <v>280877.46899999992</v>
      </c>
      <c r="Z16" s="3">
        <v>296</v>
      </c>
      <c r="AA16" s="5">
        <v>109598.07300000003</v>
      </c>
      <c r="AB16" s="5">
        <f>ABS((Table155[[#This Row],[85+ years state population]]-Sheet1!$B$8)/Sheet1!$B$7)</f>
        <v>9.2683583437917286E-3</v>
      </c>
      <c r="AC16" s="5" t="str">
        <f>IF(Table155[[#This Row],[85+ years: standard deviations away from mean]]&lt;2, "no", "yes")</f>
        <v>no</v>
      </c>
      <c r="AD16" s="2">
        <v>537</v>
      </c>
    </row>
    <row r="17" spans="1:30">
      <c r="A17" t="s">
        <v>19</v>
      </c>
      <c r="B17">
        <v>2009</v>
      </c>
      <c r="C17">
        <v>2972825</v>
      </c>
      <c r="D17">
        <v>1465634</v>
      </c>
      <c r="E17">
        <v>1507191</v>
      </c>
      <c r="F17">
        <v>1063</v>
      </c>
      <c r="G17">
        <f>ABS((Table155[[#This Row],[Total deaths of state by year]]-Sheet1!$C$8)/Sheet1!$C$7)</f>
        <v>0.34283018675567856</v>
      </c>
      <c r="H17" t="str">
        <f>IF(Table155[[#This Row],[Total deaths of state by year: standard deviations away from mean]]&lt;2, "no", "yes")</f>
        <v>no</v>
      </c>
      <c r="I17" s="2">
        <v>196545.049</v>
      </c>
      <c r="J17" s="3">
        <v>120</v>
      </c>
      <c r="K17" s="5">
        <v>385311.25599999988</v>
      </c>
      <c r="L17" s="3">
        <v>60</v>
      </c>
      <c r="M17" s="5">
        <v>446171.6339999999</v>
      </c>
      <c r="N17" s="2">
        <v>60</v>
      </c>
      <c r="O17" s="2">
        <v>354216.82599999988</v>
      </c>
      <c r="P17" s="3">
        <v>60</v>
      </c>
      <c r="Q17" s="5">
        <v>385067.09399999992</v>
      </c>
      <c r="R17" s="3">
        <v>60</v>
      </c>
      <c r="S17" s="5">
        <v>437434.56499999989</v>
      </c>
      <c r="T17" s="3">
        <v>67</v>
      </c>
      <c r="U17" s="5">
        <v>330397.81699999992</v>
      </c>
      <c r="V17" s="3">
        <v>65</v>
      </c>
      <c r="W17" s="5">
        <v>209369.71100000001</v>
      </c>
      <c r="X17" s="3">
        <v>71</v>
      </c>
      <c r="Y17" s="5">
        <v>156828.28200000001</v>
      </c>
      <c r="Z17" s="3">
        <v>158</v>
      </c>
      <c r="AA17" s="5">
        <v>70791.900000000009</v>
      </c>
      <c r="AB17" s="5">
        <f>ABS((Table155[[#This Row],[85+ years state population]]-Sheet1!$B$8)/Sheet1!$B$7)</f>
        <v>0.32501550070518237</v>
      </c>
      <c r="AC17" s="5" t="str">
        <f>IF(Table155[[#This Row],[85+ years: standard deviations away from mean]]&lt;2, "no", "yes")</f>
        <v>no</v>
      </c>
      <c r="AD17" s="2">
        <v>342</v>
      </c>
    </row>
    <row r="18" spans="1:30">
      <c r="A18" t="s">
        <v>20</v>
      </c>
      <c r="B18">
        <v>2009</v>
      </c>
      <c r="C18">
        <v>2793990</v>
      </c>
      <c r="D18">
        <v>1384487</v>
      </c>
      <c r="E18">
        <v>1409503</v>
      </c>
      <c r="F18">
        <v>999</v>
      </c>
      <c r="G18">
        <f>ABS((Table155[[#This Row],[Total deaths of state by year]]-Sheet1!$C$8)/Sheet1!$C$7)</f>
        <v>0.4020618356475299</v>
      </c>
      <c r="H18" t="str">
        <f>IF(Table155[[#This Row],[Total deaths of state by year: standard deviations away from mean]]&lt;2, "no", "yes")</f>
        <v>no</v>
      </c>
      <c r="I18" s="2">
        <v>199682.44399999996</v>
      </c>
      <c r="J18" s="3">
        <v>120</v>
      </c>
      <c r="K18" s="5">
        <v>382518.67200000008</v>
      </c>
      <c r="L18" s="3">
        <v>60</v>
      </c>
      <c r="M18" s="5">
        <v>424345.70500000002</v>
      </c>
      <c r="N18" s="2">
        <v>60</v>
      </c>
      <c r="O18" s="2">
        <v>356724.94600000005</v>
      </c>
      <c r="P18" s="3">
        <v>60</v>
      </c>
      <c r="Q18" s="5">
        <v>364706.7159999999</v>
      </c>
      <c r="R18" s="3">
        <v>60</v>
      </c>
      <c r="S18" s="5">
        <v>405239.97600000014</v>
      </c>
      <c r="T18" s="3">
        <v>60</v>
      </c>
      <c r="U18" s="5">
        <v>296771.48099999997</v>
      </c>
      <c r="V18" s="3">
        <v>60</v>
      </c>
      <c r="W18" s="5">
        <v>177198.8490000001</v>
      </c>
      <c r="X18" s="3">
        <v>60</v>
      </c>
      <c r="Y18" s="5">
        <v>127583.26800000004</v>
      </c>
      <c r="Z18" s="3">
        <v>137</v>
      </c>
      <c r="AA18" s="5">
        <v>58394.079999999994</v>
      </c>
      <c r="AB18" s="5">
        <f>ABS((Table155[[#This Row],[85+ years state population]]-Sheet1!$B$8)/Sheet1!$B$7)</f>
        <v>0.42589059180243893</v>
      </c>
      <c r="AC18" s="5" t="str">
        <f>IF(Table155[[#This Row],[85+ years: standard deviations away from mean]]&lt;2, "no", "yes")</f>
        <v>no</v>
      </c>
      <c r="AD18" s="2">
        <v>322</v>
      </c>
    </row>
    <row r="19" spans="1:30">
      <c r="A19" t="s">
        <v>21</v>
      </c>
      <c r="B19">
        <v>2009</v>
      </c>
      <c r="C19">
        <v>4318288</v>
      </c>
      <c r="D19">
        <v>2116707</v>
      </c>
      <c r="E19">
        <v>2201581</v>
      </c>
      <c r="F19">
        <v>1303</v>
      </c>
      <c r="G19">
        <f>ABS((Table155[[#This Row],[Total deaths of state by year]]-Sheet1!$C$8)/Sheet1!$C$7)</f>
        <v>0.12071150341123592</v>
      </c>
      <c r="H19" t="str">
        <f>IF(Table155[[#This Row],[Total deaths of state by year: standard deviations away from mean]]&lt;2, "no", "yes")</f>
        <v>no</v>
      </c>
      <c r="I19" s="2">
        <v>287840.01</v>
      </c>
      <c r="J19" s="3">
        <v>120</v>
      </c>
      <c r="K19" s="5">
        <v>561256.86699999997</v>
      </c>
      <c r="L19" s="3">
        <v>60</v>
      </c>
      <c r="M19" s="5">
        <v>597625.59699999995</v>
      </c>
      <c r="N19" s="2">
        <v>60</v>
      </c>
      <c r="O19" s="2">
        <v>573791.56200000015</v>
      </c>
      <c r="P19" s="3">
        <v>60</v>
      </c>
      <c r="Q19" s="5">
        <v>609478.04500000004</v>
      </c>
      <c r="R19" s="3">
        <v>60</v>
      </c>
      <c r="S19" s="5">
        <v>634678.84299999988</v>
      </c>
      <c r="T19" s="3">
        <v>60</v>
      </c>
      <c r="U19" s="5">
        <v>493837.82099999994</v>
      </c>
      <c r="V19" s="3">
        <v>79</v>
      </c>
      <c r="W19" s="5">
        <v>302695.00699999981</v>
      </c>
      <c r="X19" s="3">
        <v>138</v>
      </c>
      <c r="Y19" s="5">
        <v>187921.89999999988</v>
      </c>
      <c r="Z19" s="3">
        <v>268</v>
      </c>
      <c r="AA19" s="5">
        <v>68738.39800000003</v>
      </c>
      <c r="AB19" s="5">
        <f>ABS((Table155[[#This Row],[85+ years state population]]-Sheet1!$B$8)/Sheet1!$B$7)</f>
        <v>0.34172385760328189</v>
      </c>
      <c r="AC19" s="5" t="str">
        <f>IF(Table155[[#This Row],[85+ years: standard deviations away from mean]]&lt;2, "no", "yes")</f>
        <v>no</v>
      </c>
      <c r="AD19" s="2">
        <v>398</v>
      </c>
    </row>
    <row r="20" spans="1:30">
      <c r="A20" t="s">
        <v>22</v>
      </c>
      <c r="B20">
        <v>2009</v>
      </c>
      <c r="C20">
        <v>4437074</v>
      </c>
      <c r="D20">
        <v>2158164</v>
      </c>
      <c r="E20">
        <v>2278910</v>
      </c>
      <c r="F20">
        <v>1171</v>
      </c>
      <c r="G20">
        <f>ABS((Table155[[#This Row],[Total deaths of state by year]]-Sheet1!$C$8)/Sheet1!$C$7)</f>
        <v>0.24287677925067935</v>
      </c>
      <c r="H20" t="str">
        <f>IF(Table155[[#This Row],[Total deaths of state by year: standard deviations away from mean]]&lt;2, "no", "yes")</f>
        <v>no</v>
      </c>
      <c r="I20" s="2">
        <v>311787.08799999993</v>
      </c>
      <c r="J20" s="3">
        <v>120</v>
      </c>
      <c r="K20" s="5">
        <v>612616.33199999982</v>
      </c>
      <c r="L20" s="3">
        <v>60</v>
      </c>
      <c r="M20" s="5">
        <v>680955.34699999995</v>
      </c>
      <c r="N20" s="2">
        <v>60</v>
      </c>
      <c r="O20" s="2">
        <v>587475.32799999998</v>
      </c>
      <c r="P20" s="3">
        <v>60</v>
      </c>
      <c r="Q20" s="5">
        <v>591230.99700000009</v>
      </c>
      <c r="R20" s="3">
        <v>60</v>
      </c>
      <c r="S20" s="5">
        <v>638097.74800000002</v>
      </c>
      <c r="T20" s="3">
        <v>60</v>
      </c>
      <c r="U20" s="5">
        <v>477651.12200000021</v>
      </c>
      <c r="V20" s="3">
        <v>60</v>
      </c>
      <c r="W20" s="5">
        <v>288046.58800000011</v>
      </c>
      <c r="X20" s="3">
        <v>103</v>
      </c>
      <c r="Y20" s="5">
        <v>184258.13600000003</v>
      </c>
      <c r="Z20" s="3">
        <v>243</v>
      </c>
      <c r="AA20" s="5">
        <v>66061.202000000005</v>
      </c>
      <c r="AB20" s="5">
        <f>ABS((Table155[[#This Row],[85+ years state population]]-Sheet1!$B$8)/Sheet1!$B$7)</f>
        <v>0.36350691223588771</v>
      </c>
      <c r="AC20" s="5" t="str">
        <f>IF(Table155[[#This Row],[85+ years: standard deviations away from mean]]&lt;2, "no", "yes")</f>
        <v>no</v>
      </c>
      <c r="AD20" s="2">
        <v>345</v>
      </c>
    </row>
    <row r="21" spans="1:30">
      <c r="A21" t="s">
        <v>23</v>
      </c>
      <c r="B21">
        <v>2009</v>
      </c>
      <c r="C21">
        <v>1316380</v>
      </c>
      <c r="D21">
        <v>642611</v>
      </c>
      <c r="E21">
        <v>673769</v>
      </c>
      <c r="F21">
        <v>711</v>
      </c>
      <c r="G21">
        <f>ABS((Table155[[#This Row],[Total deaths of state by year]]-Sheet1!$C$8)/Sheet1!$C$7)</f>
        <v>0.66860425566086112</v>
      </c>
      <c r="H21" t="str">
        <f>IF(Table155[[#This Row],[Total deaths of state by year: standard deviations away from mean]]&lt;2, "no", "yes")</f>
        <v>no</v>
      </c>
      <c r="I21" s="2">
        <v>70908.907999999996</v>
      </c>
      <c r="J21" s="3">
        <v>120</v>
      </c>
      <c r="K21" s="5">
        <v>154170.177</v>
      </c>
      <c r="L21" s="3">
        <v>60</v>
      </c>
      <c r="M21" s="5">
        <v>173479.87500000003</v>
      </c>
      <c r="N21" s="2">
        <v>60</v>
      </c>
      <c r="O21" s="2">
        <v>147387.47699999998</v>
      </c>
      <c r="P21" s="3">
        <v>60</v>
      </c>
      <c r="Q21" s="5">
        <v>184908.92799999996</v>
      </c>
      <c r="R21" s="3">
        <v>60</v>
      </c>
      <c r="S21" s="5">
        <v>216653.70199999999</v>
      </c>
      <c r="T21" s="3">
        <v>60</v>
      </c>
      <c r="U21" s="5">
        <v>171821.56100000002</v>
      </c>
      <c r="V21" s="3">
        <v>60</v>
      </c>
      <c r="W21" s="5">
        <v>101939.62000000001</v>
      </c>
      <c r="X21" s="3">
        <v>60</v>
      </c>
      <c r="Y21" s="5">
        <v>68907.930999999997</v>
      </c>
      <c r="Z21" s="3">
        <v>66</v>
      </c>
      <c r="AA21" s="5">
        <v>26937.315999999992</v>
      </c>
      <c r="AB21" s="5">
        <f>ABS((Table155[[#This Row],[85+ years state population]]-Sheet1!$B$8)/Sheet1!$B$7)</f>
        <v>0.68183913228172455</v>
      </c>
      <c r="AC21" s="5" t="str">
        <f>IF(Table155[[#This Row],[85+ years: standard deviations away from mean]]&lt;2, "no", "yes")</f>
        <v>no</v>
      </c>
      <c r="AD21" s="2">
        <v>105</v>
      </c>
    </row>
    <row r="22" spans="1:30">
      <c r="A22" t="s">
        <v>24</v>
      </c>
      <c r="B22">
        <v>2009</v>
      </c>
      <c r="C22">
        <v>5637418</v>
      </c>
      <c r="D22">
        <v>2730367</v>
      </c>
      <c r="E22">
        <v>2907051</v>
      </c>
      <c r="F22">
        <v>1244</v>
      </c>
      <c r="G22">
        <f>ABS((Table155[[#This Row],[Total deaths of state by year]]-Sheet1!$C$8)/Sheet1!$C$7)</f>
        <v>0.17531567973341139</v>
      </c>
      <c r="H22" t="str">
        <f>IF(Table155[[#This Row],[Total deaths of state by year: standard deviations away from mean]]&lt;2, "no", "yes")</f>
        <v>no</v>
      </c>
      <c r="I22" s="2">
        <v>376457.23900000006</v>
      </c>
      <c r="J22" s="3">
        <v>120</v>
      </c>
      <c r="K22" s="5">
        <v>744541.28700000001</v>
      </c>
      <c r="L22" s="3">
        <v>60</v>
      </c>
      <c r="M22" s="5">
        <v>777087.99100000004</v>
      </c>
      <c r="N22" s="2">
        <v>60</v>
      </c>
      <c r="O22" s="2">
        <v>737196.44499999995</v>
      </c>
      <c r="P22" s="3">
        <v>60</v>
      </c>
      <c r="Q22" s="5">
        <v>845033.71900000004</v>
      </c>
      <c r="R22" s="3">
        <v>60</v>
      </c>
      <c r="S22" s="5">
        <v>866535.84199999995</v>
      </c>
      <c r="T22" s="3">
        <v>72</v>
      </c>
      <c r="U22" s="5">
        <v>626576.63299999991</v>
      </c>
      <c r="V22" s="3">
        <v>65</v>
      </c>
      <c r="W22" s="5">
        <v>353991.51100000006</v>
      </c>
      <c r="X22" s="3">
        <v>65</v>
      </c>
      <c r="Y22" s="5">
        <v>224763.68699999998</v>
      </c>
      <c r="Z22" s="3">
        <v>284</v>
      </c>
      <c r="AA22" s="5">
        <v>84359.325000000012</v>
      </c>
      <c r="AB22" s="5">
        <f>ABS((Table155[[#This Row],[85+ years state population]]-Sheet1!$B$8)/Sheet1!$B$7)</f>
        <v>0.21462389695305537</v>
      </c>
      <c r="AC22" s="5" t="str">
        <f>IF(Table155[[#This Row],[85+ years: standard deviations away from mean]]&lt;2, "no", "yes")</f>
        <v>no</v>
      </c>
      <c r="AD22" s="2">
        <v>398</v>
      </c>
    </row>
    <row r="23" spans="1:30">
      <c r="A23" t="s">
        <v>25</v>
      </c>
      <c r="B23">
        <v>2009</v>
      </c>
      <c r="C23">
        <v>6511176</v>
      </c>
      <c r="D23">
        <v>3159175</v>
      </c>
      <c r="E23">
        <v>3352001</v>
      </c>
      <c r="F23">
        <v>1668</v>
      </c>
      <c r="G23">
        <f>ABS((Table155[[#This Row],[Total deaths of state by year]]-Sheet1!$C$8)/Sheet1!$C$7)</f>
        <v>0.21709399417510392</v>
      </c>
      <c r="H23" t="str">
        <f>IF(Table155[[#This Row],[Total deaths of state by year: standard deviations away from mean]]&lt;2, "no", "yes")</f>
        <v>no</v>
      </c>
      <c r="I23" s="2">
        <v>384502.80899999995</v>
      </c>
      <c r="J23" s="3">
        <v>120</v>
      </c>
      <c r="K23" s="5">
        <v>800466.30099999998</v>
      </c>
      <c r="L23" s="3">
        <v>60</v>
      </c>
      <c r="M23" s="5">
        <v>909982.86399999983</v>
      </c>
      <c r="N23" s="2">
        <v>60</v>
      </c>
      <c r="O23" s="2">
        <v>839232.3339999998</v>
      </c>
      <c r="P23" s="3">
        <v>60</v>
      </c>
      <c r="Q23" s="5">
        <v>975467.11399999971</v>
      </c>
      <c r="R23" s="3">
        <v>60</v>
      </c>
      <c r="S23" s="5">
        <v>998066.1379999998</v>
      </c>
      <c r="T23" s="3">
        <v>68</v>
      </c>
      <c r="U23" s="5">
        <v>732768.84299999999</v>
      </c>
      <c r="V23" s="3">
        <v>60</v>
      </c>
      <c r="W23" s="5">
        <v>426481.35700000008</v>
      </c>
      <c r="X23" s="3">
        <v>112</v>
      </c>
      <c r="Y23" s="5">
        <v>305548.37599999999</v>
      </c>
      <c r="Z23" s="3">
        <v>362</v>
      </c>
      <c r="AA23" s="5">
        <v>136968.65</v>
      </c>
      <c r="AB23" s="5">
        <f>ABS((Table155[[#This Row],[85+ years state population]]-Sheet1!$B$8)/Sheet1!$B$7)</f>
        <v>0.21343284624374609</v>
      </c>
      <c r="AC23" s="5" t="str">
        <f>IF(Table155[[#This Row],[85+ years: standard deviations away from mean]]&lt;2, "no", "yes")</f>
        <v>no</v>
      </c>
      <c r="AD23" s="2">
        <v>706</v>
      </c>
    </row>
    <row r="24" spans="1:30">
      <c r="A24" t="s">
        <v>26</v>
      </c>
      <c r="B24">
        <v>2009</v>
      </c>
      <c r="C24">
        <v>10032443</v>
      </c>
      <c r="D24">
        <v>4934593</v>
      </c>
      <c r="E24">
        <v>5097850</v>
      </c>
      <c r="F24">
        <v>1880</v>
      </c>
      <c r="G24">
        <f>ABS((Table155[[#This Row],[Total deaths of state by year]]-Sheet1!$C$8)/Sheet1!$C$7)</f>
        <v>0.41329883112936155</v>
      </c>
      <c r="H24" t="str">
        <f>IF(Table155[[#This Row],[Total deaths of state by year: standard deviations away from mean]]&lt;2, "no", "yes")</f>
        <v>no</v>
      </c>
      <c r="I24" s="2">
        <v>632465.69899999991</v>
      </c>
      <c r="J24" s="3">
        <v>120</v>
      </c>
      <c r="K24" s="5">
        <v>1354501.956</v>
      </c>
      <c r="L24" s="3">
        <v>60</v>
      </c>
      <c r="M24" s="5">
        <v>1438124.5589999999</v>
      </c>
      <c r="N24" s="2">
        <v>60</v>
      </c>
      <c r="O24" s="2">
        <v>1229114.5209999997</v>
      </c>
      <c r="P24" s="3">
        <v>60</v>
      </c>
      <c r="Q24" s="5">
        <v>1418516.9390000002</v>
      </c>
      <c r="R24" s="3">
        <v>65</v>
      </c>
      <c r="S24" s="5">
        <v>1531856.1580000003</v>
      </c>
      <c r="T24" s="3">
        <v>81</v>
      </c>
      <c r="U24" s="5">
        <v>1138515.7709999999</v>
      </c>
      <c r="V24" s="3">
        <v>141</v>
      </c>
      <c r="W24" s="5">
        <v>666764.11699999985</v>
      </c>
      <c r="X24" s="3">
        <v>191</v>
      </c>
      <c r="Y24" s="5">
        <v>445422.81400000007</v>
      </c>
      <c r="Z24" s="3">
        <v>417</v>
      </c>
      <c r="AA24" s="5">
        <v>174172.27300000002</v>
      </c>
      <c r="AB24" s="5">
        <f>ABS((Table155[[#This Row],[85+ years state population]]-Sheet1!$B$8)/Sheet1!$B$7)</f>
        <v>0.51614081097246345</v>
      </c>
      <c r="AC24" s="5" t="str">
        <f>IF(Table155[[#This Row],[85+ years: standard deviations away from mean]]&lt;2, "no", "yes")</f>
        <v>no</v>
      </c>
      <c r="AD24" s="2">
        <v>685</v>
      </c>
    </row>
    <row r="25" spans="1:30">
      <c r="A25" t="s">
        <v>27</v>
      </c>
      <c r="B25">
        <v>2009</v>
      </c>
      <c r="C25">
        <v>5177992</v>
      </c>
      <c r="D25">
        <v>2574328</v>
      </c>
      <c r="E25">
        <v>2603664</v>
      </c>
      <c r="F25">
        <v>1010</v>
      </c>
      <c r="G25">
        <f>ABS((Table155[[#This Row],[Total deaths of state by year]]-Sheet1!$C$8)/Sheet1!$C$7)</f>
        <v>0.39188139599424299</v>
      </c>
      <c r="H25" t="str">
        <f>IF(Table155[[#This Row],[Total deaths of state by year: standard deviations away from mean]]&lt;2, "no", "yes")</f>
        <v>no</v>
      </c>
      <c r="I25" s="2">
        <v>355376.36499999976</v>
      </c>
      <c r="J25" s="3">
        <v>120</v>
      </c>
      <c r="K25" s="5">
        <v>682853.10899999994</v>
      </c>
      <c r="L25" s="3">
        <v>60</v>
      </c>
      <c r="M25" s="5">
        <v>744504.18099999987</v>
      </c>
      <c r="N25" s="2">
        <v>60</v>
      </c>
      <c r="O25" s="2">
        <v>674692.80800000008</v>
      </c>
      <c r="P25" s="3">
        <v>60</v>
      </c>
      <c r="Q25" s="5">
        <v>732412.098</v>
      </c>
      <c r="R25" s="3">
        <v>60</v>
      </c>
      <c r="S25" s="5">
        <v>793111.63500000013</v>
      </c>
      <c r="T25" s="3">
        <v>66</v>
      </c>
      <c r="U25" s="5">
        <v>555629.36899999995</v>
      </c>
      <c r="V25" s="3">
        <v>60</v>
      </c>
      <c r="W25" s="5">
        <v>322401.67600000021</v>
      </c>
      <c r="X25" s="3">
        <v>60</v>
      </c>
      <c r="Y25" s="5">
        <v>220317.40499999997</v>
      </c>
      <c r="Z25" s="3">
        <v>116</v>
      </c>
      <c r="AA25" s="5">
        <v>98963.991999999955</v>
      </c>
      <c r="AB25" s="5">
        <f>ABS((Table155[[#This Row],[85+ years state population]]-Sheet1!$B$8)/Sheet1!$B$7)</f>
        <v>9.5792754536881464E-2</v>
      </c>
      <c r="AC25" s="5" t="str">
        <f>IF(Table155[[#This Row],[85+ years: standard deviations away from mean]]&lt;2, "no", "yes")</f>
        <v>no</v>
      </c>
      <c r="AD25" s="2">
        <v>348</v>
      </c>
    </row>
    <row r="26" spans="1:30">
      <c r="A26" t="s">
        <v>28</v>
      </c>
      <c r="B26">
        <v>2009</v>
      </c>
      <c r="C26">
        <v>2987771</v>
      </c>
      <c r="D26">
        <v>1448843</v>
      </c>
      <c r="E26">
        <v>1538928</v>
      </c>
      <c r="F26">
        <v>939</v>
      </c>
      <c r="G26">
        <f>ABS((Table155[[#This Row],[Total deaths of state by year]]-Sheet1!$C$8)/Sheet1!$C$7)</f>
        <v>0.45759150648364055</v>
      </c>
      <c r="H26" t="str">
        <f>IF(Table155[[#This Row],[Total deaths of state by year: standard deviations away from mean]]&lt;2, "no", "yes")</f>
        <v>no</v>
      </c>
      <c r="I26" s="2">
        <v>219349.74400000001</v>
      </c>
      <c r="J26" s="3">
        <v>120</v>
      </c>
      <c r="K26" s="5">
        <v>425342.53299999994</v>
      </c>
      <c r="L26" s="3">
        <v>60</v>
      </c>
      <c r="M26" s="5">
        <v>455545.85800000001</v>
      </c>
      <c r="N26" s="2">
        <v>60</v>
      </c>
      <c r="O26" s="2">
        <v>389162.83099999995</v>
      </c>
      <c r="P26" s="3">
        <v>60</v>
      </c>
      <c r="Q26" s="5">
        <v>392664.90899999999</v>
      </c>
      <c r="R26" s="3">
        <v>60</v>
      </c>
      <c r="S26" s="5">
        <v>413097.86300000007</v>
      </c>
      <c r="T26" s="3">
        <v>60</v>
      </c>
      <c r="U26" s="5">
        <v>318894.9659999999</v>
      </c>
      <c r="V26" s="3">
        <v>60</v>
      </c>
      <c r="W26" s="5">
        <v>199681.30100000001</v>
      </c>
      <c r="X26" s="3">
        <v>76</v>
      </c>
      <c r="Y26" s="5">
        <v>127688.69000000002</v>
      </c>
      <c r="Z26" s="3">
        <v>164</v>
      </c>
      <c r="AA26" s="5">
        <v>47582.692000000003</v>
      </c>
      <c r="AB26" s="5">
        <f>ABS((Table155[[#This Row],[85+ years state population]]-Sheet1!$B$8)/Sheet1!$B$7)</f>
        <v>0.51385764967130487</v>
      </c>
      <c r="AC26" s="5" t="str">
        <f>IF(Table155[[#This Row],[85+ years: standard deviations away from mean]]&lt;2, "no", "yes")</f>
        <v>no</v>
      </c>
      <c r="AD26" s="2">
        <v>219</v>
      </c>
    </row>
    <row r="27" spans="1:30">
      <c r="A27" t="s">
        <v>29</v>
      </c>
      <c r="B27">
        <v>2009</v>
      </c>
      <c r="C27">
        <v>5784755</v>
      </c>
      <c r="D27">
        <v>2819926</v>
      </c>
      <c r="E27">
        <v>2964829</v>
      </c>
      <c r="F27">
        <v>1638</v>
      </c>
      <c r="G27">
        <f>ABS((Table155[[#This Row],[Total deaths of state by year]]-Sheet1!$C$8)/Sheet1!$C$7)</f>
        <v>0.18932915875704859</v>
      </c>
      <c r="H27" t="str">
        <f>IF(Table155[[#This Row],[Total deaths of state by year: standard deviations away from mean]]&lt;2, "no", "yes")</f>
        <v>no</v>
      </c>
      <c r="I27" s="2">
        <v>387831.17799999996</v>
      </c>
      <c r="J27" s="3">
        <v>120</v>
      </c>
      <c r="K27" s="5">
        <v>765931.51900000009</v>
      </c>
      <c r="L27" s="3">
        <v>60</v>
      </c>
      <c r="M27" s="5">
        <v>823917.65599999996</v>
      </c>
      <c r="N27" s="2">
        <v>60</v>
      </c>
      <c r="O27" s="2">
        <v>743732.1379999998</v>
      </c>
      <c r="P27" s="3">
        <v>60</v>
      </c>
      <c r="Q27" s="5">
        <v>785589.5950000002</v>
      </c>
      <c r="R27" s="3">
        <v>60</v>
      </c>
      <c r="S27" s="5">
        <v>855733.82600000035</v>
      </c>
      <c r="T27" s="3">
        <v>65</v>
      </c>
      <c r="U27" s="5">
        <v>643494.84899999993</v>
      </c>
      <c r="V27" s="3">
        <v>95</v>
      </c>
      <c r="W27" s="5">
        <v>399549.63699999993</v>
      </c>
      <c r="X27" s="3">
        <v>152</v>
      </c>
      <c r="Y27" s="5">
        <v>269276.93200000015</v>
      </c>
      <c r="Z27" s="3">
        <v>346</v>
      </c>
      <c r="AA27" s="5">
        <v>108359.32899999998</v>
      </c>
      <c r="AB27" s="5">
        <f>ABS((Table155[[#This Row],[85+ years state population]]-Sheet1!$B$8)/Sheet1!$B$7)</f>
        <v>1.9347421747372751E-2</v>
      </c>
      <c r="AC27" s="5" t="str">
        <f>IF(Table155[[#This Row],[85+ years: standard deviations away from mean]]&lt;2, "no", "yes")</f>
        <v>no</v>
      </c>
      <c r="AD27" s="2">
        <v>620</v>
      </c>
    </row>
    <row r="28" spans="1:30">
      <c r="A28" t="s">
        <v>30</v>
      </c>
      <c r="B28">
        <v>2009</v>
      </c>
      <c r="C28">
        <v>938828</v>
      </c>
      <c r="D28">
        <v>468652</v>
      </c>
      <c r="E28">
        <v>470176</v>
      </c>
      <c r="F28">
        <v>677</v>
      </c>
      <c r="G28">
        <f>ABS((Table155[[#This Row],[Total deaths of state by year]]-Sheet1!$C$8)/Sheet1!$C$7)</f>
        <v>0.70007106913465711</v>
      </c>
      <c r="H28" t="str">
        <f>IF(Table155[[#This Row],[Total deaths of state by year: standard deviations away from mean]]&lt;2, "no", "yes")</f>
        <v>no</v>
      </c>
      <c r="I28" s="2">
        <v>58516.93900000002</v>
      </c>
      <c r="J28" s="3">
        <v>120</v>
      </c>
      <c r="K28" s="5">
        <v>116779.96800000005</v>
      </c>
      <c r="L28" s="3">
        <v>60</v>
      </c>
      <c r="M28" s="5">
        <v>143007.90600000002</v>
      </c>
      <c r="N28" s="2">
        <v>60</v>
      </c>
      <c r="O28" s="2">
        <v>111003.91000000003</v>
      </c>
      <c r="P28" s="3">
        <v>60</v>
      </c>
      <c r="Q28" s="5">
        <v>115050.35600000003</v>
      </c>
      <c r="R28" s="3">
        <v>60</v>
      </c>
      <c r="S28" s="5">
        <v>146497.17300000001</v>
      </c>
      <c r="T28" s="3">
        <v>60</v>
      </c>
      <c r="U28" s="5">
        <v>116649.73400000001</v>
      </c>
      <c r="V28" s="3">
        <v>60</v>
      </c>
      <c r="W28" s="5">
        <v>68054.577000000019</v>
      </c>
      <c r="X28" s="3">
        <v>60</v>
      </c>
      <c r="Y28" s="5">
        <v>45973.603000000003</v>
      </c>
      <c r="Z28" s="3">
        <v>60</v>
      </c>
      <c r="AA28" s="5">
        <v>17810.500999999997</v>
      </c>
      <c r="AB28" s="5">
        <f>ABS((Table155[[#This Row],[85+ years state population]]-Sheet1!$B$8)/Sheet1!$B$7)</f>
        <v>0.75609963086557286</v>
      </c>
      <c r="AC28" s="5" t="str">
        <f>IF(Table155[[#This Row],[85+ years: standard deviations away from mean]]&lt;2, "no", "yes")</f>
        <v>no</v>
      </c>
      <c r="AD28" s="2">
        <v>77</v>
      </c>
    </row>
    <row r="29" spans="1:30">
      <c r="A29" t="s">
        <v>31</v>
      </c>
      <c r="B29">
        <v>2009</v>
      </c>
      <c r="C29">
        <v>1743003</v>
      </c>
      <c r="D29">
        <v>863027</v>
      </c>
      <c r="E29">
        <v>879976</v>
      </c>
      <c r="F29">
        <v>740</v>
      </c>
      <c r="G29">
        <f>ABS((Table155[[#This Row],[Total deaths of state by year]]-Sheet1!$C$8)/Sheet1!$C$7)</f>
        <v>0.64176491475674091</v>
      </c>
      <c r="H29" t="str">
        <f>IF(Table155[[#This Row],[Total deaths of state by year: standard deviations away from mean]]&lt;2, "no", "yes")</f>
        <v>no</v>
      </c>
      <c r="I29" s="2">
        <v>128807.69600000001</v>
      </c>
      <c r="J29" s="3">
        <v>120</v>
      </c>
      <c r="K29" s="5">
        <v>234966.69200000007</v>
      </c>
      <c r="L29" s="3">
        <v>60</v>
      </c>
      <c r="M29" s="5">
        <v>267905.40299999993</v>
      </c>
      <c r="N29" s="2">
        <v>60</v>
      </c>
      <c r="O29" s="2">
        <v>220683.32500000007</v>
      </c>
      <c r="P29" s="3">
        <v>60</v>
      </c>
      <c r="Q29" s="5">
        <v>225037.19099999996</v>
      </c>
      <c r="R29" s="3">
        <v>60</v>
      </c>
      <c r="S29" s="5">
        <v>249710.81600000005</v>
      </c>
      <c r="T29" s="3">
        <v>60</v>
      </c>
      <c r="U29" s="5">
        <v>184180.802</v>
      </c>
      <c r="V29" s="3">
        <v>60</v>
      </c>
      <c r="W29" s="5">
        <v>112647.25299999998</v>
      </c>
      <c r="X29" s="3">
        <v>60</v>
      </c>
      <c r="Y29" s="5">
        <v>83372.232999999978</v>
      </c>
      <c r="Z29" s="3">
        <v>65</v>
      </c>
      <c r="AA29" s="5">
        <v>36213.652999999984</v>
      </c>
      <c r="AB29" s="5">
        <f>ABS((Table155[[#This Row],[85+ years state population]]-Sheet1!$B$8)/Sheet1!$B$7)</f>
        <v>0.60636204518707015</v>
      </c>
      <c r="AC29" s="5" t="str">
        <f>IF(Table155[[#This Row],[85+ years: standard deviations away from mean]]&lt;2, "no", "yes")</f>
        <v>no</v>
      </c>
      <c r="AD29" s="2">
        <v>135</v>
      </c>
    </row>
    <row r="30" spans="1:30">
      <c r="A30" t="s">
        <v>32</v>
      </c>
      <c r="B30">
        <v>2009</v>
      </c>
      <c r="C30">
        <v>2534911</v>
      </c>
      <c r="D30">
        <v>1289477</v>
      </c>
      <c r="E30">
        <v>1245434</v>
      </c>
      <c r="F30">
        <v>841</v>
      </c>
      <c r="G30">
        <f>ABS((Table155[[#This Row],[Total deaths of state by year]]-Sheet1!$C$8)/Sheet1!$C$7)</f>
        <v>0.54828996884928793</v>
      </c>
      <c r="H30" t="str">
        <f>IF(Table155[[#This Row],[Total deaths of state by year: standard deviations away from mean]]&lt;2, "no", "yes")</f>
        <v>no</v>
      </c>
      <c r="I30" s="2">
        <v>195159.26299999998</v>
      </c>
      <c r="J30" s="3">
        <v>120</v>
      </c>
      <c r="K30" s="5">
        <v>355676.56100000005</v>
      </c>
      <c r="L30" s="3">
        <v>60</v>
      </c>
      <c r="M30" s="5">
        <v>327975.00300000003</v>
      </c>
      <c r="N30" s="2">
        <v>60</v>
      </c>
      <c r="O30" s="2">
        <v>376724.60199999996</v>
      </c>
      <c r="P30" s="3">
        <v>60</v>
      </c>
      <c r="Q30" s="5">
        <v>370811.63000000006</v>
      </c>
      <c r="R30" s="3">
        <v>60</v>
      </c>
      <c r="S30" s="5">
        <v>346273.29499999998</v>
      </c>
      <c r="T30" s="3">
        <v>60</v>
      </c>
      <c r="U30" s="5">
        <v>278050.35899999994</v>
      </c>
      <c r="V30" s="3">
        <v>65</v>
      </c>
      <c r="W30" s="5">
        <v>164275.18399999998</v>
      </c>
      <c r="X30" s="3">
        <v>80</v>
      </c>
      <c r="Y30" s="5">
        <v>94969.471999999994</v>
      </c>
      <c r="Z30" s="3">
        <v>126</v>
      </c>
      <c r="AA30" s="5">
        <v>28295.126999999997</v>
      </c>
      <c r="AB30" s="5">
        <f>ABS((Table155[[#This Row],[85+ years state population]]-Sheet1!$B$8)/Sheet1!$B$7)</f>
        <v>0.67079127803655425</v>
      </c>
      <c r="AC30" s="5" t="str">
        <f>IF(Table155[[#This Row],[85+ years: standard deviations away from mean]]&lt;2, "no", "yes")</f>
        <v>no</v>
      </c>
      <c r="AD30" s="2">
        <v>150</v>
      </c>
    </row>
    <row r="31" spans="1:30">
      <c r="A31" t="s">
        <v>33</v>
      </c>
      <c r="B31">
        <v>2009</v>
      </c>
      <c r="C31">
        <v>1315419</v>
      </c>
      <c r="D31">
        <v>648885</v>
      </c>
      <c r="E31">
        <v>666534</v>
      </c>
      <c r="F31">
        <v>689</v>
      </c>
      <c r="G31">
        <f>ABS((Table155[[#This Row],[Total deaths of state by year]]-Sheet1!$C$8)/Sheet1!$C$7)</f>
        <v>0.68896513496743494</v>
      </c>
      <c r="H31" t="str">
        <f>IF(Table155[[#This Row],[Total deaths of state by year: standard deviations away from mean]]&lt;2, "no", "yes")</f>
        <v>no</v>
      </c>
      <c r="I31" s="2">
        <v>75863.43299999999</v>
      </c>
      <c r="J31" s="3">
        <v>120</v>
      </c>
      <c r="K31" s="5">
        <v>165634.94400000002</v>
      </c>
      <c r="L31" s="3">
        <v>60</v>
      </c>
      <c r="M31" s="5">
        <v>184752.06599999999</v>
      </c>
      <c r="N31" s="2">
        <v>60</v>
      </c>
      <c r="O31" s="2">
        <v>148506.95500000002</v>
      </c>
      <c r="P31" s="3">
        <v>60</v>
      </c>
      <c r="Q31" s="5">
        <v>197501.076</v>
      </c>
      <c r="R31" s="3">
        <v>60</v>
      </c>
      <c r="S31" s="5">
        <v>217261.481</v>
      </c>
      <c r="T31" s="3">
        <v>60</v>
      </c>
      <c r="U31" s="5">
        <v>157433.073</v>
      </c>
      <c r="V31" s="3">
        <v>60</v>
      </c>
      <c r="W31" s="5">
        <v>87886.143999999986</v>
      </c>
      <c r="X31" s="3">
        <v>60</v>
      </c>
      <c r="Y31" s="5">
        <v>57525.013999999996</v>
      </c>
      <c r="Z31" s="3">
        <v>60</v>
      </c>
      <c r="AA31" s="5">
        <v>23766.960000000003</v>
      </c>
      <c r="AB31" s="5">
        <f>ABS((Table155[[#This Row],[85+ years state population]]-Sheet1!$B$8)/Sheet1!$B$7)</f>
        <v>0.70763479235024729</v>
      </c>
      <c r="AC31" s="5" t="str">
        <f>IF(Table155[[#This Row],[85+ years: standard deviations away from mean]]&lt;2, "no", "yes")</f>
        <v>no</v>
      </c>
      <c r="AD31" s="2">
        <v>89</v>
      </c>
    </row>
    <row r="32" spans="1:30">
      <c r="A32" t="s">
        <v>34</v>
      </c>
      <c r="B32">
        <v>2009</v>
      </c>
      <c r="C32">
        <v>8650548</v>
      </c>
      <c r="D32">
        <v>4231941</v>
      </c>
      <c r="E32">
        <v>4418607</v>
      </c>
      <c r="F32">
        <v>1613</v>
      </c>
      <c r="G32">
        <f>ABS((Table155[[#This Row],[Total deaths of state by year]]-Sheet1!$C$8)/Sheet1!$C$7)</f>
        <v>0.16619179590866914</v>
      </c>
      <c r="H32" t="str">
        <f>IF(Table155[[#This Row],[Total deaths of state by year: standard deviations away from mean]]&lt;2, "no", "yes")</f>
        <v>no</v>
      </c>
      <c r="I32" s="2">
        <v>561478.07100000011</v>
      </c>
      <c r="J32" s="3">
        <v>120</v>
      </c>
      <c r="K32" s="5">
        <v>1146089.3670000001</v>
      </c>
      <c r="L32" s="3">
        <v>60</v>
      </c>
      <c r="M32" s="5">
        <v>1100047.173</v>
      </c>
      <c r="N32" s="2">
        <v>60</v>
      </c>
      <c r="O32" s="2">
        <v>1103869.0340000002</v>
      </c>
      <c r="P32" s="3">
        <v>60</v>
      </c>
      <c r="Q32" s="5">
        <v>1315711.2049999998</v>
      </c>
      <c r="R32" s="3">
        <v>60</v>
      </c>
      <c r="S32" s="5">
        <v>1329099.5839999998</v>
      </c>
      <c r="T32" s="3">
        <v>66</v>
      </c>
      <c r="U32" s="5">
        <v>953247.45</v>
      </c>
      <c r="V32" s="3">
        <v>93</v>
      </c>
      <c r="W32" s="5">
        <v>577340.72400000016</v>
      </c>
      <c r="X32" s="3">
        <v>126</v>
      </c>
      <c r="Y32" s="5">
        <v>402428.85099999997</v>
      </c>
      <c r="Z32" s="3">
        <v>363</v>
      </c>
      <c r="AA32" s="5">
        <v>161651.43399999998</v>
      </c>
      <c r="AB32" s="5">
        <f>ABS((Table155[[#This Row],[85+ years state population]]-Sheet1!$B$8)/Sheet1!$B$7)</f>
        <v>0.41426477351272584</v>
      </c>
      <c r="AC32" s="5" t="str">
        <f>IF(Table155[[#This Row],[85+ years: standard deviations away from mean]]&lt;2, "no", "yes")</f>
        <v>no</v>
      </c>
      <c r="AD32" s="2">
        <v>605</v>
      </c>
    </row>
    <row r="33" spans="1:30">
      <c r="A33" t="s">
        <v>35</v>
      </c>
      <c r="B33">
        <v>2009</v>
      </c>
      <c r="C33">
        <v>1964860</v>
      </c>
      <c r="D33">
        <v>971454</v>
      </c>
      <c r="E33">
        <v>993406</v>
      </c>
      <c r="F33">
        <v>732</v>
      </c>
      <c r="G33">
        <f>ABS((Table155[[#This Row],[Total deaths of state by year]]-Sheet1!$C$8)/Sheet1!$C$7)</f>
        <v>0.64916887086822239</v>
      </c>
      <c r="H33" t="str">
        <f>IF(Table155[[#This Row],[Total deaths of state by year: standard deviations away from mean]]&lt;2, "no", "yes")</f>
        <v>no</v>
      </c>
      <c r="I33" s="2">
        <v>145687.71499999994</v>
      </c>
      <c r="J33" s="3">
        <v>120</v>
      </c>
      <c r="K33" s="5">
        <v>271598.29399999999</v>
      </c>
      <c r="L33" s="3">
        <v>60</v>
      </c>
      <c r="M33" s="5">
        <v>289012.26299999998</v>
      </c>
      <c r="N33" s="2">
        <v>60</v>
      </c>
      <c r="O33" s="2">
        <v>263018.15699999995</v>
      </c>
      <c r="P33" s="3">
        <v>60</v>
      </c>
      <c r="Q33" s="5">
        <v>254305.32799999998</v>
      </c>
      <c r="R33" s="3">
        <v>60</v>
      </c>
      <c r="S33" s="5">
        <v>275628.86100000009</v>
      </c>
      <c r="T33" s="3">
        <v>60</v>
      </c>
      <c r="U33" s="5">
        <v>218002.09599999999</v>
      </c>
      <c r="V33" s="3">
        <v>60</v>
      </c>
      <c r="W33" s="5">
        <v>132610.07300000003</v>
      </c>
      <c r="X33" s="3">
        <v>60</v>
      </c>
      <c r="Y33" s="5">
        <v>84982.487000000023</v>
      </c>
      <c r="Z33" s="3">
        <v>60</v>
      </c>
      <c r="AA33" s="5">
        <v>31077.452000000001</v>
      </c>
      <c r="AB33" s="5">
        <f>ABS((Table155[[#This Row],[85+ years state population]]-Sheet1!$B$8)/Sheet1!$B$7)</f>
        <v>0.64815283935643353</v>
      </c>
      <c r="AC33" s="5" t="str">
        <f>IF(Table155[[#This Row],[85+ years: standard deviations away from mean]]&lt;2, "no", "yes")</f>
        <v>no</v>
      </c>
      <c r="AD33" s="2">
        <v>132</v>
      </c>
    </row>
    <row r="34" spans="1:30">
      <c r="A34" t="s">
        <v>36</v>
      </c>
      <c r="B34">
        <v>2009</v>
      </c>
      <c r="C34">
        <v>19423896</v>
      </c>
      <c r="D34">
        <v>9425099</v>
      </c>
      <c r="E34">
        <v>9998797</v>
      </c>
      <c r="F34">
        <v>4739</v>
      </c>
      <c r="G34">
        <f>ABS((Table155[[#This Row],[Total deaths of state by year]]-Sheet1!$C$8)/Sheet1!$C$7)</f>
        <v>3.0592876464700343</v>
      </c>
      <c r="H34" t="str">
        <f>IF(Table155[[#This Row],[Total deaths of state by year: standard deviations away from mean]]&lt;2, "no", "yes")</f>
        <v>yes</v>
      </c>
      <c r="I34" s="2">
        <v>1218885.2499999998</v>
      </c>
      <c r="J34" s="3">
        <v>120</v>
      </c>
      <c r="K34" s="5">
        <v>2458883.1009999993</v>
      </c>
      <c r="L34" s="3">
        <v>60</v>
      </c>
      <c r="M34" s="5">
        <v>2697088.4880000013</v>
      </c>
      <c r="N34" s="2">
        <v>60</v>
      </c>
      <c r="O34" s="2">
        <v>2607132.2549999999</v>
      </c>
      <c r="P34" s="3">
        <v>65</v>
      </c>
      <c r="Q34" s="5">
        <v>2835916.2369999993</v>
      </c>
      <c r="R34" s="3">
        <v>75</v>
      </c>
      <c r="S34" s="5">
        <v>2882213.9930000002</v>
      </c>
      <c r="T34" s="3">
        <v>195</v>
      </c>
      <c r="U34" s="5">
        <v>2162934.6440000003</v>
      </c>
      <c r="V34" s="3">
        <v>286</v>
      </c>
      <c r="W34" s="5">
        <v>1304993.3239999998</v>
      </c>
      <c r="X34" s="3">
        <v>534</v>
      </c>
      <c r="Y34" s="5">
        <v>891487.5429999996</v>
      </c>
      <c r="Z34" s="3">
        <v>1254</v>
      </c>
      <c r="AA34" s="5">
        <v>365830.23300000001</v>
      </c>
      <c r="AB34" s="5">
        <f>ABS((Table155[[#This Row],[85+ years state population]]-Sheet1!$B$8)/Sheet1!$B$7)</f>
        <v>2.0755693374806987</v>
      </c>
      <c r="AC34" s="5" t="str">
        <f>IF(Table155[[#This Row],[85+ years: standard deviations away from mean]]&lt;2, "no", "yes")</f>
        <v>yes</v>
      </c>
      <c r="AD34" s="2">
        <v>2090</v>
      </c>
    </row>
    <row r="35" spans="1:30">
      <c r="A35" t="s">
        <v>37</v>
      </c>
      <c r="B35">
        <v>2009</v>
      </c>
      <c r="C35">
        <v>8983850</v>
      </c>
      <c r="D35">
        <v>4394664</v>
      </c>
      <c r="E35">
        <v>4589186</v>
      </c>
      <c r="F35">
        <v>1997</v>
      </c>
      <c r="G35">
        <f>ABS((Table155[[#This Row],[Total deaths of state by year]]-Sheet1!$C$8)/Sheet1!$C$7)</f>
        <v>0.52158168925977733</v>
      </c>
      <c r="H35" t="str">
        <f>IF(Table155[[#This Row],[Total deaths of state by year: standard deviations away from mean]]&lt;2, "no", "yes")</f>
        <v>no</v>
      </c>
      <c r="I35" s="2">
        <v>630215.50199999998</v>
      </c>
      <c r="J35" s="3">
        <v>120</v>
      </c>
      <c r="K35" s="5">
        <v>1194596.5230000003</v>
      </c>
      <c r="L35" s="3">
        <v>60</v>
      </c>
      <c r="M35" s="5">
        <v>1260248.3470000005</v>
      </c>
      <c r="N35" s="2">
        <v>60</v>
      </c>
      <c r="O35" s="2">
        <v>1200879.5649999999</v>
      </c>
      <c r="P35" s="3">
        <v>60</v>
      </c>
      <c r="Q35" s="5">
        <v>1313498.8049999997</v>
      </c>
      <c r="R35" s="3">
        <v>60</v>
      </c>
      <c r="S35" s="5">
        <v>1276094.4870000002</v>
      </c>
      <c r="T35" s="3">
        <v>92</v>
      </c>
      <c r="U35" s="5">
        <v>997941.21900000027</v>
      </c>
      <c r="V35" s="3">
        <v>113</v>
      </c>
      <c r="W35" s="5">
        <v>601078.45099999977</v>
      </c>
      <c r="X35" s="3">
        <v>260</v>
      </c>
      <c r="Y35" s="5">
        <v>378789.49199999991</v>
      </c>
      <c r="Z35" s="3">
        <v>475</v>
      </c>
      <c r="AA35" s="5">
        <v>132131.14600000007</v>
      </c>
      <c r="AB35" s="5">
        <f>ABS((Table155[[#This Row],[85+ years state population]]-Sheet1!$B$8)/Sheet1!$B$7)</f>
        <v>0.17407240572409544</v>
      </c>
      <c r="AC35" s="5" t="str">
        <f>IF(Table155[[#This Row],[85+ years: standard deviations away from mean]]&lt;2, "no", "yes")</f>
        <v>no</v>
      </c>
      <c r="AD35" s="2">
        <v>697</v>
      </c>
    </row>
    <row r="36" spans="1:30">
      <c r="A36" t="s">
        <v>38</v>
      </c>
      <c r="B36">
        <v>2009</v>
      </c>
      <c r="C36">
        <v>623992</v>
      </c>
      <c r="D36">
        <v>313365</v>
      </c>
      <c r="E36">
        <v>310627</v>
      </c>
      <c r="F36">
        <v>671</v>
      </c>
      <c r="G36">
        <f>ABS((Table155[[#This Row],[Total deaths of state by year]]-Sheet1!$C$8)/Sheet1!$C$7)</f>
        <v>0.70562403621826819</v>
      </c>
      <c r="H36" t="str">
        <f>IF(Table155[[#This Row],[Total deaths of state by year: standard deviations away from mean]]&lt;2, "no", "yes")</f>
        <v>no</v>
      </c>
      <c r="I36" s="2">
        <v>39740.358</v>
      </c>
      <c r="J36" s="3">
        <v>120</v>
      </c>
      <c r="K36" s="5">
        <v>74639.883999999991</v>
      </c>
      <c r="L36" s="3">
        <v>60</v>
      </c>
      <c r="M36" s="5">
        <v>112085.18800000001</v>
      </c>
      <c r="N36" s="2">
        <v>60</v>
      </c>
      <c r="O36" s="2">
        <v>76464.710000000006</v>
      </c>
      <c r="P36" s="3">
        <v>60</v>
      </c>
      <c r="Q36" s="5">
        <v>73984.456999999995</v>
      </c>
      <c r="R36" s="3">
        <v>60</v>
      </c>
      <c r="S36" s="5">
        <v>89927.881999999983</v>
      </c>
      <c r="T36" s="3">
        <v>60</v>
      </c>
      <c r="U36" s="5">
        <v>66566.008000000016</v>
      </c>
      <c r="V36" s="3">
        <v>60</v>
      </c>
      <c r="W36" s="5">
        <v>41833.664999999994</v>
      </c>
      <c r="X36" s="3">
        <v>60</v>
      </c>
      <c r="Y36" s="5">
        <v>33123.738999999994</v>
      </c>
      <c r="Z36" s="3">
        <v>60</v>
      </c>
      <c r="AA36" s="5">
        <v>15604.923999999999</v>
      </c>
      <c r="AB36" s="5">
        <f>ABS((Table155[[#This Row],[85+ years state population]]-Sheet1!$B$8)/Sheet1!$B$7)</f>
        <v>0.77404534880606668</v>
      </c>
      <c r="AC36" s="5" t="str">
        <f>IF(Table155[[#This Row],[85+ years: standard deviations away from mean]]&lt;2, "no", "yes")</f>
        <v>no</v>
      </c>
      <c r="AD36" s="2">
        <v>71</v>
      </c>
    </row>
    <row r="37" spans="1:30">
      <c r="A37" t="s">
        <v>39</v>
      </c>
      <c r="B37">
        <v>2009</v>
      </c>
      <c r="C37">
        <v>11448785</v>
      </c>
      <c r="D37">
        <v>5581675</v>
      </c>
      <c r="E37">
        <v>5867110</v>
      </c>
      <c r="F37">
        <v>2295</v>
      </c>
      <c r="G37">
        <f>ABS((Table155[[#This Row],[Total deaths of state by year]]-Sheet1!$C$8)/Sheet1!$C$7)</f>
        <v>0.79737905441246026</v>
      </c>
      <c r="H37" t="str">
        <f>IF(Table155[[#This Row],[Total deaths of state by year: standard deviations away from mean]]&lt;2, "no", "yes")</f>
        <v>no</v>
      </c>
      <c r="I37" s="2">
        <v>737234.78499999945</v>
      </c>
      <c r="J37" s="3">
        <v>120</v>
      </c>
      <c r="K37" s="5">
        <v>1520464.7239999995</v>
      </c>
      <c r="L37" s="3">
        <v>60</v>
      </c>
      <c r="M37" s="5">
        <v>1550587.9070000004</v>
      </c>
      <c r="N37" s="2">
        <v>60</v>
      </c>
      <c r="O37" s="2">
        <v>1462744.3209999995</v>
      </c>
      <c r="P37" s="3">
        <v>70</v>
      </c>
      <c r="Q37" s="5">
        <v>1585350.2919999997</v>
      </c>
      <c r="R37" s="3">
        <v>76</v>
      </c>
      <c r="S37" s="5">
        <v>1737749.5599999998</v>
      </c>
      <c r="T37" s="3">
        <v>113</v>
      </c>
      <c r="U37" s="5">
        <v>1296379.6649999998</v>
      </c>
      <c r="V37" s="3">
        <v>156</v>
      </c>
      <c r="W37" s="5">
        <v>793425.80100000009</v>
      </c>
      <c r="X37" s="3">
        <v>245</v>
      </c>
      <c r="Y37" s="5">
        <v>551716.94999999995</v>
      </c>
      <c r="Z37" s="3">
        <v>570</v>
      </c>
      <c r="AA37" s="5">
        <v>212146.69900000008</v>
      </c>
      <c r="AB37" s="5">
        <f>ABS((Table155[[#This Row],[85+ years state population]]-Sheet1!$B$8)/Sheet1!$B$7)</f>
        <v>0.82512042852748768</v>
      </c>
      <c r="AC37" s="5" t="str">
        <f>IF(Table155[[#This Row],[85+ years: standard deviations away from mean]]&lt;2, "no", "yes")</f>
        <v>no</v>
      </c>
      <c r="AD37" s="2">
        <v>825</v>
      </c>
    </row>
    <row r="38" spans="1:30">
      <c r="A38" t="s">
        <v>40</v>
      </c>
      <c r="B38">
        <v>2009</v>
      </c>
      <c r="C38">
        <v>3607249</v>
      </c>
      <c r="D38">
        <v>1780099</v>
      </c>
      <c r="E38">
        <v>1827150</v>
      </c>
      <c r="F38">
        <v>1164</v>
      </c>
      <c r="G38">
        <f>ABS((Table155[[#This Row],[Total deaths of state by year]]-Sheet1!$C$8)/Sheet1!$C$7)</f>
        <v>0.24935524084822561</v>
      </c>
      <c r="H38" t="str">
        <f>IF(Table155[[#This Row],[Total deaths of state by year: standard deviations away from mean]]&lt;2, "no", "yes")</f>
        <v>no</v>
      </c>
      <c r="I38" s="2">
        <v>259936.95599999998</v>
      </c>
      <c r="J38" s="3">
        <v>120</v>
      </c>
      <c r="K38" s="5">
        <v>487396.38200000004</v>
      </c>
      <c r="L38" s="3">
        <v>60</v>
      </c>
      <c r="M38" s="5">
        <v>538257.12200000009</v>
      </c>
      <c r="N38" s="2">
        <v>60</v>
      </c>
      <c r="O38" s="2">
        <v>479318.57400000002</v>
      </c>
      <c r="P38" s="3">
        <v>60</v>
      </c>
      <c r="Q38" s="5">
        <v>463805.64600000007</v>
      </c>
      <c r="R38" s="3">
        <v>60</v>
      </c>
      <c r="S38" s="5">
        <v>503769.92899999989</v>
      </c>
      <c r="T38" s="3">
        <v>69</v>
      </c>
      <c r="U38" s="5">
        <v>394332.39499999984</v>
      </c>
      <c r="V38" s="3">
        <v>72</v>
      </c>
      <c r="W38" s="5">
        <v>253936.83899999998</v>
      </c>
      <c r="X38" s="3">
        <v>103</v>
      </c>
      <c r="Y38" s="5">
        <v>165705.70199999999</v>
      </c>
      <c r="Z38" s="3">
        <v>234</v>
      </c>
      <c r="AA38" s="5">
        <v>61246.726999999999</v>
      </c>
      <c r="AB38" s="5">
        <f>ABS((Table155[[#This Row],[85+ years state population]]-Sheet1!$B$8)/Sheet1!$B$7)</f>
        <v>0.40267997687228863</v>
      </c>
      <c r="AC38" s="5" t="str">
        <f>IF(Table155[[#This Row],[85+ years: standard deviations away from mean]]&lt;2, "no", "yes")</f>
        <v>no</v>
      </c>
      <c r="AD38" s="2">
        <v>326</v>
      </c>
    </row>
    <row r="39" spans="1:30">
      <c r="A39" t="s">
        <v>41</v>
      </c>
      <c r="B39">
        <v>2009</v>
      </c>
      <c r="C39">
        <v>3694697</v>
      </c>
      <c r="D39">
        <v>1830719</v>
      </c>
      <c r="E39">
        <v>1863978</v>
      </c>
      <c r="F39">
        <v>869</v>
      </c>
      <c r="G39">
        <f>ABS((Table155[[#This Row],[Total deaths of state by year]]-Sheet1!$C$8)/Sheet1!$C$7)</f>
        <v>0.52237612245910303</v>
      </c>
      <c r="H39" t="str">
        <f>IF(Table155[[#This Row],[Total deaths of state by year: standard deviations away from mean]]&lt;2, "no", "yes")</f>
        <v>no</v>
      </c>
      <c r="I39" s="2">
        <v>236504.04600000006</v>
      </c>
      <c r="J39" s="3">
        <v>120</v>
      </c>
      <c r="K39" s="5">
        <v>468408.76099999988</v>
      </c>
      <c r="L39" s="3">
        <v>60</v>
      </c>
      <c r="M39" s="5">
        <v>504990.28</v>
      </c>
      <c r="N39" s="2">
        <v>60</v>
      </c>
      <c r="O39" s="2">
        <v>499858.20899999992</v>
      </c>
      <c r="P39" s="3">
        <v>60</v>
      </c>
      <c r="Q39" s="5">
        <v>500841.478</v>
      </c>
      <c r="R39" s="3">
        <v>60</v>
      </c>
      <c r="S39" s="5">
        <v>547268.30599999987</v>
      </c>
      <c r="T39" s="3">
        <v>60</v>
      </c>
      <c r="U39" s="5">
        <v>450193.31000000006</v>
      </c>
      <c r="V39" s="3">
        <v>60</v>
      </c>
      <c r="W39" s="5">
        <v>250652.08800000002</v>
      </c>
      <c r="X39" s="3">
        <v>65</v>
      </c>
      <c r="Y39" s="5">
        <v>164591.23800000004</v>
      </c>
      <c r="Z39" s="3">
        <v>113</v>
      </c>
      <c r="AA39" s="5">
        <v>73065.760000000009</v>
      </c>
      <c r="AB39" s="5">
        <f>ABS((Table155[[#This Row],[85+ years state population]]-Sheet1!$B$8)/Sheet1!$B$7)</f>
        <v>0.30651419687576659</v>
      </c>
      <c r="AC39" s="5" t="str">
        <f>IF(Table155[[#This Row],[85+ years: standard deviations away from mean]]&lt;2, "no", "yes")</f>
        <v>no</v>
      </c>
      <c r="AD39" s="2">
        <v>211</v>
      </c>
    </row>
    <row r="40" spans="1:30">
      <c r="A40" t="s">
        <v>42</v>
      </c>
      <c r="B40">
        <v>2009</v>
      </c>
      <c r="C40">
        <v>12539703</v>
      </c>
      <c r="D40">
        <v>6096638</v>
      </c>
      <c r="E40">
        <v>6443065</v>
      </c>
      <c r="F40">
        <v>2832</v>
      </c>
      <c r="G40">
        <f>ABS((Table155[[#This Row],[Total deaths of state by year]]-Sheet1!$C$8)/Sheet1!$C$7)</f>
        <v>1.2943696083956506</v>
      </c>
      <c r="H40" t="str">
        <f>IF(Table155[[#This Row],[Total deaths of state by year: standard deviations away from mean]]&lt;2, "no", "yes")</f>
        <v>no</v>
      </c>
      <c r="I40" s="2">
        <v>740689.36799999978</v>
      </c>
      <c r="J40" s="3">
        <v>120</v>
      </c>
      <c r="K40" s="5">
        <v>1548920.6879999994</v>
      </c>
      <c r="L40" s="3">
        <v>60</v>
      </c>
      <c r="M40" s="5">
        <v>1720883.7769999998</v>
      </c>
      <c r="N40" s="2">
        <v>60</v>
      </c>
      <c r="O40" s="2">
        <v>1503516.4940000002</v>
      </c>
      <c r="P40" s="3">
        <v>60</v>
      </c>
      <c r="Q40" s="5">
        <v>1730593.8810000001</v>
      </c>
      <c r="R40" s="3">
        <v>65</v>
      </c>
      <c r="S40" s="5">
        <v>1919114.3689999999</v>
      </c>
      <c r="T40" s="3">
        <v>103</v>
      </c>
      <c r="U40" s="5">
        <v>1456163.2959999996</v>
      </c>
      <c r="V40" s="3">
        <v>176</v>
      </c>
      <c r="W40" s="5">
        <v>918697.60600000003</v>
      </c>
      <c r="X40" s="3">
        <v>270</v>
      </c>
      <c r="Y40" s="5">
        <v>715471.31900000037</v>
      </c>
      <c r="Z40" s="3">
        <v>686</v>
      </c>
      <c r="AA40" s="5">
        <v>285195.065</v>
      </c>
      <c r="AB40" s="5">
        <f>ABS((Table155[[#This Row],[85+ years state population]]-Sheet1!$B$8)/Sheet1!$B$7)</f>
        <v>1.4194798058015343</v>
      </c>
      <c r="AC40" s="5" t="str">
        <f>IF(Table155[[#This Row],[85+ years: standard deviations away from mean]]&lt;2, "no", "yes")</f>
        <v>no</v>
      </c>
      <c r="AD40" s="2">
        <v>1232</v>
      </c>
    </row>
    <row r="41" spans="1:30">
      <c r="A41" t="s">
        <v>43</v>
      </c>
      <c r="B41">
        <v>2009</v>
      </c>
      <c r="C41">
        <v>1057381</v>
      </c>
      <c r="D41">
        <v>512141</v>
      </c>
      <c r="E41">
        <v>545240</v>
      </c>
      <c r="F41">
        <v>705</v>
      </c>
      <c r="G41">
        <f>ABS((Table155[[#This Row],[Total deaths of state by year]]-Sheet1!$C$8)/Sheet1!$C$7)</f>
        <v>0.6741572227444721</v>
      </c>
      <c r="H41" t="str">
        <f>IF(Table155[[#This Row],[Total deaths of state by year: standard deviations away from mean]]&lt;2, "no", "yes")</f>
        <v>no</v>
      </c>
      <c r="I41" s="2">
        <v>61090.154999999999</v>
      </c>
      <c r="J41" s="3">
        <v>120</v>
      </c>
      <c r="K41" s="5">
        <v>129218.09700000001</v>
      </c>
      <c r="L41" s="3">
        <v>60</v>
      </c>
      <c r="M41" s="5">
        <v>152566.22200000001</v>
      </c>
      <c r="N41" s="2">
        <v>60</v>
      </c>
      <c r="O41" s="2">
        <v>132592.07399999999</v>
      </c>
      <c r="P41" s="3">
        <v>60</v>
      </c>
      <c r="Q41" s="5">
        <v>153612.867</v>
      </c>
      <c r="R41" s="3">
        <v>60</v>
      </c>
      <c r="S41" s="5">
        <v>160689.891</v>
      </c>
      <c r="T41" s="3">
        <v>60</v>
      </c>
      <c r="U41" s="5">
        <v>118191.06200000001</v>
      </c>
      <c r="V41" s="3">
        <v>60</v>
      </c>
      <c r="W41" s="5">
        <v>70282.956000000006</v>
      </c>
      <c r="X41" s="3">
        <v>60</v>
      </c>
      <c r="Y41" s="5">
        <v>55547.460999999996</v>
      </c>
      <c r="Z41" s="3">
        <v>67</v>
      </c>
      <c r="AA41" s="5">
        <v>23552.728000000003</v>
      </c>
      <c r="AB41" s="5">
        <f>ABS((Table155[[#This Row],[85+ years state population]]-Sheet1!$B$8)/Sheet1!$B$7)</f>
        <v>0.70937789496957449</v>
      </c>
      <c r="AC41" s="5" t="str">
        <f>IF(Table155[[#This Row],[85+ years: standard deviations away from mean]]&lt;2, "no", "yes")</f>
        <v>no</v>
      </c>
      <c r="AD41" s="2">
        <v>98</v>
      </c>
    </row>
    <row r="42" spans="1:30">
      <c r="A42" t="s">
        <v>44</v>
      </c>
      <c r="B42">
        <v>2009</v>
      </c>
      <c r="C42">
        <v>4386090</v>
      </c>
      <c r="D42">
        <v>2136292</v>
      </c>
      <c r="E42">
        <v>2249798</v>
      </c>
      <c r="F42">
        <v>1072</v>
      </c>
      <c r="G42">
        <f>ABS((Table155[[#This Row],[Total deaths of state by year]]-Sheet1!$C$8)/Sheet1!$C$7)</f>
        <v>0.33450073613026193</v>
      </c>
      <c r="H42" t="str">
        <f>IF(Table155[[#This Row],[Total deaths of state by year: standard deviations away from mean]]&lt;2, "no", "yes")</f>
        <v>no</v>
      </c>
      <c r="I42" s="2">
        <v>295751.25200000009</v>
      </c>
      <c r="J42" s="3">
        <v>120</v>
      </c>
      <c r="K42" s="5">
        <v>571771.255</v>
      </c>
      <c r="L42" s="3">
        <v>60</v>
      </c>
      <c r="M42" s="5">
        <v>622318.76599999995</v>
      </c>
      <c r="N42" s="2">
        <v>60</v>
      </c>
      <c r="O42" s="2">
        <v>576709.62600000005</v>
      </c>
      <c r="P42" s="3">
        <v>60</v>
      </c>
      <c r="Q42" s="5">
        <v>606807.52399999986</v>
      </c>
      <c r="R42" s="3">
        <v>60</v>
      </c>
      <c r="S42" s="5">
        <v>622042.08500000008</v>
      </c>
      <c r="T42" s="3">
        <v>65</v>
      </c>
      <c r="U42" s="5">
        <v>514633.33399999997</v>
      </c>
      <c r="V42" s="3">
        <v>67</v>
      </c>
      <c r="W42" s="5">
        <v>314381.929</v>
      </c>
      <c r="X42" s="3">
        <v>87</v>
      </c>
      <c r="Y42" s="5">
        <v>195406.98300000001</v>
      </c>
      <c r="Z42" s="3">
        <v>197</v>
      </c>
      <c r="AA42" s="5">
        <v>66003.995999999999</v>
      </c>
      <c r="AB42" s="5">
        <f>ABS((Table155[[#This Row],[85+ years state population]]-Sheet1!$B$8)/Sheet1!$B$7)</f>
        <v>0.36397236991000381</v>
      </c>
      <c r="AC42" s="5" t="str">
        <f>IF(Table155[[#This Row],[85+ years: standard deviations away from mean]]&lt;2, "no", "yes")</f>
        <v>no</v>
      </c>
      <c r="AD42" s="2">
        <v>296</v>
      </c>
    </row>
    <row r="43" spans="1:30">
      <c r="A43" t="s">
        <v>45</v>
      </c>
      <c r="B43">
        <v>2009</v>
      </c>
      <c r="C43">
        <v>786961</v>
      </c>
      <c r="D43">
        <v>392549</v>
      </c>
      <c r="E43">
        <v>394412</v>
      </c>
      <c r="F43">
        <v>675</v>
      </c>
      <c r="G43">
        <f>ABS((Table155[[#This Row],[Total deaths of state by year]]-Sheet1!$C$8)/Sheet1!$C$7)</f>
        <v>0.70192205816252751</v>
      </c>
      <c r="H43" t="str">
        <f>IF(Table155[[#This Row],[Total deaths of state by year: standard deviations away from mean]]&lt;2, "no", "yes")</f>
        <v>no</v>
      </c>
      <c r="I43" s="2">
        <v>55525.162000000011</v>
      </c>
      <c r="J43" s="3">
        <v>120</v>
      </c>
      <c r="K43" s="5">
        <v>104202.947</v>
      </c>
      <c r="L43" s="3">
        <v>60</v>
      </c>
      <c r="M43" s="5">
        <v>119497.20700000004</v>
      </c>
      <c r="N43" s="2">
        <v>60</v>
      </c>
      <c r="O43" s="2">
        <v>96951.753999999986</v>
      </c>
      <c r="P43" s="3">
        <v>60</v>
      </c>
      <c r="Q43" s="5">
        <v>96791.543999999994</v>
      </c>
      <c r="R43" s="3">
        <v>60</v>
      </c>
      <c r="S43" s="5">
        <v>114736.485</v>
      </c>
      <c r="T43" s="3">
        <v>60</v>
      </c>
      <c r="U43" s="5">
        <v>86550.713999999964</v>
      </c>
      <c r="V43" s="3">
        <v>60</v>
      </c>
      <c r="W43" s="5">
        <v>53423.368999999999</v>
      </c>
      <c r="X43" s="3">
        <v>60</v>
      </c>
      <c r="Y43" s="5">
        <v>40950.546999999999</v>
      </c>
      <c r="Z43" s="3">
        <v>60</v>
      </c>
      <c r="AA43" s="5">
        <v>18533.295000000002</v>
      </c>
      <c r="AB43" s="5">
        <f>ABS((Table155[[#This Row],[85+ years state population]]-Sheet1!$B$8)/Sheet1!$B$7)</f>
        <v>0.75021860415325159</v>
      </c>
      <c r="AC43" s="5" t="str">
        <f>IF(Table155[[#This Row],[85+ years: standard deviations away from mean]]&lt;2, "no", "yes")</f>
        <v>no</v>
      </c>
      <c r="AD43" s="2">
        <v>75</v>
      </c>
    </row>
    <row r="44" spans="1:30">
      <c r="A44" t="s">
        <v>46</v>
      </c>
      <c r="B44">
        <v>2009</v>
      </c>
      <c r="C44">
        <v>6056214</v>
      </c>
      <c r="D44">
        <v>2951304</v>
      </c>
      <c r="E44">
        <v>3104910</v>
      </c>
      <c r="F44">
        <v>1652</v>
      </c>
      <c r="G44">
        <f>ABS((Table155[[#This Row],[Total deaths of state by year]]-Sheet1!$C$8)/Sheet1!$C$7)</f>
        <v>0.20228608195214107</v>
      </c>
      <c r="H44" t="str">
        <f>IF(Table155[[#This Row],[Total deaths of state by year: standard deviations away from mean]]&lt;2, "no", "yes")</f>
        <v>no</v>
      </c>
      <c r="I44" s="2">
        <v>405972.66799999995</v>
      </c>
      <c r="J44" s="3">
        <v>120</v>
      </c>
      <c r="K44" s="5">
        <v>795174.43799999962</v>
      </c>
      <c r="L44" s="3">
        <v>60</v>
      </c>
      <c r="M44" s="5">
        <v>815508.31900000002</v>
      </c>
      <c r="N44" s="2">
        <v>60</v>
      </c>
      <c r="O44" s="2">
        <v>820092.1050000001</v>
      </c>
      <c r="P44" s="3">
        <v>60</v>
      </c>
      <c r="Q44" s="5">
        <v>861006.35999999987</v>
      </c>
      <c r="R44" s="3">
        <v>60</v>
      </c>
      <c r="S44" s="5">
        <v>879131.15100000007</v>
      </c>
      <c r="T44" s="3">
        <v>66</v>
      </c>
      <c r="U44" s="5">
        <v>696165.50699999987</v>
      </c>
      <c r="V44" s="3">
        <v>129</v>
      </c>
      <c r="W44" s="5">
        <v>426953.42300000018</v>
      </c>
      <c r="X44" s="3">
        <v>165</v>
      </c>
      <c r="Y44" s="5">
        <v>262068.78400000001</v>
      </c>
      <c r="Z44" s="3">
        <v>378</v>
      </c>
      <c r="AA44" s="5">
        <v>94521.242999999959</v>
      </c>
      <c r="AB44" s="5">
        <f>ABS((Table155[[#This Row],[85+ years state population]]-Sheet1!$B$8)/Sheet1!$B$7)</f>
        <v>0.13194126371811207</v>
      </c>
      <c r="AC44" s="5" t="str">
        <f>IF(Table155[[#This Row],[85+ years: standard deviations away from mean]]&lt;2, "no", "yes")</f>
        <v>no</v>
      </c>
      <c r="AD44" s="2">
        <v>554</v>
      </c>
    </row>
    <row r="45" spans="1:30">
      <c r="A45" t="s">
        <v>47</v>
      </c>
      <c r="B45">
        <v>2009</v>
      </c>
      <c r="C45">
        <v>23721521</v>
      </c>
      <c r="D45">
        <v>11832085</v>
      </c>
      <c r="E45">
        <v>11889436</v>
      </c>
      <c r="F45">
        <v>3498</v>
      </c>
      <c r="G45">
        <f>ABS((Table155[[#This Row],[Total deaths of state by year]]-Sheet1!$C$8)/Sheet1!$C$7)</f>
        <v>1.9107489546764791</v>
      </c>
      <c r="H45" t="str">
        <f>IF(Table155[[#This Row],[Total deaths of state by year: standard deviations away from mean]]&lt;2, "no", "yes")</f>
        <v>no</v>
      </c>
      <c r="I45" s="2">
        <v>1985625.7340000004</v>
      </c>
      <c r="J45" s="3">
        <v>120</v>
      </c>
      <c r="K45" s="5">
        <v>3566777.6169999987</v>
      </c>
      <c r="L45" s="3">
        <v>60</v>
      </c>
      <c r="M45" s="5">
        <v>3508389.5350000006</v>
      </c>
      <c r="N45" s="2">
        <v>60</v>
      </c>
      <c r="O45" s="2">
        <v>3482930.1059999992</v>
      </c>
      <c r="P45" s="3">
        <v>82</v>
      </c>
      <c r="Q45" s="5">
        <v>3379838.4699999974</v>
      </c>
      <c r="R45" s="3">
        <v>121</v>
      </c>
      <c r="S45" s="5">
        <v>3189718.6149999988</v>
      </c>
      <c r="T45" s="3">
        <v>226</v>
      </c>
      <c r="U45" s="5">
        <v>2232492.8169999989</v>
      </c>
      <c r="V45" s="3">
        <v>317</v>
      </c>
      <c r="W45" s="5">
        <v>1285094.737999999</v>
      </c>
      <c r="X45" s="3">
        <v>415</v>
      </c>
      <c r="Y45" s="5">
        <v>809215.82099999965</v>
      </c>
      <c r="Z45" s="3">
        <v>852</v>
      </c>
      <c r="AA45" s="5">
        <v>293159.61399999988</v>
      </c>
      <c r="AB45" s="5">
        <f>ABS((Table155[[#This Row],[85+ years state population]]-Sheet1!$B$8)/Sheet1!$B$7)</f>
        <v>1.4842835056393728</v>
      </c>
      <c r="AC45" s="5" t="str">
        <f>IF(Table155[[#This Row],[85+ years: standard deviations away from mean]]&lt;2, "no", "yes")</f>
        <v>no</v>
      </c>
      <c r="AD45" s="2">
        <v>1245</v>
      </c>
    </row>
    <row r="46" spans="1:30">
      <c r="A46" t="s">
        <v>48</v>
      </c>
      <c r="B46">
        <v>2009</v>
      </c>
      <c r="C46">
        <v>2632280</v>
      </c>
      <c r="D46">
        <v>1324265</v>
      </c>
      <c r="E46">
        <v>1308015</v>
      </c>
      <c r="F46">
        <v>730</v>
      </c>
      <c r="G46">
        <f>ABS((Table155[[#This Row],[Total deaths of state by year]]-Sheet1!$C$8)/Sheet1!$C$7)</f>
        <v>0.65101985989609268</v>
      </c>
      <c r="H46" t="str">
        <f>IF(Table155[[#This Row],[Total deaths of state by year: standard deviations away from mean]]&lt;2, "no", "yes")</f>
        <v>no</v>
      </c>
      <c r="I46" s="2">
        <v>258158.67400000003</v>
      </c>
      <c r="J46" s="3">
        <v>120</v>
      </c>
      <c r="K46" s="5">
        <v>438616.08299999993</v>
      </c>
      <c r="L46" s="3">
        <v>60</v>
      </c>
      <c r="M46" s="5">
        <v>463179.386</v>
      </c>
      <c r="N46" s="2">
        <v>60</v>
      </c>
      <c r="O46" s="2">
        <v>413122.76900000003</v>
      </c>
      <c r="P46" s="3">
        <v>60</v>
      </c>
      <c r="Q46" s="5">
        <v>318041.86699999997</v>
      </c>
      <c r="R46" s="3">
        <v>60</v>
      </c>
      <c r="S46" s="5">
        <v>299989.28500000003</v>
      </c>
      <c r="T46" s="3">
        <v>60</v>
      </c>
      <c r="U46" s="5">
        <v>211216.62999999998</v>
      </c>
      <c r="V46" s="3">
        <v>60</v>
      </c>
      <c r="W46" s="5">
        <v>123373.08500000001</v>
      </c>
      <c r="X46" s="3">
        <v>60</v>
      </c>
      <c r="Y46" s="5">
        <v>79235.283000000025</v>
      </c>
      <c r="Z46" s="3">
        <v>72</v>
      </c>
      <c r="AA46" s="5">
        <v>29270.849000000002</v>
      </c>
      <c r="AB46" s="5">
        <f>ABS((Table155[[#This Row],[85+ years state population]]-Sheet1!$B$8)/Sheet1!$B$7)</f>
        <v>0.66285229798719092</v>
      </c>
      <c r="AC46" s="5" t="str">
        <f>IF(Table155[[#This Row],[85+ years: standard deviations away from mean]]&lt;2, "no", "yes")</f>
        <v>no</v>
      </c>
      <c r="AD46" s="2">
        <v>118</v>
      </c>
    </row>
    <row r="47" spans="1:30">
      <c r="A47" t="s">
        <v>49</v>
      </c>
      <c r="B47">
        <v>2009</v>
      </c>
      <c r="C47">
        <v>620414</v>
      </c>
      <c r="D47">
        <v>305039</v>
      </c>
      <c r="E47">
        <v>315375</v>
      </c>
      <c r="F47">
        <v>660</v>
      </c>
      <c r="G47">
        <f>ABS((Table155[[#This Row],[Total deaths of state by year]]-Sheet1!$C$8)/Sheet1!$C$7)</f>
        <v>0.71580447587155516</v>
      </c>
      <c r="H47" t="str">
        <f>IF(Table155[[#This Row],[Total deaths of state by year: standard deviations away from mean]]&lt;2, "no", "yes")</f>
        <v>no</v>
      </c>
      <c r="I47" s="2">
        <v>32510.932000000001</v>
      </c>
      <c r="J47" s="3">
        <v>120</v>
      </c>
      <c r="K47" s="5">
        <v>72258.352000000014</v>
      </c>
      <c r="L47" s="3">
        <v>60</v>
      </c>
      <c r="M47" s="5">
        <v>94733.088999999993</v>
      </c>
      <c r="N47" s="2">
        <v>60</v>
      </c>
      <c r="O47" s="2">
        <v>67506.609000000011</v>
      </c>
      <c r="P47" s="3">
        <v>60</v>
      </c>
      <c r="Q47" s="5">
        <v>85457.424000000014</v>
      </c>
      <c r="R47" s="3">
        <v>60</v>
      </c>
      <c r="S47" s="5">
        <v>102428.065</v>
      </c>
      <c r="T47" s="3">
        <v>60</v>
      </c>
      <c r="U47" s="5">
        <v>80435.02900000001</v>
      </c>
      <c r="V47" s="3">
        <v>60</v>
      </c>
      <c r="W47" s="5">
        <v>44563.913</v>
      </c>
      <c r="X47" s="3">
        <v>60</v>
      </c>
      <c r="Y47" s="5">
        <v>30203.242999999999</v>
      </c>
      <c r="Z47" s="3">
        <v>60</v>
      </c>
      <c r="AA47" s="5">
        <v>10728.603000000001</v>
      </c>
      <c r="AB47" s="5">
        <f>ABS((Table155[[#This Row],[85+ years state population]]-Sheet1!$B$8)/Sheet1!$B$7)</f>
        <v>0.81372162456216446</v>
      </c>
      <c r="AC47" s="5" t="str">
        <f>IF(Table155[[#This Row],[85+ years: standard deviations away from mean]]&lt;2, "no", "yes")</f>
        <v>no</v>
      </c>
      <c r="AD47" s="2">
        <v>60</v>
      </c>
    </row>
    <row r="48" spans="1:30">
      <c r="A48" t="s">
        <v>50</v>
      </c>
      <c r="B48">
        <v>2009</v>
      </c>
      <c r="C48">
        <v>7685567</v>
      </c>
      <c r="D48">
        <v>3776118</v>
      </c>
      <c r="E48">
        <v>3909449</v>
      </c>
      <c r="F48">
        <v>1535</v>
      </c>
      <c r="G48">
        <f>ABS((Table155[[#This Row],[Total deaths of state by year]]-Sheet1!$C$8)/Sheet1!$C$7)</f>
        <v>9.4003223821725296E-2</v>
      </c>
      <c r="H48" t="str">
        <f>IF(Table155[[#This Row],[Total deaths of state by year: standard deviations away from mean]]&lt;2, "no", "yes")</f>
        <v>no</v>
      </c>
      <c r="I48" s="2">
        <v>520160.20099999971</v>
      </c>
      <c r="J48" s="3">
        <v>120</v>
      </c>
      <c r="K48" s="5">
        <v>992039.69600000035</v>
      </c>
      <c r="L48" s="3">
        <v>60</v>
      </c>
      <c r="M48" s="5">
        <v>1108231.0219999999</v>
      </c>
      <c r="N48" s="2">
        <v>60</v>
      </c>
      <c r="O48" s="2">
        <v>1040514.4959999997</v>
      </c>
      <c r="P48" s="3">
        <v>60</v>
      </c>
      <c r="Q48" s="5">
        <v>1141703.4110000005</v>
      </c>
      <c r="R48" s="3">
        <v>60</v>
      </c>
      <c r="S48" s="5">
        <v>1134931.9290000002</v>
      </c>
      <c r="T48" s="3">
        <v>65</v>
      </c>
      <c r="U48" s="5">
        <v>847941.79999999993</v>
      </c>
      <c r="V48" s="3">
        <v>79</v>
      </c>
      <c r="W48" s="5">
        <v>489290.29199999978</v>
      </c>
      <c r="X48" s="3">
        <v>130</v>
      </c>
      <c r="Y48" s="5">
        <v>299651.7790000001</v>
      </c>
      <c r="Z48" s="3">
        <v>351</v>
      </c>
      <c r="AA48" s="5">
        <v>111586.35300000002</v>
      </c>
      <c r="AB48" s="5">
        <f>ABS((Table155[[#This Row],[85+ years state population]]-Sheet1!$B$8)/Sheet1!$B$7)</f>
        <v>6.9093185483434585E-3</v>
      </c>
      <c r="AC48" s="5" t="str">
        <f>IF(Table155[[#This Row],[85+ years: standard deviations away from mean]]&lt;2, "no", "yes")</f>
        <v>no</v>
      </c>
      <c r="AD48" s="2">
        <v>550</v>
      </c>
    </row>
    <row r="49" spans="1:30">
      <c r="A49" t="s">
        <v>51</v>
      </c>
      <c r="B49">
        <v>2009</v>
      </c>
      <c r="C49">
        <v>6465755</v>
      </c>
      <c r="D49">
        <v>3223849</v>
      </c>
      <c r="E49">
        <v>3241906</v>
      </c>
      <c r="F49">
        <v>1066</v>
      </c>
      <c r="G49">
        <f>ABS((Table155[[#This Row],[Total deaths of state by year]]-Sheet1!$C$8)/Sheet1!$C$7)</f>
        <v>0.34005370321387302</v>
      </c>
      <c r="H49" t="str">
        <f>IF(Table155[[#This Row],[Total deaths of state by year: standard deviations away from mean]]&lt;2, "no", "yes")</f>
        <v>no</v>
      </c>
      <c r="I49" s="2">
        <v>431513.32899999997</v>
      </c>
      <c r="J49" s="3">
        <v>120</v>
      </c>
      <c r="K49" s="5">
        <v>844117.80799999984</v>
      </c>
      <c r="L49" s="3">
        <v>60</v>
      </c>
      <c r="M49" s="5">
        <v>900477.19400000013</v>
      </c>
      <c r="N49" s="2">
        <v>60</v>
      </c>
      <c r="O49" s="2">
        <v>895432.0340000001</v>
      </c>
      <c r="P49" s="3">
        <v>60</v>
      </c>
      <c r="Q49" s="5">
        <v>922174.39899999998</v>
      </c>
      <c r="R49" s="3">
        <v>60</v>
      </c>
      <c r="S49" s="5">
        <v>972846.60000000021</v>
      </c>
      <c r="T49" s="3">
        <v>83</v>
      </c>
      <c r="U49" s="5">
        <v>738332.50100000016</v>
      </c>
      <c r="V49" s="3">
        <v>73</v>
      </c>
      <c r="W49" s="5">
        <v>400285.478</v>
      </c>
      <c r="X49" s="3">
        <v>76</v>
      </c>
      <c r="Y49" s="5">
        <v>255177.58699999994</v>
      </c>
      <c r="Z49" s="3">
        <v>154</v>
      </c>
      <c r="AA49" s="5">
        <v>103078.38500000001</v>
      </c>
      <c r="AB49" s="5">
        <f>ABS((Table155[[#This Row],[85+ years state population]]-Sheet1!$B$8)/Sheet1!$B$7)</f>
        <v>6.2315920005897814E-2</v>
      </c>
      <c r="AC49" s="5" t="str">
        <f>IF(Table155[[#This Row],[85+ years: standard deviations away from mean]]&lt;2, "no", "yes")</f>
        <v>no</v>
      </c>
      <c r="AD49" s="2">
        <v>320</v>
      </c>
    </row>
    <row r="50" spans="1:30">
      <c r="A50" t="s">
        <v>52</v>
      </c>
      <c r="B50">
        <v>2009</v>
      </c>
      <c r="C50">
        <v>1771937</v>
      </c>
      <c r="D50">
        <v>866678</v>
      </c>
      <c r="E50">
        <v>905259</v>
      </c>
      <c r="F50">
        <v>843</v>
      </c>
      <c r="G50">
        <f>ABS((Table155[[#This Row],[Total deaths of state by year]]-Sheet1!$C$8)/Sheet1!$C$7)</f>
        <v>0.54643897982141765</v>
      </c>
      <c r="H50" t="str">
        <f>IF(Table155[[#This Row],[Total deaths of state by year: standard deviations away from mean]]&lt;2, "no", "yes")</f>
        <v>no</v>
      </c>
      <c r="I50" s="2">
        <v>103052.72900000001</v>
      </c>
      <c r="J50" s="3">
        <v>120</v>
      </c>
      <c r="K50" s="5">
        <v>207112.39099999997</v>
      </c>
      <c r="L50" s="3">
        <v>60</v>
      </c>
      <c r="M50" s="5">
        <v>235779.26299999995</v>
      </c>
      <c r="N50" s="2">
        <v>60</v>
      </c>
      <c r="O50" s="2">
        <v>217248.19099999996</v>
      </c>
      <c r="P50" s="3">
        <v>60</v>
      </c>
      <c r="Q50" s="5">
        <v>236580.52999999997</v>
      </c>
      <c r="R50" s="3">
        <v>60</v>
      </c>
      <c r="S50" s="5">
        <v>268575.61499999993</v>
      </c>
      <c r="T50" s="3">
        <v>65</v>
      </c>
      <c r="U50" s="5">
        <v>228272.58100000012</v>
      </c>
      <c r="V50" s="3">
        <v>60</v>
      </c>
      <c r="W50" s="5">
        <v>143809.76699999999</v>
      </c>
      <c r="X50" s="3">
        <v>65</v>
      </c>
      <c r="Y50" s="5">
        <v>96775.189999999988</v>
      </c>
      <c r="Z50" s="3">
        <v>119</v>
      </c>
      <c r="AA50" s="5">
        <v>35053.653000000006</v>
      </c>
      <c r="AB50" s="5">
        <f>ABS((Table155[[#This Row],[85+ years state population]]-Sheet1!$B$8)/Sheet1!$B$7)</f>
        <v>0.6158004065822843</v>
      </c>
      <c r="AC50" s="5" t="str">
        <f>IF(Table155[[#This Row],[85+ years: standard deviations away from mean]]&lt;2, "no", "yes")</f>
        <v>no</v>
      </c>
      <c r="AD50" s="2">
        <v>174</v>
      </c>
    </row>
    <row r="51" spans="1:30">
      <c r="A51" t="s">
        <v>53</v>
      </c>
      <c r="B51">
        <v>2009</v>
      </c>
      <c r="C51">
        <v>5599420</v>
      </c>
      <c r="D51">
        <v>2780010</v>
      </c>
      <c r="E51">
        <v>2819410</v>
      </c>
      <c r="F51">
        <v>1315</v>
      </c>
      <c r="G51">
        <f>ABS((Table155[[#This Row],[Total deaths of state by year]]-Sheet1!$C$8)/Sheet1!$C$7)</f>
        <v>0.10960556924401378</v>
      </c>
      <c r="H51" t="str">
        <f>IF(Table155[[#This Row],[Total deaths of state by year: standard deviations away from mean]]&lt;2, "no", "yes")</f>
        <v>no</v>
      </c>
      <c r="I51" s="2">
        <v>356612.68</v>
      </c>
      <c r="J51" s="3">
        <v>120</v>
      </c>
      <c r="K51" s="5">
        <v>723103.33299999975</v>
      </c>
      <c r="L51" s="3">
        <v>60</v>
      </c>
      <c r="M51" s="5">
        <v>826691.03999999992</v>
      </c>
      <c r="N51" s="2">
        <v>60</v>
      </c>
      <c r="O51" s="2">
        <v>687415.73300000036</v>
      </c>
      <c r="P51" s="3">
        <v>60</v>
      </c>
      <c r="Q51" s="5">
        <v>786252.96199999994</v>
      </c>
      <c r="R51" s="3">
        <v>60</v>
      </c>
      <c r="S51" s="5">
        <v>860910.71599999978</v>
      </c>
      <c r="T51" s="3">
        <v>72</v>
      </c>
      <c r="U51" s="5">
        <v>620627.3670000002</v>
      </c>
      <c r="V51" s="3">
        <v>60</v>
      </c>
      <c r="W51" s="5">
        <v>369176.98999999993</v>
      </c>
      <c r="X51" s="3">
        <v>75</v>
      </c>
      <c r="Y51" s="5">
        <v>261492.45700000011</v>
      </c>
      <c r="Z51" s="3">
        <v>234</v>
      </c>
      <c r="AA51" s="5">
        <v>108896.36799999999</v>
      </c>
      <c r="AB51" s="5">
        <f>ABS((Table155[[#This Row],[85+ years state population]]-Sheet1!$B$8)/Sheet1!$B$7)</f>
        <v>1.4977794018644639E-2</v>
      </c>
      <c r="AC51" s="5" t="str">
        <f>IF(Table155[[#This Row],[85+ years: standard deviations away from mean]]&lt;2, "no", "yes")</f>
        <v>no</v>
      </c>
      <c r="AD51" s="2">
        <v>514</v>
      </c>
    </row>
    <row r="52" spans="1:30">
      <c r="A52" t="s">
        <v>54</v>
      </c>
      <c r="B52">
        <v>2009</v>
      </c>
      <c r="C52">
        <v>519426</v>
      </c>
      <c r="D52">
        <v>264260</v>
      </c>
      <c r="E52">
        <v>255166</v>
      </c>
      <c r="F52">
        <v>665</v>
      </c>
      <c r="G52">
        <f>ABS((Table155[[#This Row],[Total deaths of state by year]]-Sheet1!$C$8)/Sheet1!$C$7)</f>
        <v>0.71117700330187927</v>
      </c>
      <c r="H52" t="str">
        <f>IF(Table155[[#This Row],[Total deaths of state by year: standard deviations away from mean]]&lt;2, "no", "yes")</f>
        <v>no</v>
      </c>
      <c r="I52" s="2">
        <v>35722.439000000006</v>
      </c>
      <c r="J52" s="3">
        <v>120</v>
      </c>
      <c r="K52" s="5">
        <v>67029.884000000005</v>
      </c>
      <c r="L52" s="3">
        <v>60</v>
      </c>
      <c r="M52" s="5">
        <v>80415.207000000009</v>
      </c>
      <c r="N52" s="2">
        <v>60</v>
      </c>
      <c r="O52" s="2">
        <v>67060.034</v>
      </c>
      <c r="P52" s="3">
        <v>60</v>
      </c>
      <c r="Q52" s="5">
        <v>64126.428</v>
      </c>
      <c r="R52" s="3">
        <v>60</v>
      </c>
      <c r="S52" s="5">
        <v>81240.143999999986</v>
      </c>
      <c r="T52" s="3">
        <v>60</v>
      </c>
      <c r="U52" s="5">
        <v>61507.877999999997</v>
      </c>
      <c r="V52" s="3">
        <v>60</v>
      </c>
      <c r="W52" s="5">
        <v>33323.114999999998</v>
      </c>
      <c r="X52" s="3">
        <v>60</v>
      </c>
      <c r="Y52" s="5">
        <v>21280.575999999997</v>
      </c>
      <c r="Z52" s="3">
        <v>60</v>
      </c>
      <c r="AA52" s="5">
        <v>7882.1490000000003</v>
      </c>
      <c r="AB52" s="5">
        <f>ABS((Table155[[#This Row],[85+ years state population]]-Sheet1!$B$8)/Sheet1!$B$7)</f>
        <v>0.83688185003359006</v>
      </c>
      <c r="AC52" s="5" t="str">
        <f>IF(Table155[[#This Row],[85+ years: standard deviations away from mean]]&lt;2, "no", "yes")</f>
        <v>no</v>
      </c>
      <c r="AD52" s="2">
        <v>65</v>
      </c>
    </row>
    <row r="53" spans="1:30">
      <c r="A53" t="s">
        <v>8</v>
      </c>
      <c r="B53">
        <v>2010</v>
      </c>
      <c r="C53">
        <v>36388689</v>
      </c>
      <c r="D53">
        <v>18100624</v>
      </c>
      <c r="E53">
        <v>18288065</v>
      </c>
      <c r="F53">
        <v>6102</v>
      </c>
      <c r="G53">
        <f>ABS((Table155[[#This Row],[Total deaths of state by year]]-Sheet1!$C$8)/Sheet1!$C$7)</f>
        <v>4.3207366689636819</v>
      </c>
      <c r="H53" t="str">
        <f>IF(Table155[[#This Row],[Total deaths of state by year: standard deviations away from mean]]&lt;2, "no", "yes")</f>
        <v>yes</v>
      </c>
      <c r="I53" s="2">
        <v>2535634.2039999994</v>
      </c>
      <c r="J53" s="3">
        <v>120</v>
      </c>
      <c r="K53" s="5">
        <v>5069381.2719999999</v>
      </c>
      <c r="L53" s="3">
        <v>60</v>
      </c>
      <c r="M53" s="5">
        <v>5478728.7649999969</v>
      </c>
      <c r="N53" s="3">
        <v>60</v>
      </c>
      <c r="O53" s="5">
        <v>5214198.7339999983</v>
      </c>
      <c r="P53" s="3">
        <v>60</v>
      </c>
      <c r="Q53" s="5">
        <v>5246795.1690000007</v>
      </c>
      <c r="R53" s="3">
        <v>77</v>
      </c>
      <c r="S53" s="5">
        <v>5104320.8230000017</v>
      </c>
      <c r="T53" s="3">
        <v>145</v>
      </c>
      <c r="U53" s="5">
        <v>3730652.4450000003</v>
      </c>
      <c r="V53" s="3">
        <v>351</v>
      </c>
      <c r="W53" s="5">
        <v>2113248.1669999994</v>
      </c>
      <c r="X53" s="3">
        <v>695</v>
      </c>
      <c r="Y53" s="5">
        <v>1351939.3490000004</v>
      </c>
      <c r="Z53" s="3">
        <v>1579</v>
      </c>
      <c r="AA53" s="5">
        <v>555556.44000000018</v>
      </c>
      <c r="AB53" s="5">
        <f>ABS((Table155[[#This Row],[85+ years state population]]-Sheet1!$B$8)/Sheet1!$B$7)</f>
        <v>3.619280120074893</v>
      </c>
      <c r="AC53" s="5" t="str">
        <f>IF(Table155[[#This Row],[85+ years: standard deviations away from mean]]&lt;2, "no", "yes")</f>
        <v>yes</v>
      </c>
      <c r="AD53" s="3">
        <v>2955</v>
      </c>
    </row>
    <row r="54" spans="1:30">
      <c r="A54" t="s">
        <v>36</v>
      </c>
      <c r="B54">
        <v>2010</v>
      </c>
      <c r="C54">
        <v>19229752</v>
      </c>
      <c r="D54">
        <v>9300854</v>
      </c>
      <c r="E54">
        <v>9928898</v>
      </c>
      <c r="F54">
        <v>4892</v>
      </c>
      <c r="G54">
        <f>ABS((Table155[[#This Row],[Total deaths of state by year]]-Sheet1!$C$8)/Sheet1!$C$7)</f>
        <v>3.2008883071021166</v>
      </c>
      <c r="H54" t="str">
        <f>IF(Table155[[#This Row],[Total deaths of state by year: standard deviations away from mean]]&lt;2, "no", "yes")</f>
        <v>yes</v>
      </c>
      <c r="I54" s="2">
        <v>1160340.308</v>
      </c>
      <c r="J54" s="3">
        <v>120</v>
      </c>
      <c r="K54" s="5">
        <v>2408401.9199999999</v>
      </c>
      <c r="L54" s="3">
        <v>60</v>
      </c>
      <c r="M54" s="5">
        <v>2752967.0010000002</v>
      </c>
      <c r="N54" s="3">
        <v>60</v>
      </c>
      <c r="O54" s="5">
        <v>2606551.7590000005</v>
      </c>
      <c r="P54" s="3">
        <v>60</v>
      </c>
      <c r="Q54" s="5">
        <v>2726523.8130000001</v>
      </c>
      <c r="R54" s="3">
        <v>60</v>
      </c>
      <c r="S54" s="5">
        <v>2837319.5559999994</v>
      </c>
      <c r="T54" s="3">
        <v>141</v>
      </c>
      <c r="U54" s="5">
        <v>2192211.0599999996</v>
      </c>
      <c r="V54" s="3">
        <v>326</v>
      </c>
      <c r="W54" s="5">
        <v>1306542.3280000002</v>
      </c>
      <c r="X54" s="3">
        <v>523</v>
      </c>
      <c r="Y54" s="5">
        <v>883289.32199999993</v>
      </c>
      <c r="Z54" s="3">
        <v>1269</v>
      </c>
      <c r="AA54" s="5">
        <v>366708.06100000022</v>
      </c>
      <c r="AB54" s="5">
        <f>ABS((Table155[[#This Row],[85+ years state population]]-Sheet1!$B$8)/Sheet1!$B$7)</f>
        <v>2.0827118011934922</v>
      </c>
      <c r="AC54" s="5" t="str">
        <f>IF(Table155[[#This Row],[85+ years: standard deviations away from mean]]&lt;2, "no", "yes")</f>
        <v>yes</v>
      </c>
      <c r="AD54" s="3">
        <v>2273</v>
      </c>
    </row>
    <row r="55" spans="1:30">
      <c r="A55" t="s">
        <v>47</v>
      </c>
      <c r="B55">
        <v>2010</v>
      </c>
      <c r="C55">
        <v>24172190</v>
      </c>
      <c r="D55">
        <v>11984822</v>
      </c>
      <c r="E55">
        <v>12187368</v>
      </c>
      <c r="F55">
        <v>3224</v>
      </c>
      <c r="G55">
        <f>ABS((Table155[[#This Row],[Total deaths of state by year]]-Sheet1!$C$8)/Sheet1!$C$7)</f>
        <v>1.6571634578582404</v>
      </c>
      <c r="H55" t="str">
        <f>IF(Table155[[#This Row],[Total deaths of state by year: standard deviations away from mean]]&lt;2, "no", "yes")</f>
        <v>no</v>
      </c>
      <c r="I55" s="2">
        <v>1895620.4740000004</v>
      </c>
      <c r="J55" s="3">
        <v>120</v>
      </c>
      <c r="K55" s="5">
        <v>3641491.3590000016</v>
      </c>
      <c r="L55" s="3">
        <v>60</v>
      </c>
      <c r="M55" s="5">
        <v>3609520.6760000004</v>
      </c>
      <c r="N55" s="3">
        <v>60</v>
      </c>
      <c r="O55" s="5">
        <v>3465989.0810000007</v>
      </c>
      <c r="P55" s="3">
        <v>60</v>
      </c>
      <c r="Q55" s="5">
        <v>3414624.5640000007</v>
      </c>
      <c r="R55" s="3">
        <v>72</v>
      </c>
      <c r="S55" s="5">
        <v>3306800.4680000003</v>
      </c>
      <c r="T55" s="3">
        <v>151</v>
      </c>
      <c r="U55" s="5">
        <v>2388891.4880000008</v>
      </c>
      <c r="V55" s="3">
        <v>266</v>
      </c>
      <c r="W55" s="5">
        <v>1366247.2309999994</v>
      </c>
      <c r="X55" s="3">
        <v>390</v>
      </c>
      <c r="Y55" s="5">
        <v>796666.049</v>
      </c>
      <c r="Z55" s="3">
        <v>826</v>
      </c>
      <c r="AA55" s="5">
        <v>289290.71199999988</v>
      </c>
      <c r="AB55" s="5">
        <f>ABS((Table155[[#This Row],[85+ years state population]]-Sheet1!$B$8)/Sheet1!$B$7)</f>
        <v>1.4528041131577625</v>
      </c>
      <c r="AC55" s="5" t="str">
        <f>IF(Table155[[#This Row],[85+ years: standard deviations away from mean]]&lt;2, "no", "yes")</f>
        <v>no</v>
      </c>
      <c r="AD55" s="3">
        <v>1219</v>
      </c>
    </row>
    <row r="56" spans="1:30">
      <c r="A56" t="s">
        <v>42</v>
      </c>
      <c r="B56">
        <v>2010</v>
      </c>
      <c r="C56">
        <v>12554832</v>
      </c>
      <c r="D56">
        <v>6110665</v>
      </c>
      <c r="E56">
        <v>6444167</v>
      </c>
      <c r="F56">
        <v>2609</v>
      </c>
      <c r="G56">
        <f>ABS((Table155[[#This Row],[Total deaths of state by year]]-Sheet1!$C$8)/Sheet1!$C$7)</f>
        <v>1.0879843317881062</v>
      </c>
      <c r="H56" t="str">
        <f>IF(Table155[[#This Row],[Total deaths of state by year: standard deviations away from mean]]&lt;2, "no", "yes")</f>
        <v>no</v>
      </c>
      <c r="I56" s="2">
        <v>725472.36100000003</v>
      </c>
      <c r="J56" s="3">
        <v>120</v>
      </c>
      <c r="K56" s="5">
        <v>1554319.3720000002</v>
      </c>
      <c r="L56" s="3">
        <v>60</v>
      </c>
      <c r="M56" s="5">
        <v>1753352.328999999</v>
      </c>
      <c r="N56" s="3">
        <v>60</v>
      </c>
      <c r="O56" s="5">
        <v>1478699.139</v>
      </c>
      <c r="P56" s="3">
        <v>60</v>
      </c>
      <c r="Q56" s="5">
        <v>1683489.1369999996</v>
      </c>
      <c r="R56" s="3">
        <v>60</v>
      </c>
      <c r="S56" s="5">
        <v>1923625.3539999998</v>
      </c>
      <c r="T56" s="3">
        <v>67</v>
      </c>
      <c r="U56" s="5">
        <v>1517166.7909999997</v>
      </c>
      <c r="V56" s="3">
        <v>135</v>
      </c>
      <c r="W56" s="5">
        <v>937049.86599999969</v>
      </c>
      <c r="X56" s="3">
        <v>256</v>
      </c>
      <c r="Y56" s="5">
        <v>696249.81799999962</v>
      </c>
      <c r="Z56" s="3">
        <v>615</v>
      </c>
      <c r="AA56" s="5">
        <v>286485.72899999993</v>
      </c>
      <c r="AB56" s="5">
        <f>ABS((Table155[[#This Row],[85+ years state population]]-Sheet1!$B$8)/Sheet1!$B$7)</f>
        <v>1.4299813172427347</v>
      </c>
      <c r="AC56" s="5" t="str">
        <f>IF(Table155[[#This Row],[85+ years: standard deviations away from mean]]&lt;2, "no", "yes")</f>
        <v>no</v>
      </c>
      <c r="AD56" s="3">
        <v>1176</v>
      </c>
    </row>
    <row r="57" spans="1:30">
      <c r="A57" t="s">
        <v>17</v>
      </c>
      <c r="B57">
        <v>2010</v>
      </c>
      <c r="C57">
        <v>12896183</v>
      </c>
      <c r="D57">
        <v>6325018</v>
      </c>
      <c r="E57">
        <v>6571165</v>
      </c>
      <c r="F57">
        <v>2495</v>
      </c>
      <c r="G57">
        <f>ABS((Table155[[#This Row],[Total deaths of state by year]]-Sheet1!$C$8)/Sheet1!$C$7)</f>
        <v>0.98247795719949582</v>
      </c>
      <c r="H57" t="str">
        <f>IF(Table155[[#This Row],[Total deaths of state by year: standard deviations away from mean]]&lt;2, "no", "yes")</f>
        <v>no</v>
      </c>
      <c r="I57" s="2">
        <v>855937.9929999999</v>
      </c>
      <c r="J57" s="3">
        <v>120</v>
      </c>
      <c r="K57" s="5">
        <v>1766228.7700000005</v>
      </c>
      <c r="L57" s="3">
        <v>60</v>
      </c>
      <c r="M57" s="5">
        <v>1827369.9669999995</v>
      </c>
      <c r="N57" s="3">
        <v>60</v>
      </c>
      <c r="O57" s="5">
        <v>1773201.8840000001</v>
      </c>
      <c r="P57" s="3">
        <v>60</v>
      </c>
      <c r="Q57" s="5">
        <v>1799088.52</v>
      </c>
      <c r="R57" s="3">
        <v>60</v>
      </c>
      <c r="S57" s="5">
        <v>1878514.0919999997</v>
      </c>
      <c r="T57" s="3">
        <v>70</v>
      </c>
      <c r="U57" s="5">
        <v>1410095.5449999997</v>
      </c>
      <c r="V57" s="3">
        <v>153</v>
      </c>
      <c r="W57" s="5">
        <v>825436.33800000022</v>
      </c>
      <c r="X57" s="3">
        <v>247</v>
      </c>
      <c r="Y57" s="5">
        <v>534431.69699999981</v>
      </c>
      <c r="Z57" s="3">
        <v>597</v>
      </c>
      <c r="AA57" s="5">
        <v>228987.07499999998</v>
      </c>
      <c r="AB57" s="5">
        <f>ABS((Table155[[#This Row],[85+ years state population]]-Sheet1!$B$8)/Sheet1!$B$7)</f>
        <v>0.96214245845791424</v>
      </c>
      <c r="AC57" s="5" t="str">
        <f>IF(Table155[[#This Row],[85+ years: standard deviations away from mean]]&lt;2, "no", "yes")</f>
        <v>no</v>
      </c>
      <c r="AD57" s="3">
        <v>1068</v>
      </c>
    </row>
    <row r="58" spans="1:30">
      <c r="A58" t="s">
        <v>13</v>
      </c>
      <c r="B58">
        <v>2010</v>
      </c>
      <c r="C58">
        <v>18549507</v>
      </c>
      <c r="D58">
        <v>9067756</v>
      </c>
      <c r="E58">
        <v>9481751</v>
      </c>
      <c r="F58">
        <v>2519</v>
      </c>
      <c r="G58">
        <f>ABS((Table155[[#This Row],[Total deaths of state by year]]-Sheet1!$C$8)/Sheet1!$C$7)</f>
        <v>1.00468982553394</v>
      </c>
      <c r="H58" t="str">
        <f>IF(Table155[[#This Row],[Total deaths of state by year: standard deviations away from mean]]&lt;2, "no", "yes")</f>
        <v>no</v>
      </c>
      <c r="I58" s="2">
        <v>1083664.9839999999</v>
      </c>
      <c r="J58" s="3">
        <v>120</v>
      </c>
      <c r="K58" s="5">
        <v>2207634.0710000005</v>
      </c>
      <c r="L58" s="3">
        <v>60</v>
      </c>
      <c r="M58" s="5">
        <v>2447809.6439999994</v>
      </c>
      <c r="N58" s="3">
        <v>60</v>
      </c>
      <c r="O58" s="5">
        <v>2252455.3450000007</v>
      </c>
      <c r="P58" s="3">
        <v>60</v>
      </c>
      <c r="Q58" s="5">
        <v>2511271.9369999999</v>
      </c>
      <c r="R58" s="3">
        <v>60</v>
      </c>
      <c r="S58" s="5">
        <v>2671795.9079999998</v>
      </c>
      <c r="T58" s="3">
        <v>100</v>
      </c>
      <c r="U58" s="5">
        <v>2228963.6940000006</v>
      </c>
      <c r="V58" s="3">
        <v>155</v>
      </c>
      <c r="W58" s="5">
        <v>1637561.4229999995</v>
      </c>
      <c r="X58" s="3">
        <v>294</v>
      </c>
      <c r="Y58" s="5">
        <v>1089156.9950000001</v>
      </c>
      <c r="Z58" s="3">
        <v>648</v>
      </c>
      <c r="AA58" s="5">
        <v>413687.53899999993</v>
      </c>
      <c r="AB58" s="5">
        <f>ABS((Table155[[#This Row],[85+ years state population]]-Sheet1!$B$8)/Sheet1!$B$7)</f>
        <v>2.4649611904370468</v>
      </c>
      <c r="AC58" s="5" t="str">
        <f>IF(Table155[[#This Row],[85+ years: standard deviations away from mean]]&lt;2, "no", "yes")</f>
        <v>yes</v>
      </c>
      <c r="AD58" s="3">
        <v>962</v>
      </c>
    </row>
    <row r="59" spans="1:30">
      <c r="A59" t="s">
        <v>39</v>
      </c>
      <c r="B59">
        <v>2010</v>
      </c>
      <c r="C59">
        <v>11537145</v>
      </c>
      <c r="D59">
        <v>5627583</v>
      </c>
      <c r="E59">
        <v>5909562</v>
      </c>
      <c r="F59">
        <v>2259</v>
      </c>
      <c r="G59">
        <f>ABS((Table155[[#This Row],[Total deaths of state by year]]-Sheet1!$C$8)/Sheet1!$C$7)</f>
        <v>0.76406125191079388</v>
      </c>
      <c r="H59" t="str">
        <f>IF(Table155[[#This Row],[Total deaths of state by year: standard deviations away from mean]]&lt;2, "no", "yes")</f>
        <v>no</v>
      </c>
      <c r="I59" s="2">
        <v>726477.37500000012</v>
      </c>
      <c r="J59" s="3">
        <v>120</v>
      </c>
      <c r="K59" s="5">
        <v>1541504.4309999996</v>
      </c>
      <c r="L59" s="3">
        <v>60</v>
      </c>
      <c r="M59" s="5">
        <v>1609349.0589999999</v>
      </c>
      <c r="N59" s="3">
        <v>60</v>
      </c>
      <c r="O59" s="5">
        <v>1417909.7739999995</v>
      </c>
      <c r="P59" s="3">
        <v>60</v>
      </c>
      <c r="Q59" s="5">
        <v>1547276.2579999994</v>
      </c>
      <c r="R59" s="3">
        <v>60</v>
      </c>
      <c r="S59" s="5">
        <v>1744555.0000000002</v>
      </c>
      <c r="T59" s="3">
        <v>70</v>
      </c>
      <c r="U59" s="5">
        <v>1363843.219</v>
      </c>
      <c r="V59" s="3">
        <v>160</v>
      </c>
      <c r="W59" s="5">
        <v>816479.38200000033</v>
      </c>
      <c r="X59" s="3">
        <v>244</v>
      </c>
      <c r="Y59" s="5">
        <v>550267.625</v>
      </c>
      <c r="Z59" s="3">
        <v>532</v>
      </c>
      <c r="AA59" s="5">
        <v>217122.41199999998</v>
      </c>
      <c r="AB59" s="5">
        <f>ABS((Table155[[#This Row],[85+ years state population]]-Sheet1!$B$8)/Sheet1!$B$7)</f>
        <v>0.86560540912478567</v>
      </c>
      <c r="AC59" s="5" t="str">
        <f>IF(Table155[[#This Row],[85+ years: standard deviations away from mean]]&lt;2, "no", "yes")</f>
        <v>no</v>
      </c>
      <c r="AD59" s="3">
        <v>893</v>
      </c>
    </row>
    <row r="60" spans="1:30">
      <c r="A60" t="s">
        <v>37</v>
      </c>
      <c r="B60">
        <v>2010</v>
      </c>
      <c r="C60">
        <v>9256890</v>
      </c>
      <c r="D60">
        <v>4512086</v>
      </c>
      <c r="E60">
        <v>4744804</v>
      </c>
      <c r="F60">
        <v>1997</v>
      </c>
      <c r="G60">
        <f>ABS((Table155[[#This Row],[Total deaths of state by year]]-Sheet1!$C$8)/Sheet1!$C$7)</f>
        <v>0.52158168925977733</v>
      </c>
      <c r="H60" t="str">
        <f>IF(Table155[[#This Row],[Total deaths of state by year: standard deviations away from mean]]&lt;2, "no", "yes")</f>
        <v>no</v>
      </c>
      <c r="I60" s="2">
        <v>621026.2300000001</v>
      </c>
      <c r="J60" s="3">
        <v>120</v>
      </c>
      <c r="K60" s="5">
        <v>1234636.1080000002</v>
      </c>
      <c r="L60" s="3">
        <v>60</v>
      </c>
      <c r="M60" s="5">
        <v>1290162.9870000002</v>
      </c>
      <c r="N60" s="3">
        <v>60</v>
      </c>
      <c r="O60" s="5">
        <v>1218514.067</v>
      </c>
      <c r="P60" s="3">
        <v>60</v>
      </c>
      <c r="Q60" s="5">
        <v>1336445.352</v>
      </c>
      <c r="R60" s="3">
        <v>60</v>
      </c>
      <c r="S60" s="5">
        <v>1327565.7379999999</v>
      </c>
      <c r="T60" s="3">
        <v>71</v>
      </c>
      <c r="U60" s="5">
        <v>1066105.0340000002</v>
      </c>
      <c r="V60" s="3">
        <v>130</v>
      </c>
      <c r="W60" s="5">
        <v>649584.49999999988</v>
      </c>
      <c r="X60" s="3">
        <v>213</v>
      </c>
      <c r="Y60" s="5">
        <v>381368.79200000007</v>
      </c>
      <c r="Z60" s="3">
        <v>440</v>
      </c>
      <c r="AA60" s="5">
        <v>134982.21700000003</v>
      </c>
      <c r="AB60" s="5">
        <f>ABS((Table155[[#This Row],[85+ years state population]]-Sheet1!$B$8)/Sheet1!$B$7)</f>
        <v>0.19727019750117744</v>
      </c>
      <c r="AC60" s="5" t="str">
        <f>IF(Table155[[#This Row],[85+ years: standard deviations away from mean]]&lt;2, "no", "yes")</f>
        <v>no</v>
      </c>
      <c r="AD60" s="3">
        <v>783</v>
      </c>
    </row>
    <row r="61" spans="1:30">
      <c r="A61" t="s">
        <v>25</v>
      </c>
      <c r="B61">
        <v>2010</v>
      </c>
      <c r="C61">
        <v>6492771</v>
      </c>
      <c r="D61">
        <v>3140150</v>
      </c>
      <c r="E61">
        <v>3352621</v>
      </c>
      <c r="F61">
        <v>1638</v>
      </c>
      <c r="G61">
        <f>ABS((Table155[[#This Row],[Total deaths of state by year]]-Sheet1!$C$8)/Sheet1!$C$7)</f>
        <v>0.18932915875704859</v>
      </c>
      <c r="H61" t="str">
        <f>IF(Table155[[#This Row],[Total deaths of state by year: standard deviations away from mean]]&lt;2, "no", "yes")</f>
        <v>no</v>
      </c>
      <c r="I61" s="2">
        <v>368073.39</v>
      </c>
      <c r="J61" s="3">
        <v>120</v>
      </c>
      <c r="K61" s="5">
        <v>798400.549</v>
      </c>
      <c r="L61" s="3">
        <v>60</v>
      </c>
      <c r="M61" s="5">
        <v>930411.99899999995</v>
      </c>
      <c r="N61" s="3">
        <v>60</v>
      </c>
      <c r="O61" s="5">
        <v>829290.40999999992</v>
      </c>
      <c r="P61" s="3">
        <v>60</v>
      </c>
      <c r="Q61" s="5">
        <v>933231.73400000017</v>
      </c>
      <c r="R61" s="3">
        <v>60</v>
      </c>
      <c r="S61" s="5">
        <v>992882.07199999993</v>
      </c>
      <c r="T61" s="3">
        <v>60</v>
      </c>
      <c r="U61" s="5">
        <v>758275.80799999996</v>
      </c>
      <c r="V61" s="3">
        <v>67</v>
      </c>
      <c r="W61" s="5">
        <v>431491.24900000001</v>
      </c>
      <c r="X61" s="3">
        <v>108</v>
      </c>
      <c r="Y61" s="5">
        <v>307583.60399999999</v>
      </c>
      <c r="Z61" s="3">
        <v>340</v>
      </c>
      <c r="AA61" s="5">
        <v>138045.89799999999</v>
      </c>
      <c r="AB61" s="5">
        <f>ABS((Table155[[#This Row],[85+ years state population]]-Sheet1!$B$8)/Sheet1!$B$7)</f>
        <v>0.22219789446467014</v>
      </c>
      <c r="AC61" s="5" t="str">
        <f>IF(Table155[[#This Row],[85+ years: standard deviations away from mean]]&lt;2, "no", "yes")</f>
        <v>no</v>
      </c>
      <c r="AD61" s="3">
        <v>703</v>
      </c>
    </row>
    <row r="62" spans="1:30">
      <c r="A62" t="s">
        <v>26</v>
      </c>
      <c r="B62">
        <v>2010</v>
      </c>
      <c r="C62">
        <v>10036819</v>
      </c>
      <c r="D62">
        <v>4928704</v>
      </c>
      <c r="E62">
        <v>5108115</v>
      </c>
      <c r="F62">
        <v>1791</v>
      </c>
      <c r="G62">
        <f>ABS((Table155[[#This Row],[Total deaths of state by year]]-Sheet1!$C$8)/Sheet1!$C$7)</f>
        <v>0.3309298193891308</v>
      </c>
      <c r="H62" t="str">
        <f>IF(Table155[[#This Row],[Total deaths of state by year: standard deviations away from mean]]&lt;2, "no", "yes")</f>
        <v>no</v>
      </c>
      <c r="I62" s="2">
        <v>621384.82699999993</v>
      </c>
      <c r="J62" s="3">
        <v>120</v>
      </c>
      <c r="K62" s="5">
        <v>1364195.956</v>
      </c>
      <c r="L62" s="3">
        <v>60</v>
      </c>
      <c r="M62" s="5">
        <v>1442501.2590000005</v>
      </c>
      <c r="N62" s="3">
        <v>60</v>
      </c>
      <c r="O62" s="5">
        <v>1200066.9569999997</v>
      </c>
      <c r="P62" s="3">
        <v>60</v>
      </c>
      <c r="Q62" s="5">
        <v>1366887.9439999997</v>
      </c>
      <c r="R62" s="3">
        <v>60</v>
      </c>
      <c r="S62" s="5">
        <v>1529011.8739999998</v>
      </c>
      <c r="T62" s="3">
        <v>60</v>
      </c>
      <c r="U62" s="5">
        <v>1189088.74</v>
      </c>
      <c r="V62" s="3">
        <v>97</v>
      </c>
      <c r="W62" s="5">
        <v>689786.39500000002</v>
      </c>
      <c r="X62" s="3">
        <v>198</v>
      </c>
      <c r="Y62" s="5">
        <v>455675.30900000007</v>
      </c>
      <c r="Z62" s="3">
        <v>433</v>
      </c>
      <c r="AA62" s="5">
        <v>180205.74100000007</v>
      </c>
      <c r="AB62" s="5">
        <f>ABS((Table155[[#This Row],[85+ years state population]]-Sheet1!$B$8)/Sheet1!$B$7)</f>
        <v>0.56523223463665506</v>
      </c>
      <c r="AC62" s="5" t="str">
        <f>IF(Table155[[#This Row],[85+ years: standard deviations away from mean]]&lt;2, "no", "yes")</f>
        <v>no</v>
      </c>
      <c r="AD62" s="3">
        <v>643</v>
      </c>
    </row>
    <row r="63" spans="1:30">
      <c r="A63" t="s">
        <v>50</v>
      </c>
      <c r="B63">
        <v>2010</v>
      </c>
      <c r="C63">
        <v>7572296</v>
      </c>
      <c r="D63">
        <v>3717256</v>
      </c>
      <c r="E63">
        <v>3855040</v>
      </c>
      <c r="F63">
        <v>1523</v>
      </c>
      <c r="G63">
        <f>ABS((Table155[[#This Row],[Total deaths of state by year]]-Sheet1!$C$8)/Sheet1!$C$7)</f>
        <v>8.2897289654503159E-2</v>
      </c>
      <c r="H63" t="str">
        <f>IF(Table155[[#This Row],[Total deaths of state by year: standard deviations away from mean]]&lt;2, "no", "yes")</f>
        <v>no</v>
      </c>
      <c r="I63" s="2">
        <v>491480.57299999992</v>
      </c>
      <c r="J63" s="3">
        <v>120</v>
      </c>
      <c r="K63" s="5">
        <v>980611.00600000017</v>
      </c>
      <c r="L63" s="3">
        <v>60</v>
      </c>
      <c r="M63" s="5">
        <v>1065176.6419999995</v>
      </c>
      <c r="N63" s="3">
        <v>60</v>
      </c>
      <c r="O63" s="5">
        <v>1020824.8029999998</v>
      </c>
      <c r="P63" s="3">
        <v>60</v>
      </c>
      <c r="Q63" s="5">
        <v>1108666.9980000001</v>
      </c>
      <c r="R63" s="3">
        <v>60</v>
      </c>
      <c r="S63" s="5">
        <v>1146428.6979999994</v>
      </c>
      <c r="T63" s="3">
        <v>60</v>
      </c>
      <c r="U63" s="5">
        <v>868867.44900000014</v>
      </c>
      <c r="V63" s="3">
        <v>60</v>
      </c>
      <c r="W63" s="5">
        <v>492348.8519999999</v>
      </c>
      <c r="X63" s="3">
        <v>133</v>
      </c>
      <c r="Y63" s="5">
        <v>289073.951</v>
      </c>
      <c r="Z63" s="3">
        <v>329</v>
      </c>
      <c r="AA63" s="5">
        <v>107965.70100000003</v>
      </c>
      <c r="AB63" s="5">
        <f>ABS((Table155[[#This Row],[85+ years state population]]-Sheet1!$B$8)/Sheet1!$B$7)</f>
        <v>2.2550183229506394E-2</v>
      </c>
      <c r="AC63" s="5" t="str">
        <f>IF(Table155[[#This Row],[85+ years: standard deviations away from mean]]&lt;2, "no", "yes")</f>
        <v>no</v>
      </c>
      <c r="AD63" s="3">
        <v>581</v>
      </c>
    </row>
    <row r="64" spans="1:30">
      <c r="A64" t="s">
        <v>29</v>
      </c>
      <c r="B64">
        <v>2010</v>
      </c>
      <c r="C64">
        <v>5871467</v>
      </c>
      <c r="D64">
        <v>2868996</v>
      </c>
      <c r="E64">
        <v>3002471</v>
      </c>
      <c r="F64">
        <v>1498</v>
      </c>
      <c r="G64">
        <f>ABS((Table155[[#This Row],[Total deaths of state by year]]-Sheet1!$C$8)/Sheet1!$C$7)</f>
        <v>5.9759926806123721E-2</v>
      </c>
      <c r="H64" t="str">
        <f>IF(Table155[[#This Row],[Total deaths of state by year: standard deviations away from mean]]&lt;2, "no", "yes")</f>
        <v>no</v>
      </c>
      <c r="I64" s="2">
        <v>383073.32999999996</v>
      </c>
      <c r="J64" s="3">
        <v>120</v>
      </c>
      <c r="K64" s="5">
        <v>779332.81099999987</v>
      </c>
      <c r="L64" s="3">
        <v>60</v>
      </c>
      <c r="M64" s="5">
        <v>834426.31499999994</v>
      </c>
      <c r="N64" s="3">
        <v>60</v>
      </c>
      <c r="O64" s="5">
        <v>747361.97999999963</v>
      </c>
      <c r="P64" s="3">
        <v>60</v>
      </c>
      <c r="Q64" s="5">
        <v>773101.66399999976</v>
      </c>
      <c r="R64" s="3">
        <v>60</v>
      </c>
      <c r="S64" s="5">
        <v>871703.22999999975</v>
      </c>
      <c r="T64" s="3">
        <v>65</v>
      </c>
      <c r="U64" s="5">
        <v>676562.73300000001</v>
      </c>
      <c r="V64" s="3">
        <v>67</v>
      </c>
      <c r="W64" s="5">
        <v>425435.41999999993</v>
      </c>
      <c r="X64" s="3">
        <v>126</v>
      </c>
      <c r="Y64" s="5">
        <v>271516.38300000021</v>
      </c>
      <c r="Z64" s="3">
        <v>312</v>
      </c>
      <c r="AA64" s="5">
        <v>110521.74300000002</v>
      </c>
      <c r="AB64" s="5">
        <f>ABS((Table155[[#This Row],[85+ years state population]]-Sheet1!$B$8)/Sheet1!$B$7)</f>
        <v>1.7529003524834807E-3</v>
      </c>
      <c r="AC64" s="5" t="str">
        <f>IF(Table155[[#This Row],[85+ years: standard deviations away from mean]]&lt;2, "no", "yes")</f>
        <v>no</v>
      </c>
      <c r="AD64" s="3">
        <v>568</v>
      </c>
    </row>
    <row r="65" spans="1:30">
      <c r="A65" t="s">
        <v>14</v>
      </c>
      <c r="B65">
        <v>2010</v>
      </c>
      <c r="C65">
        <v>9598767</v>
      </c>
      <c r="D65">
        <v>4692070</v>
      </c>
      <c r="E65">
        <v>4906697</v>
      </c>
      <c r="F65">
        <v>1720</v>
      </c>
      <c r="G65">
        <f>ABS((Table155[[#This Row],[Total deaths of state by year]]-Sheet1!$C$8)/Sheet1!$C$7)</f>
        <v>0.26521970889973318</v>
      </c>
      <c r="H65" t="str">
        <f>IF(Table155[[#This Row],[Total deaths of state by year: standard deviations away from mean]]&lt;2, "no", "yes")</f>
        <v>no</v>
      </c>
      <c r="I65" s="2">
        <v>695925.40600000008</v>
      </c>
      <c r="J65" s="3">
        <v>120</v>
      </c>
      <c r="K65" s="5">
        <v>1371186.5070000002</v>
      </c>
      <c r="L65" s="3">
        <v>60</v>
      </c>
      <c r="M65" s="5">
        <v>1390282.4679999996</v>
      </c>
      <c r="N65" s="3">
        <v>60</v>
      </c>
      <c r="O65" s="5">
        <v>1333440.0679999997</v>
      </c>
      <c r="P65" s="3">
        <v>60</v>
      </c>
      <c r="Q65" s="5">
        <v>1437063.3609999996</v>
      </c>
      <c r="R65" s="3">
        <v>60</v>
      </c>
      <c r="S65" s="5">
        <v>1362741.0069999991</v>
      </c>
      <c r="T65" s="3">
        <v>72</v>
      </c>
      <c r="U65" s="5">
        <v>1016218.9639999999</v>
      </c>
      <c r="V65" s="3">
        <v>116</v>
      </c>
      <c r="W65" s="5">
        <v>571854.83100000024</v>
      </c>
      <c r="X65" s="3">
        <v>223</v>
      </c>
      <c r="Y65" s="5">
        <v>307713.27800000017</v>
      </c>
      <c r="Z65" s="3">
        <v>392</v>
      </c>
      <c r="AA65" s="5">
        <v>111861.60299999996</v>
      </c>
      <c r="AB65" s="5">
        <f>ABS((Table155[[#This Row],[85+ years state population]]-Sheet1!$B$8)/Sheet1!$B$7)</f>
        <v>9.1488952500953773E-3</v>
      </c>
      <c r="AC65" s="5" t="str">
        <f>IF(Table155[[#This Row],[85+ years: standard deviations away from mean]]&lt;2, "no", "yes")</f>
        <v>no</v>
      </c>
      <c r="AD65" s="3">
        <v>557</v>
      </c>
    </row>
    <row r="66" spans="1:30">
      <c r="A66" t="s">
        <v>18</v>
      </c>
      <c r="B66">
        <v>2010</v>
      </c>
      <c r="C66">
        <v>6481765</v>
      </c>
      <c r="D66">
        <v>3187355</v>
      </c>
      <c r="E66">
        <v>3294410</v>
      </c>
      <c r="F66">
        <v>1484</v>
      </c>
      <c r="G66">
        <f>ABS((Table155[[#This Row],[Total deaths of state by year]]-Sheet1!$C$8)/Sheet1!$C$7)</f>
        <v>4.6803003611031235E-2</v>
      </c>
      <c r="H66" t="str">
        <f>IF(Table155[[#This Row],[Total deaths of state by year: standard deviations away from mean]]&lt;2, "no", "yes")</f>
        <v>no</v>
      </c>
      <c r="I66" s="2">
        <v>438409.83200000017</v>
      </c>
      <c r="J66" s="3">
        <v>120</v>
      </c>
      <c r="K66" s="5">
        <v>901705.74999999977</v>
      </c>
      <c r="L66" s="3">
        <v>60</v>
      </c>
      <c r="M66" s="5">
        <v>933794.42100000009</v>
      </c>
      <c r="N66" s="3">
        <v>60</v>
      </c>
      <c r="O66" s="5">
        <v>829369.93999999983</v>
      </c>
      <c r="P66" s="3">
        <v>60</v>
      </c>
      <c r="Q66" s="5">
        <v>876615.32400000014</v>
      </c>
      <c r="R66" s="3">
        <v>60</v>
      </c>
      <c r="S66" s="5">
        <v>947511.2170000003</v>
      </c>
      <c r="T66" s="3">
        <v>65</v>
      </c>
      <c r="U66" s="5">
        <v>730096.92199999979</v>
      </c>
      <c r="V66" s="3">
        <v>83</v>
      </c>
      <c r="W66" s="5">
        <v>434372.40199999994</v>
      </c>
      <c r="X66" s="3">
        <v>116</v>
      </c>
      <c r="Y66" s="5">
        <v>281983.99000000011</v>
      </c>
      <c r="Z66" s="3">
        <v>311</v>
      </c>
      <c r="AA66" s="5">
        <v>108963.402</v>
      </c>
      <c r="AB66" s="5">
        <f>ABS((Table155[[#This Row],[85+ years state population]]-Sheet1!$B$8)/Sheet1!$B$7)</f>
        <v>1.4432370641259348E-2</v>
      </c>
      <c r="AC66" s="5" t="str">
        <f>IF(Table155[[#This Row],[85+ years: standard deviations away from mean]]&lt;2, "no", "yes")</f>
        <v>no</v>
      </c>
      <c r="AD66" s="3">
        <v>549</v>
      </c>
    </row>
    <row r="67" spans="1:30">
      <c r="A67" t="s">
        <v>34</v>
      </c>
      <c r="B67">
        <v>2010</v>
      </c>
      <c r="C67">
        <v>8721577</v>
      </c>
      <c r="D67">
        <v>4244502</v>
      </c>
      <c r="E67">
        <v>4477075</v>
      </c>
      <c r="F67">
        <v>1445</v>
      </c>
      <c r="G67">
        <f>ABS((Table155[[#This Row],[Total deaths of state by year]]-Sheet1!$C$8)/Sheet1!$C$7)</f>
        <v>1.0708717567559308E-2</v>
      </c>
      <c r="H67" t="str">
        <f>IF(Table155[[#This Row],[Total deaths of state by year: standard deviations away from mean]]&lt;2, "no", "yes")</f>
        <v>no</v>
      </c>
      <c r="I67" s="2">
        <v>547056.55199999991</v>
      </c>
      <c r="J67" s="3">
        <v>120</v>
      </c>
      <c r="K67" s="5">
        <v>1156223.9810000001</v>
      </c>
      <c r="L67" s="3">
        <v>60</v>
      </c>
      <c r="M67" s="5">
        <v>1127535.173</v>
      </c>
      <c r="N67" s="3">
        <v>60</v>
      </c>
      <c r="O67" s="5">
        <v>1096904.2930000001</v>
      </c>
      <c r="P67" s="3">
        <v>60</v>
      </c>
      <c r="Q67" s="5">
        <v>1294285.4620000001</v>
      </c>
      <c r="R67" s="3">
        <v>60</v>
      </c>
      <c r="S67" s="5">
        <v>1350560.2340000002</v>
      </c>
      <c r="T67" s="3">
        <v>60</v>
      </c>
      <c r="U67" s="5">
        <v>993147.8870000001</v>
      </c>
      <c r="V67" s="3">
        <v>76</v>
      </c>
      <c r="W67" s="5">
        <v>586230.98400000005</v>
      </c>
      <c r="X67" s="3">
        <v>117</v>
      </c>
      <c r="Y67" s="5">
        <v>402941.60300000006</v>
      </c>
      <c r="Z67" s="3">
        <v>286</v>
      </c>
      <c r="AA67" s="5">
        <v>166413.69899999996</v>
      </c>
      <c r="AB67" s="5">
        <f>ABS((Table155[[#This Row],[85+ years state population]]-Sheet1!$B$8)/Sheet1!$B$7)</f>
        <v>0.45301303052115749</v>
      </c>
      <c r="AC67" s="5" t="str">
        <f>IF(Table155[[#This Row],[85+ years: standard deviations away from mean]]&lt;2, "no", "yes")</f>
        <v>no</v>
      </c>
      <c r="AD67" s="3">
        <v>546</v>
      </c>
    </row>
    <row r="68" spans="1:30">
      <c r="A68" t="s">
        <v>46</v>
      </c>
      <c r="B68">
        <v>2010</v>
      </c>
      <c r="C68">
        <v>6268463</v>
      </c>
      <c r="D68">
        <v>3055632</v>
      </c>
      <c r="E68">
        <v>3212831</v>
      </c>
      <c r="F68">
        <v>1662</v>
      </c>
      <c r="G68">
        <f>ABS((Table155[[#This Row],[Total deaths of state by year]]-Sheet1!$C$8)/Sheet1!$C$7)</f>
        <v>0.21154102709149286</v>
      </c>
      <c r="H68" t="str">
        <f>IF(Table155[[#This Row],[Total deaths of state by year: standard deviations away from mean]]&lt;2, "no", "yes")</f>
        <v>no</v>
      </c>
      <c r="I68" s="2">
        <v>405224.66099999996</v>
      </c>
      <c r="J68" s="3">
        <v>120</v>
      </c>
      <c r="K68" s="5">
        <v>830016.85200000019</v>
      </c>
      <c r="L68" s="3">
        <v>60</v>
      </c>
      <c r="M68" s="5">
        <v>854012.89800000004</v>
      </c>
      <c r="N68" s="3">
        <v>60</v>
      </c>
      <c r="O68" s="5">
        <v>822706.54500000004</v>
      </c>
      <c r="P68" s="3">
        <v>60</v>
      </c>
      <c r="Q68" s="5">
        <v>876685.22099999955</v>
      </c>
      <c r="R68" s="3">
        <v>60</v>
      </c>
      <c r="S68" s="5">
        <v>913957.92600000033</v>
      </c>
      <c r="T68" s="3">
        <v>60</v>
      </c>
      <c r="U68" s="5">
        <v>746007.66399999999</v>
      </c>
      <c r="V68" s="3">
        <v>125</v>
      </c>
      <c r="W68" s="5">
        <v>460381.03899999993</v>
      </c>
      <c r="X68" s="3">
        <v>209</v>
      </c>
      <c r="Y68" s="5">
        <v>264383.554</v>
      </c>
      <c r="Z68" s="3">
        <v>373</v>
      </c>
      <c r="AA68" s="5">
        <v>95329.391000000003</v>
      </c>
      <c r="AB68" s="5">
        <f>ABS((Table155[[#This Row],[85+ years state population]]-Sheet1!$B$8)/Sheet1!$B$7)</f>
        <v>0.12536575261050847</v>
      </c>
      <c r="AC68" s="5" t="str">
        <f>IF(Table155[[#This Row],[85+ years: standard deviations away from mean]]&lt;2, "no", "yes")</f>
        <v>no</v>
      </c>
      <c r="AD68" s="3">
        <v>535</v>
      </c>
    </row>
    <row r="69" spans="1:30">
      <c r="A69" t="s">
        <v>53</v>
      </c>
      <c r="B69">
        <v>2010</v>
      </c>
      <c r="C69">
        <v>5599318</v>
      </c>
      <c r="D69">
        <v>2775997</v>
      </c>
      <c r="E69">
        <v>2823321</v>
      </c>
      <c r="F69">
        <v>1266</v>
      </c>
      <c r="G69">
        <f>ABS((Table155[[#This Row],[Total deaths of state by year]]-Sheet1!$C$8)/Sheet1!$C$7)</f>
        <v>0.15495480042683749</v>
      </c>
      <c r="H69" t="str">
        <f>IF(Table155[[#This Row],[Total deaths of state by year: standard deviations away from mean]]&lt;2, "no", "yes")</f>
        <v>no</v>
      </c>
      <c r="I69" s="2">
        <v>352802.07100000005</v>
      </c>
      <c r="J69" s="3">
        <v>120</v>
      </c>
      <c r="K69" s="5">
        <v>741260.86800000002</v>
      </c>
      <c r="L69" s="3">
        <v>60</v>
      </c>
      <c r="M69" s="5">
        <v>795699.28099999973</v>
      </c>
      <c r="N69" s="3">
        <v>60</v>
      </c>
      <c r="O69" s="5">
        <v>697098.72800000012</v>
      </c>
      <c r="P69" s="3">
        <v>60</v>
      </c>
      <c r="Q69" s="5">
        <v>758612.446</v>
      </c>
      <c r="R69" s="3">
        <v>60</v>
      </c>
      <c r="S69" s="5">
        <v>861930.98700000008</v>
      </c>
      <c r="T69" s="3">
        <v>60</v>
      </c>
      <c r="U69" s="5">
        <v>647185.86400000006</v>
      </c>
      <c r="V69" s="3">
        <v>60</v>
      </c>
      <c r="W69" s="5">
        <v>374887.33299999998</v>
      </c>
      <c r="X69" s="3">
        <v>60</v>
      </c>
      <c r="Y69" s="5">
        <v>259910.94899999996</v>
      </c>
      <c r="Z69" s="3">
        <v>225</v>
      </c>
      <c r="AA69" s="5">
        <v>110653.67700000003</v>
      </c>
      <c r="AB69" s="5">
        <f>ABS((Table155[[#This Row],[85+ years state population]]-Sheet1!$B$8)/Sheet1!$B$7)</f>
        <v>6.7941692807287643E-4</v>
      </c>
      <c r="AC69" s="5" t="str">
        <f>IF(Table155[[#This Row],[85+ years: standard deviations away from mean]]&lt;2, "no", "yes")</f>
        <v>no</v>
      </c>
      <c r="AD69" s="3">
        <v>501</v>
      </c>
    </row>
    <row r="70" spans="1:30">
      <c r="A70" t="s">
        <v>24</v>
      </c>
      <c r="B70">
        <v>2010</v>
      </c>
      <c r="C70">
        <v>5729150</v>
      </c>
      <c r="D70">
        <v>2770820</v>
      </c>
      <c r="E70">
        <v>2958330</v>
      </c>
      <c r="F70">
        <v>1254</v>
      </c>
      <c r="G70">
        <f>ABS((Table155[[#This Row],[Total deaths of state by year]]-Sheet1!$C$8)/Sheet1!$C$7)</f>
        <v>0.16606073459405962</v>
      </c>
      <c r="H70" t="str">
        <f>IF(Table155[[#This Row],[Total deaths of state by year: standard deviations away from mean]]&lt;2, "no", "yes")</f>
        <v>no</v>
      </c>
      <c r="I70" s="2">
        <v>368057.88799999998</v>
      </c>
      <c r="J70" s="3">
        <v>120</v>
      </c>
      <c r="K70" s="5">
        <v>753275.81299999997</v>
      </c>
      <c r="L70" s="3">
        <v>60</v>
      </c>
      <c r="M70" s="5">
        <v>798622.62800000003</v>
      </c>
      <c r="N70" s="3">
        <v>60</v>
      </c>
      <c r="O70" s="5">
        <v>745943.17700000003</v>
      </c>
      <c r="P70" s="3">
        <v>60</v>
      </c>
      <c r="Q70" s="5">
        <v>836776.6</v>
      </c>
      <c r="R70" s="3">
        <v>60</v>
      </c>
      <c r="S70" s="5">
        <v>886046.40100000007</v>
      </c>
      <c r="T70" s="3">
        <v>60</v>
      </c>
      <c r="U70" s="5">
        <v>659570.10400000005</v>
      </c>
      <c r="V70" s="3">
        <v>68</v>
      </c>
      <c r="W70" s="5">
        <v>365058.89800000004</v>
      </c>
      <c r="X70" s="3">
        <v>102</v>
      </c>
      <c r="Y70" s="5">
        <v>225907.454</v>
      </c>
      <c r="Z70" s="3">
        <v>252</v>
      </c>
      <c r="AA70" s="5">
        <v>89745.956000000006</v>
      </c>
      <c r="AB70" s="5">
        <f>ABS((Table155[[#This Row],[85+ years state population]]-Sheet1!$B$8)/Sheet1!$B$7)</f>
        <v>0.17079547446972324</v>
      </c>
      <c r="AC70" s="5" t="str">
        <f>IF(Table155[[#This Row],[85+ years: standard deviations away from mean]]&lt;2, "no", "yes")</f>
        <v>no</v>
      </c>
      <c r="AD70" s="3">
        <v>412</v>
      </c>
    </row>
    <row r="71" spans="1:30">
      <c r="A71" t="s">
        <v>21</v>
      </c>
      <c r="B71">
        <v>2010</v>
      </c>
      <c r="C71">
        <v>4178330</v>
      </c>
      <c r="D71">
        <v>2056409</v>
      </c>
      <c r="E71">
        <v>2121921</v>
      </c>
      <c r="F71">
        <v>1260</v>
      </c>
      <c r="G71">
        <f>ABS((Table155[[#This Row],[Total deaths of state by year]]-Sheet1!$C$8)/Sheet1!$C$7)</f>
        <v>0.16050776751044857</v>
      </c>
      <c r="H71" t="str">
        <f>IF(Table155[[#This Row],[Total deaths of state by year: standard deviations away from mean]]&lt;2, "no", "yes")</f>
        <v>no</v>
      </c>
      <c r="I71" s="2">
        <v>271305.69100000011</v>
      </c>
      <c r="J71" s="3">
        <v>120</v>
      </c>
      <c r="K71" s="5">
        <v>548657.39300000016</v>
      </c>
      <c r="L71" s="3">
        <v>60</v>
      </c>
      <c r="M71" s="5">
        <v>572587.48900000018</v>
      </c>
      <c r="N71" s="3">
        <v>60</v>
      </c>
      <c r="O71" s="5">
        <v>547258.21899999992</v>
      </c>
      <c r="P71" s="3">
        <v>60</v>
      </c>
      <c r="Q71" s="5">
        <v>577546.32299999986</v>
      </c>
      <c r="R71" s="3">
        <v>60</v>
      </c>
      <c r="S71" s="5">
        <v>618410.10100000014</v>
      </c>
      <c r="T71" s="3">
        <v>60</v>
      </c>
      <c r="U71" s="5">
        <v>494926.96100000001</v>
      </c>
      <c r="V71" s="3">
        <v>66</v>
      </c>
      <c r="W71" s="5">
        <v>301594.59999999998</v>
      </c>
      <c r="X71" s="3">
        <v>101</v>
      </c>
      <c r="Y71" s="5">
        <v>178447.00000000006</v>
      </c>
      <c r="Z71" s="3">
        <v>266</v>
      </c>
      <c r="AA71" s="5">
        <v>67738.23000000001</v>
      </c>
      <c r="AB71" s="5">
        <f>ABS((Table155[[#This Row],[85+ years state population]]-Sheet1!$B$8)/Sheet1!$B$7)</f>
        <v>0.34986174298253103</v>
      </c>
      <c r="AC71" s="5" t="str">
        <f>IF(Table155[[#This Row],[85+ years: standard deviations away from mean]]&lt;2, "no", "yes")</f>
        <v>no</v>
      </c>
      <c r="AD71" s="3">
        <v>407</v>
      </c>
    </row>
    <row r="72" spans="1:30">
      <c r="A72" t="s">
        <v>27</v>
      </c>
      <c r="B72">
        <v>2010</v>
      </c>
      <c r="C72">
        <v>5293148</v>
      </c>
      <c r="D72">
        <v>2627846</v>
      </c>
      <c r="E72">
        <v>2665302</v>
      </c>
      <c r="F72">
        <v>1009</v>
      </c>
      <c r="G72">
        <f>ABS((Table155[[#This Row],[Total deaths of state by year]]-Sheet1!$C$8)/Sheet1!$C$7)</f>
        <v>0.39280689050817813</v>
      </c>
      <c r="H72" t="str">
        <f>IF(Table155[[#This Row],[Total deaths of state by year: standard deviations away from mean]]&lt;2, "no", "yes")</f>
        <v>no</v>
      </c>
      <c r="I72" s="2">
        <v>356355.61899999995</v>
      </c>
      <c r="J72" s="3">
        <v>120</v>
      </c>
      <c r="K72" s="5">
        <v>709364.80799999996</v>
      </c>
      <c r="L72" s="3">
        <v>60</v>
      </c>
      <c r="M72" s="5">
        <v>742480.63799999992</v>
      </c>
      <c r="N72" s="3">
        <v>60</v>
      </c>
      <c r="O72" s="5">
        <v>699481.02400000009</v>
      </c>
      <c r="P72" s="3">
        <v>60</v>
      </c>
      <c r="Q72" s="5">
        <v>721482.24599999981</v>
      </c>
      <c r="R72" s="3">
        <v>60</v>
      </c>
      <c r="S72" s="5">
        <v>808402.24000000011</v>
      </c>
      <c r="T72" s="3">
        <v>60</v>
      </c>
      <c r="U72" s="5">
        <v>591692.902</v>
      </c>
      <c r="V72" s="3">
        <v>60</v>
      </c>
      <c r="W72" s="5">
        <v>337083.1419999997</v>
      </c>
      <c r="X72" s="3">
        <v>60</v>
      </c>
      <c r="Y72" s="5">
        <v>227163.02700000006</v>
      </c>
      <c r="Z72" s="3">
        <v>114</v>
      </c>
      <c r="AA72" s="5">
        <v>99927.941999999995</v>
      </c>
      <c r="AB72" s="5">
        <f>ABS((Table155[[#This Row],[85+ years state population]]-Sheet1!$B$8)/Sheet1!$B$7)</f>
        <v>8.7949557582642376E-2</v>
      </c>
      <c r="AC72" s="5" t="str">
        <f>IF(Table155[[#This Row],[85+ years: standard deviations away from mean]]&lt;2, "no", "yes")</f>
        <v>no</v>
      </c>
      <c r="AD72" s="3">
        <v>355</v>
      </c>
    </row>
    <row r="73" spans="1:30">
      <c r="A73" t="s">
        <v>4</v>
      </c>
      <c r="B73">
        <v>2010</v>
      </c>
      <c r="C73">
        <v>4862140</v>
      </c>
      <c r="D73">
        <v>2359069</v>
      </c>
      <c r="E73">
        <v>2503071</v>
      </c>
      <c r="F73">
        <v>1274</v>
      </c>
      <c r="G73">
        <f>ABS((Table155[[#This Row],[Total deaths of state by year]]-Sheet1!$C$8)/Sheet1!$C$7)</f>
        <v>0.14755084431535606</v>
      </c>
      <c r="H73" t="str">
        <f>IF(Table155[[#This Row],[Total deaths of state by year: standard deviations away from mean]]&lt;2, "no", "yes")</f>
        <v>no</v>
      </c>
      <c r="I73" s="2">
        <v>312439.1650000001</v>
      </c>
      <c r="J73" s="3">
        <v>120</v>
      </c>
      <c r="K73" s="5">
        <v>648489.67900000012</v>
      </c>
      <c r="L73" s="3">
        <v>60</v>
      </c>
      <c r="M73" s="5">
        <v>693474.40099999984</v>
      </c>
      <c r="N73" s="3">
        <v>60</v>
      </c>
      <c r="O73" s="5">
        <v>617886.1860000001</v>
      </c>
      <c r="P73" s="3">
        <v>60</v>
      </c>
      <c r="Q73" s="5">
        <v>653877.49400000006</v>
      </c>
      <c r="R73" s="3">
        <v>60</v>
      </c>
      <c r="S73" s="5">
        <v>706558.674</v>
      </c>
      <c r="T73" s="3">
        <v>65</v>
      </c>
      <c r="U73" s="5">
        <v>574930.12699999998</v>
      </c>
      <c r="V73" s="3">
        <v>85</v>
      </c>
      <c r="W73" s="5">
        <v>366249.0720000001</v>
      </c>
      <c r="X73" s="3">
        <v>153</v>
      </c>
      <c r="Y73" s="5">
        <v>214827.42199999993</v>
      </c>
      <c r="Z73" s="3">
        <v>263</v>
      </c>
      <c r="AA73" s="5">
        <v>76841.017000000022</v>
      </c>
      <c r="AB73" s="5">
        <f>ABS((Table155[[#This Row],[85+ years state population]]-Sheet1!$B$8)/Sheet1!$B$7)</f>
        <v>0.27579674866385862</v>
      </c>
      <c r="AC73" s="5" t="str">
        <f>IF(Table155[[#This Row],[85+ years: standard deviations away from mean]]&lt;2, "no", "yes")</f>
        <v>no</v>
      </c>
      <c r="AD73" s="3">
        <v>348</v>
      </c>
    </row>
    <row r="74" spans="1:30">
      <c r="A74" t="s">
        <v>10</v>
      </c>
      <c r="B74">
        <v>2010</v>
      </c>
      <c r="C74">
        <v>3545837</v>
      </c>
      <c r="D74">
        <v>1724834</v>
      </c>
      <c r="E74">
        <v>1821003</v>
      </c>
      <c r="F74">
        <v>1009</v>
      </c>
      <c r="G74">
        <f>ABS((Table155[[#This Row],[Total deaths of state by year]]-Sheet1!$C$8)/Sheet1!$C$7)</f>
        <v>0.39280689050817813</v>
      </c>
      <c r="H74" t="str">
        <f>IF(Table155[[#This Row],[Total deaths of state by year: standard deviations away from mean]]&lt;2, "no", "yes")</f>
        <v>no</v>
      </c>
      <c r="I74" s="2">
        <v>205283.99900000001</v>
      </c>
      <c r="J74" s="3">
        <v>120</v>
      </c>
      <c r="K74" s="5">
        <v>468081.70399999997</v>
      </c>
      <c r="L74" s="3">
        <v>60</v>
      </c>
      <c r="M74" s="5">
        <v>474259.14500000002</v>
      </c>
      <c r="N74" s="3">
        <v>60</v>
      </c>
      <c r="O74" s="5">
        <v>410857.38199999998</v>
      </c>
      <c r="P74" s="3">
        <v>60</v>
      </c>
      <c r="Q74" s="5">
        <v>512567.81</v>
      </c>
      <c r="R74" s="3">
        <v>60</v>
      </c>
      <c r="S74" s="5">
        <v>564174.88900000008</v>
      </c>
      <c r="T74" s="3">
        <v>60</v>
      </c>
      <c r="U74" s="5">
        <v>419799.91000000003</v>
      </c>
      <c r="V74" s="3">
        <v>60</v>
      </c>
      <c r="W74" s="5">
        <v>239997.747</v>
      </c>
      <c r="X74" s="3">
        <v>70</v>
      </c>
      <c r="Y74" s="5">
        <v>171018.71299999999</v>
      </c>
      <c r="Z74" s="3">
        <v>120</v>
      </c>
      <c r="AA74" s="5">
        <v>80632.789000000004</v>
      </c>
      <c r="AB74" s="5">
        <f>ABS((Table155[[#This Row],[85+ years state population]]-Sheet1!$B$8)/Sheet1!$B$7)</f>
        <v>0.24494492584984581</v>
      </c>
      <c r="AC74" s="5" t="str">
        <f>IF(Table155[[#This Row],[85+ years: standard deviations away from mean]]&lt;2, "no", "yes")</f>
        <v>no</v>
      </c>
      <c r="AD74" s="3">
        <v>339</v>
      </c>
    </row>
    <row r="75" spans="1:30">
      <c r="A75" t="s">
        <v>22</v>
      </c>
      <c r="B75">
        <v>2010</v>
      </c>
      <c r="C75">
        <v>4490871</v>
      </c>
      <c r="D75">
        <v>2195481</v>
      </c>
      <c r="E75">
        <v>2295390</v>
      </c>
      <c r="F75">
        <v>1208</v>
      </c>
      <c r="G75">
        <f>ABS((Table155[[#This Row],[Total deaths of state by year]]-Sheet1!$C$8)/Sheet1!$C$7)</f>
        <v>0.2086334822350778</v>
      </c>
      <c r="H75" t="str">
        <f>IF(Table155[[#This Row],[Total deaths of state by year: standard deviations away from mean]]&lt;2, "no", "yes")</f>
        <v>no</v>
      </c>
      <c r="I75" s="2">
        <v>308414.14899999998</v>
      </c>
      <c r="J75" s="3">
        <v>120</v>
      </c>
      <c r="K75" s="5">
        <v>614160.14</v>
      </c>
      <c r="L75" s="3">
        <v>60</v>
      </c>
      <c r="M75" s="5">
        <v>668465.34300000011</v>
      </c>
      <c r="N75" s="3">
        <v>60</v>
      </c>
      <c r="O75" s="5">
        <v>596271.53299999982</v>
      </c>
      <c r="P75" s="3">
        <v>60</v>
      </c>
      <c r="Q75" s="5">
        <v>589867.8389999998</v>
      </c>
      <c r="R75" s="3">
        <v>60</v>
      </c>
      <c r="S75" s="5">
        <v>656752.11300000036</v>
      </c>
      <c r="T75" s="3">
        <v>60</v>
      </c>
      <c r="U75" s="5">
        <v>510176.82700000005</v>
      </c>
      <c r="V75" s="3">
        <v>66</v>
      </c>
      <c r="W75" s="5">
        <v>302058.58199999988</v>
      </c>
      <c r="X75" s="3">
        <v>137</v>
      </c>
      <c r="Y75" s="5">
        <v>180695.00500000003</v>
      </c>
      <c r="Z75" s="3">
        <v>247</v>
      </c>
      <c r="AA75" s="5">
        <v>64732.740999999995</v>
      </c>
      <c r="AB75" s="5">
        <f>ABS((Table155[[#This Row],[85+ years state population]]-Sheet1!$B$8)/Sheet1!$B$7)</f>
        <v>0.37431595966472225</v>
      </c>
      <c r="AC75" s="5" t="str">
        <f>IF(Table155[[#This Row],[85+ years: standard deviations away from mean]]&lt;2, "no", "yes")</f>
        <v>no</v>
      </c>
      <c r="AD75" s="3">
        <v>338</v>
      </c>
    </row>
    <row r="76" spans="1:30">
      <c r="A76" t="s">
        <v>44</v>
      </c>
      <c r="B76">
        <v>2010</v>
      </c>
      <c r="C76">
        <v>4815846</v>
      </c>
      <c r="D76">
        <v>2347347</v>
      </c>
      <c r="E76">
        <v>2468499</v>
      </c>
      <c r="F76">
        <v>1092</v>
      </c>
      <c r="G76">
        <f>ABS((Table155[[#This Row],[Total deaths of state by year]]-Sheet1!$C$8)/Sheet1!$C$7)</f>
        <v>0.3159908458515584</v>
      </c>
      <c r="H76" t="str">
        <f>IF(Table155[[#This Row],[Total deaths of state by year: standard deviations away from mean]]&lt;2, "no", "yes")</f>
        <v>no</v>
      </c>
      <c r="I76" s="2">
        <v>313276.27899999998</v>
      </c>
      <c r="J76" s="3">
        <v>120</v>
      </c>
      <c r="K76" s="5">
        <v>619036.0830000001</v>
      </c>
      <c r="L76" s="3">
        <v>60</v>
      </c>
      <c r="M76" s="5">
        <v>687400.77399999998</v>
      </c>
      <c r="N76" s="3">
        <v>60</v>
      </c>
      <c r="O76" s="5">
        <v>612780.52399999998</v>
      </c>
      <c r="P76" s="3">
        <v>60</v>
      </c>
      <c r="Q76" s="5">
        <v>656475.16099999996</v>
      </c>
      <c r="R76" s="3">
        <v>60</v>
      </c>
      <c r="S76" s="5">
        <v>695496.45599999989</v>
      </c>
      <c r="T76" s="3">
        <v>60</v>
      </c>
      <c r="U76" s="5">
        <v>592628.9600000002</v>
      </c>
      <c r="V76" s="3">
        <v>60</v>
      </c>
      <c r="W76" s="5">
        <v>365179.96199999994</v>
      </c>
      <c r="X76" s="3">
        <v>77</v>
      </c>
      <c r="Y76" s="5">
        <v>202964.13499999998</v>
      </c>
      <c r="Z76" s="3">
        <v>208</v>
      </c>
      <c r="AA76" s="5">
        <v>71050.82699999999</v>
      </c>
      <c r="AB76" s="5">
        <f>ABS((Table155[[#This Row],[85+ years state population]]-Sheet1!$B$8)/Sheet1!$B$7)</f>
        <v>0.32290873639399398</v>
      </c>
      <c r="AC76" s="5" t="str">
        <f>IF(Table155[[#This Row],[85+ years: standard deviations away from mean]]&lt;2, "no", "yes")</f>
        <v>no</v>
      </c>
      <c r="AD76" s="3">
        <v>327</v>
      </c>
    </row>
    <row r="77" spans="1:30">
      <c r="A77" t="s">
        <v>19</v>
      </c>
      <c r="B77">
        <v>2010</v>
      </c>
      <c r="C77">
        <v>2995769</v>
      </c>
      <c r="D77">
        <v>1478819</v>
      </c>
      <c r="E77">
        <v>1516950</v>
      </c>
      <c r="F77">
        <v>994</v>
      </c>
      <c r="G77">
        <f>ABS((Table155[[#This Row],[Total deaths of state by year]]-Sheet1!$C$8)/Sheet1!$C$7)</f>
        <v>0.40668930821720578</v>
      </c>
      <c r="H77" t="str">
        <f>IF(Table155[[#This Row],[Total deaths of state by year: standard deviations away from mean]]&lt;2, "no", "yes")</f>
        <v>no</v>
      </c>
      <c r="I77" s="2">
        <v>196477.15600000008</v>
      </c>
      <c r="J77" s="3">
        <v>120</v>
      </c>
      <c r="K77" s="5">
        <v>395437.03700000007</v>
      </c>
      <c r="L77" s="3">
        <v>60</v>
      </c>
      <c r="M77" s="5">
        <v>433378.5909999999</v>
      </c>
      <c r="N77" s="3">
        <v>60</v>
      </c>
      <c r="O77" s="5">
        <v>366562.55500000011</v>
      </c>
      <c r="P77" s="3">
        <v>60</v>
      </c>
      <c r="Q77" s="5">
        <v>376342.14499999996</v>
      </c>
      <c r="R77" s="3">
        <v>60</v>
      </c>
      <c r="S77" s="5">
        <v>437033.4059999999</v>
      </c>
      <c r="T77" s="3">
        <v>60</v>
      </c>
      <c r="U77" s="5">
        <v>347935.12500000006</v>
      </c>
      <c r="V77" s="3">
        <v>60</v>
      </c>
      <c r="W77" s="5">
        <v>216771.86199999991</v>
      </c>
      <c r="X77" s="3">
        <v>65</v>
      </c>
      <c r="Y77" s="5">
        <v>155978.04400000002</v>
      </c>
      <c r="Z77" s="3">
        <v>130</v>
      </c>
      <c r="AA77" s="5">
        <v>69943.637000000017</v>
      </c>
      <c r="AB77" s="5">
        <f>ABS((Table155[[#This Row],[85+ years state population]]-Sheet1!$B$8)/Sheet1!$B$7)</f>
        <v>0.33191740825017263</v>
      </c>
      <c r="AC77" s="5" t="str">
        <f>IF(Table155[[#This Row],[85+ years: standard deviations away from mean]]&lt;2, "no", "yes")</f>
        <v>no</v>
      </c>
      <c r="AD77" s="3">
        <v>319</v>
      </c>
    </row>
    <row r="78" spans="1:30">
      <c r="A78" t="s">
        <v>20</v>
      </c>
      <c r="B78">
        <v>2010</v>
      </c>
      <c r="C78">
        <v>2740733</v>
      </c>
      <c r="D78">
        <v>1357291</v>
      </c>
      <c r="E78">
        <v>1383442</v>
      </c>
      <c r="F78">
        <v>967</v>
      </c>
      <c r="G78">
        <f>ABS((Table155[[#This Row],[Total deaths of state by year]]-Sheet1!$C$8)/Sheet1!$C$7)</f>
        <v>0.4316776600934556</v>
      </c>
      <c r="H78" t="str">
        <f>IF(Table155[[#This Row],[Total deaths of state by year: standard deviations away from mean]]&lt;2, "no", "yes")</f>
        <v>no</v>
      </c>
      <c r="I78" s="2">
        <v>193762.15600000002</v>
      </c>
      <c r="J78" s="3">
        <v>120</v>
      </c>
      <c r="K78" s="5">
        <v>384899.18199999991</v>
      </c>
      <c r="L78" s="3">
        <v>60</v>
      </c>
      <c r="M78" s="5">
        <v>402472.03099999978</v>
      </c>
      <c r="N78" s="3">
        <v>60</v>
      </c>
      <c r="O78" s="5">
        <v>352309.53199999995</v>
      </c>
      <c r="P78" s="3">
        <v>60</v>
      </c>
      <c r="Q78" s="5">
        <v>349124.95200000016</v>
      </c>
      <c r="R78" s="3">
        <v>60</v>
      </c>
      <c r="S78" s="5">
        <v>397925.42399999994</v>
      </c>
      <c r="T78" s="3">
        <v>60</v>
      </c>
      <c r="U78" s="5">
        <v>302521.44099999993</v>
      </c>
      <c r="V78" s="3">
        <v>60</v>
      </c>
      <c r="W78" s="5">
        <v>177286.66799999998</v>
      </c>
      <c r="X78" s="3">
        <v>60</v>
      </c>
      <c r="Y78" s="5">
        <v>124214.10199999996</v>
      </c>
      <c r="Z78" s="3">
        <v>124</v>
      </c>
      <c r="AA78" s="5">
        <v>56436.769000000008</v>
      </c>
      <c r="AB78" s="5">
        <f>ABS((Table155[[#This Row],[85+ years state population]]-Sheet1!$B$8)/Sheet1!$B$7)</f>
        <v>0.44181628885487723</v>
      </c>
      <c r="AC78" s="5" t="str">
        <f>IF(Table155[[#This Row],[85+ years: standard deviations away from mean]]&lt;2, "no", "yes")</f>
        <v>no</v>
      </c>
      <c r="AD78" s="3">
        <v>303</v>
      </c>
    </row>
    <row r="79" spans="1:30">
      <c r="A79" t="s">
        <v>40</v>
      </c>
      <c r="B79">
        <v>2010</v>
      </c>
      <c r="C79">
        <v>3629062</v>
      </c>
      <c r="D79">
        <v>1794082</v>
      </c>
      <c r="E79">
        <v>1834980</v>
      </c>
      <c r="F79">
        <v>1104</v>
      </c>
      <c r="G79">
        <f>ABS((Table155[[#This Row],[Total deaths of state by year]]-Sheet1!$C$8)/Sheet1!$C$7)</f>
        <v>0.30488491168433629</v>
      </c>
      <c r="H79" t="str">
        <f>IF(Table155[[#This Row],[Total deaths of state by year: standard deviations away from mean]]&lt;2, "no", "yes")</f>
        <v>no</v>
      </c>
      <c r="I79" s="2">
        <v>253691.26200000002</v>
      </c>
      <c r="J79" s="3">
        <v>120</v>
      </c>
      <c r="K79" s="5">
        <v>495009.16199999978</v>
      </c>
      <c r="L79" s="3">
        <v>60</v>
      </c>
      <c r="M79" s="5">
        <v>531910.56500000006</v>
      </c>
      <c r="N79" s="3">
        <v>60</v>
      </c>
      <c r="O79" s="5">
        <v>478243.88000000006</v>
      </c>
      <c r="P79" s="3">
        <v>60</v>
      </c>
      <c r="Q79" s="5">
        <v>462068.84800000011</v>
      </c>
      <c r="R79" s="3">
        <v>60</v>
      </c>
      <c r="S79" s="5">
        <v>513481.03100000002</v>
      </c>
      <c r="T79" s="3">
        <v>60</v>
      </c>
      <c r="U79" s="5">
        <v>411578.30100000015</v>
      </c>
      <c r="V79" s="3">
        <v>65</v>
      </c>
      <c r="W79" s="5">
        <v>263520.82699999987</v>
      </c>
      <c r="X79" s="3">
        <v>96</v>
      </c>
      <c r="Y79" s="5">
        <v>159518.79100000003</v>
      </c>
      <c r="Z79" s="3">
        <v>225</v>
      </c>
      <c r="AA79" s="5">
        <v>58958.002000000015</v>
      </c>
      <c r="AB79" s="5">
        <f>ABS((Table155[[#This Row],[85+ years state population]]-Sheet1!$B$8)/Sheet1!$B$7)</f>
        <v>0.42130223004837658</v>
      </c>
      <c r="AC79" s="5" t="str">
        <f>IF(Table155[[#This Row],[85+ years: standard deviations away from mean]]&lt;2, "no", "yes")</f>
        <v>no</v>
      </c>
      <c r="AD79" s="3">
        <v>298</v>
      </c>
    </row>
    <row r="80" spans="1:30">
      <c r="A80" t="s">
        <v>51</v>
      </c>
      <c r="B80">
        <v>2010</v>
      </c>
      <c r="C80">
        <v>6541242</v>
      </c>
      <c r="D80">
        <v>3257435</v>
      </c>
      <c r="E80">
        <v>3283807</v>
      </c>
      <c r="F80">
        <v>966</v>
      </c>
      <c r="G80">
        <f>ABS((Table155[[#This Row],[Total deaths of state by year]]-Sheet1!$C$8)/Sheet1!$C$7)</f>
        <v>0.43260315460739079</v>
      </c>
      <c r="H80" t="str">
        <f>IF(Table155[[#This Row],[Total deaths of state by year: standard deviations away from mean]]&lt;2, "no", "yes")</f>
        <v>no</v>
      </c>
      <c r="I80" s="2">
        <v>425379.18199999991</v>
      </c>
      <c r="J80" s="3">
        <v>120</v>
      </c>
      <c r="K80" s="5">
        <v>853474.21000000008</v>
      </c>
      <c r="L80" s="3">
        <v>60</v>
      </c>
      <c r="M80" s="5">
        <v>915993.04799999995</v>
      </c>
      <c r="N80" s="3">
        <v>60</v>
      </c>
      <c r="O80" s="5">
        <v>895183.06699999992</v>
      </c>
      <c r="P80" s="3">
        <v>60</v>
      </c>
      <c r="Q80" s="5">
        <v>921788.90500000003</v>
      </c>
      <c r="R80" s="3">
        <v>60</v>
      </c>
      <c r="S80" s="5">
        <v>977533.29299999983</v>
      </c>
      <c r="T80" s="3">
        <v>60</v>
      </c>
      <c r="U80" s="5">
        <v>774018.30899999978</v>
      </c>
      <c r="V80" s="3">
        <v>66</v>
      </c>
      <c r="W80" s="5">
        <v>415531.68199999997</v>
      </c>
      <c r="X80" s="3">
        <v>60</v>
      </c>
      <c r="Y80" s="5">
        <v>253453.77699999997</v>
      </c>
      <c r="Z80" s="3">
        <v>122</v>
      </c>
      <c r="AA80" s="5">
        <v>106946.40900000003</v>
      </c>
      <c r="AB80" s="5">
        <f>ABS((Table155[[#This Row],[85+ years state population]]-Sheet1!$B$8)/Sheet1!$B$7)</f>
        <v>3.0843671387481331E-2</v>
      </c>
      <c r="AC80" s="5" t="str">
        <f>IF(Table155[[#This Row],[85+ years: standard deviations away from mean]]&lt;2, "no", "yes")</f>
        <v>no</v>
      </c>
      <c r="AD80" s="3">
        <v>298</v>
      </c>
    </row>
    <row r="81" spans="1:30">
      <c r="A81" t="s">
        <v>6</v>
      </c>
      <c r="B81">
        <v>2010</v>
      </c>
      <c r="C81">
        <v>6287420</v>
      </c>
      <c r="D81">
        <v>3128534</v>
      </c>
      <c r="E81">
        <v>3158886</v>
      </c>
      <c r="F81">
        <v>1096</v>
      </c>
      <c r="G81">
        <f>ABS((Table155[[#This Row],[Total deaths of state by year]]-Sheet1!$C$8)/Sheet1!$C$7)</f>
        <v>0.31228886779581772</v>
      </c>
      <c r="H81" t="str">
        <f>IF(Table155[[#This Row],[Total deaths of state by year: standard deviations away from mean]]&lt;2, "no", "yes")</f>
        <v>no</v>
      </c>
      <c r="I81" s="2">
        <v>464715.06699999992</v>
      </c>
      <c r="J81" s="3">
        <v>120</v>
      </c>
      <c r="K81" s="5">
        <v>884670.92000000027</v>
      </c>
      <c r="L81" s="3">
        <v>60</v>
      </c>
      <c r="M81" s="5">
        <v>889390.04899999988</v>
      </c>
      <c r="N81" s="3">
        <v>60</v>
      </c>
      <c r="O81" s="5">
        <v>856180.73</v>
      </c>
      <c r="P81" s="3">
        <v>60</v>
      </c>
      <c r="Q81" s="5">
        <v>833850.97699999996</v>
      </c>
      <c r="R81" s="3">
        <v>60</v>
      </c>
      <c r="S81" s="5">
        <v>823424.88499999989</v>
      </c>
      <c r="T81" s="3">
        <v>60</v>
      </c>
      <c r="U81" s="5">
        <v>688896.07899999991</v>
      </c>
      <c r="V81" s="3">
        <v>76</v>
      </c>
      <c r="W81" s="5">
        <v>463952.11099999998</v>
      </c>
      <c r="X81" s="3">
        <v>92</v>
      </c>
      <c r="Y81" s="5">
        <v>279255.54599999997</v>
      </c>
      <c r="Z81" s="3">
        <v>213</v>
      </c>
      <c r="AA81" s="5">
        <v>95229.909999999974</v>
      </c>
      <c r="AB81" s="5">
        <f>ABS((Table155[[#This Row],[85+ years state population]]-Sheet1!$B$8)/Sheet1!$B$7)</f>
        <v>0.12617518160185123</v>
      </c>
      <c r="AC81" s="5" t="str">
        <f>IF(Table155[[#This Row],[85+ years: standard deviations away from mean]]&lt;2, "no", "yes")</f>
        <v>no</v>
      </c>
      <c r="AD81" s="3">
        <v>295</v>
      </c>
    </row>
    <row r="82" spans="1:30">
      <c r="A82" t="s">
        <v>7</v>
      </c>
      <c r="B82">
        <v>2010</v>
      </c>
      <c r="C82">
        <v>3041661</v>
      </c>
      <c r="D82">
        <v>1492531</v>
      </c>
      <c r="E82">
        <v>1549130</v>
      </c>
      <c r="F82">
        <v>1002</v>
      </c>
      <c r="G82">
        <f>ABS((Table155[[#This Row],[Total deaths of state by year]]-Sheet1!$C$8)/Sheet1!$C$7)</f>
        <v>0.39928535210572441</v>
      </c>
      <c r="H82" t="str">
        <f>IF(Table155[[#This Row],[Total deaths of state by year: standard deviations away from mean]]&lt;2, "no", "yes")</f>
        <v>no</v>
      </c>
      <c r="I82" s="2">
        <v>204960.21</v>
      </c>
      <c r="J82" s="3">
        <v>120</v>
      </c>
      <c r="K82" s="5">
        <v>409884.86799999996</v>
      </c>
      <c r="L82" s="3">
        <v>60</v>
      </c>
      <c r="M82" s="5">
        <v>423367.80599999998</v>
      </c>
      <c r="N82" s="3">
        <v>60</v>
      </c>
      <c r="O82" s="5">
        <v>386472.19899999996</v>
      </c>
      <c r="P82" s="3">
        <v>60</v>
      </c>
      <c r="Q82" s="5">
        <v>395140.17800000007</v>
      </c>
      <c r="R82" s="3">
        <v>60</v>
      </c>
      <c r="S82" s="5">
        <v>425145.47099999996</v>
      </c>
      <c r="T82" s="3">
        <v>60</v>
      </c>
      <c r="U82" s="5">
        <v>360636.62099999998</v>
      </c>
      <c r="V82" s="3">
        <v>60</v>
      </c>
      <c r="W82" s="5">
        <v>240599.25100000005</v>
      </c>
      <c r="X82" s="3">
        <v>76</v>
      </c>
      <c r="Y82" s="5">
        <v>142096.35199999996</v>
      </c>
      <c r="Z82" s="3">
        <v>183</v>
      </c>
      <c r="AA82" s="5">
        <v>53408.834999999985</v>
      </c>
      <c r="AB82" s="5">
        <f>ABS((Table155[[#This Row],[85+ years state population]]-Sheet1!$B$8)/Sheet1!$B$7)</f>
        <v>0.46645312969354746</v>
      </c>
      <c r="AC82" s="5" t="str">
        <f>IF(Table155[[#This Row],[85+ years: standard deviations away from mean]]&lt;2, "no", "yes")</f>
        <v>no</v>
      </c>
      <c r="AD82" s="3">
        <v>263</v>
      </c>
    </row>
    <row r="83" spans="1:30">
      <c r="A83" t="s">
        <v>9</v>
      </c>
      <c r="B83">
        <v>2010</v>
      </c>
      <c r="C83">
        <v>4913915</v>
      </c>
      <c r="D83">
        <v>2460960</v>
      </c>
      <c r="E83">
        <v>2452955</v>
      </c>
      <c r="F83">
        <v>935</v>
      </c>
      <c r="G83">
        <f>ABS((Table155[[#This Row],[Total deaths of state by year]]-Sheet1!$C$8)/Sheet1!$C$7)</f>
        <v>0.46129348453938129</v>
      </c>
      <c r="H83" t="str">
        <f>IF(Table155[[#This Row],[Total deaths of state by year: standard deviations away from mean]]&lt;2, "no", "yes")</f>
        <v>no</v>
      </c>
      <c r="I83" s="2">
        <v>341491.96199999994</v>
      </c>
      <c r="J83" s="3">
        <v>120</v>
      </c>
      <c r="K83" s="5">
        <v>663264.41800000006</v>
      </c>
      <c r="L83" s="3">
        <v>60</v>
      </c>
      <c r="M83" s="5">
        <v>689283.54799999995</v>
      </c>
      <c r="N83" s="3">
        <v>60</v>
      </c>
      <c r="O83" s="5">
        <v>703637.26500000001</v>
      </c>
      <c r="P83" s="3">
        <v>60</v>
      </c>
      <c r="Q83" s="5">
        <v>706238.11100000003</v>
      </c>
      <c r="R83" s="3">
        <v>60</v>
      </c>
      <c r="S83" s="5">
        <v>734199.15600000019</v>
      </c>
      <c r="T83" s="3">
        <v>60</v>
      </c>
      <c r="U83" s="5">
        <v>553285.91600000008</v>
      </c>
      <c r="V83" s="3">
        <v>60</v>
      </c>
      <c r="W83" s="5">
        <v>285350.03699999995</v>
      </c>
      <c r="X83" s="3">
        <v>60</v>
      </c>
      <c r="Y83" s="5">
        <v>168567.77599999995</v>
      </c>
      <c r="Z83" s="3">
        <v>135</v>
      </c>
      <c r="AA83" s="5">
        <v>67422.402000000002</v>
      </c>
      <c r="AB83" s="5">
        <f>ABS((Table155[[#This Row],[85+ years state population]]-Sheet1!$B$8)/Sheet1!$B$7)</f>
        <v>0.35243148332971019</v>
      </c>
      <c r="AC83" s="5" t="str">
        <f>IF(Table155[[#This Row],[85+ years: standard deviations away from mean]]&lt;2, "no", "yes")</f>
        <v>no</v>
      </c>
      <c r="AD83" s="3">
        <v>260</v>
      </c>
    </row>
    <row r="84" spans="1:30">
      <c r="A84" t="s">
        <v>41</v>
      </c>
      <c r="B84">
        <v>2010</v>
      </c>
      <c r="C84">
        <v>3761910</v>
      </c>
      <c r="D84">
        <v>1861882</v>
      </c>
      <c r="E84">
        <v>1900028</v>
      </c>
      <c r="F84">
        <v>846</v>
      </c>
      <c r="G84">
        <f>ABS((Table155[[#This Row],[Total deaths of state by year]]-Sheet1!$C$8)/Sheet1!$C$7)</f>
        <v>0.54366249627961205</v>
      </c>
      <c r="H84" t="str">
        <f>IF(Table155[[#This Row],[Total deaths of state by year: standard deviations away from mean]]&lt;2, "no", "yes")</f>
        <v>no</v>
      </c>
      <c r="I84" s="2">
        <v>234336.389</v>
      </c>
      <c r="J84" s="3">
        <v>120</v>
      </c>
      <c r="K84" s="5">
        <v>477973.74500000005</v>
      </c>
      <c r="L84" s="3">
        <v>60</v>
      </c>
      <c r="M84" s="5">
        <v>509066.26300000004</v>
      </c>
      <c r="N84" s="3">
        <v>60</v>
      </c>
      <c r="O84" s="5">
        <v>508932.25700000004</v>
      </c>
      <c r="P84" s="3">
        <v>60</v>
      </c>
      <c r="Q84" s="5">
        <v>503243.76700000011</v>
      </c>
      <c r="R84" s="3">
        <v>60</v>
      </c>
      <c r="S84" s="5">
        <v>546230.652</v>
      </c>
      <c r="T84" s="3">
        <v>60</v>
      </c>
      <c r="U84" s="5">
        <v>476112.83900000009</v>
      </c>
      <c r="V84" s="3">
        <v>60</v>
      </c>
      <c r="W84" s="5">
        <v>267409.18</v>
      </c>
      <c r="X84" s="3">
        <v>60</v>
      </c>
      <c r="Y84" s="5">
        <v>166725.61199999994</v>
      </c>
      <c r="Z84" s="3">
        <v>79</v>
      </c>
      <c r="AA84" s="5">
        <v>74353.596000000005</v>
      </c>
      <c r="AB84" s="5">
        <f>ABS((Table155[[#This Row],[85+ years state population]]-Sheet1!$B$8)/Sheet1!$B$7)</f>
        <v>0.29603569550872577</v>
      </c>
      <c r="AC84" s="5" t="str">
        <f>IF(Table155[[#This Row],[85+ years: standard deviations away from mean]]&lt;2, "no", "yes")</f>
        <v>no</v>
      </c>
      <c r="AD84" s="3">
        <v>227</v>
      </c>
    </row>
    <row r="85" spans="1:30">
      <c r="A85" t="s">
        <v>28</v>
      </c>
      <c r="B85">
        <v>2010</v>
      </c>
      <c r="C85">
        <v>2830107</v>
      </c>
      <c r="D85">
        <v>1374255</v>
      </c>
      <c r="E85">
        <v>1455852</v>
      </c>
      <c r="F85">
        <v>921</v>
      </c>
      <c r="G85">
        <f>ABS((Table155[[#This Row],[Total deaths of state by year]]-Sheet1!$C$8)/Sheet1!$C$7)</f>
        <v>0.4742504077344738</v>
      </c>
      <c r="H85" t="str">
        <f>IF(Table155[[#This Row],[Total deaths of state by year: standard deviations away from mean]]&lt;2, "no", "yes")</f>
        <v>no</v>
      </c>
      <c r="I85" s="2">
        <v>200468.73899999997</v>
      </c>
      <c r="J85" s="3">
        <v>120</v>
      </c>
      <c r="K85" s="5">
        <v>399212.23200000019</v>
      </c>
      <c r="L85" s="3">
        <v>60</v>
      </c>
      <c r="M85" s="5">
        <v>425775.75300000008</v>
      </c>
      <c r="N85" s="3">
        <v>60</v>
      </c>
      <c r="O85" s="5">
        <v>365293.19000000012</v>
      </c>
      <c r="P85" s="3">
        <v>60</v>
      </c>
      <c r="Q85" s="5">
        <v>370778.00299999997</v>
      </c>
      <c r="R85" s="3">
        <v>60</v>
      </c>
      <c r="S85" s="5">
        <v>398368.76799999992</v>
      </c>
      <c r="T85" s="3">
        <v>60</v>
      </c>
      <c r="U85" s="5">
        <v>317045.12699999998</v>
      </c>
      <c r="V85" s="3">
        <v>65</v>
      </c>
      <c r="W85" s="5">
        <v>196534.02499999997</v>
      </c>
      <c r="X85" s="3">
        <v>76</v>
      </c>
      <c r="Y85" s="5">
        <v>114209.89</v>
      </c>
      <c r="Z85" s="3">
        <v>138</v>
      </c>
      <c r="AA85" s="5">
        <v>41514.02399999999</v>
      </c>
      <c r="AB85" s="5">
        <f>ABS((Table155[[#This Row],[85+ years state population]]-Sheet1!$B$8)/Sheet1!$B$7)</f>
        <v>0.56323547878473024</v>
      </c>
      <c r="AC85" s="5" t="str">
        <f>IF(Table155[[#This Row],[85+ years: standard deviations away from mean]]&lt;2, "no", "yes")</f>
        <v>no</v>
      </c>
      <c r="AD85" s="3">
        <v>222</v>
      </c>
    </row>
    <row r="86" spans="1:30">
      <c r="A86" t="s">
        <v>52</v>
      </c>
      <c r="B86">
        <v>2010</v>
      </c>
      <c r="C86">
        <v>1881165</v>
      </c>
      <c r="D86">
        <v>925080</v>
      </c>
      <c r="E86">
        <v>956085</v>
      </c>
      <c r="F86">
        <v>849</v>
      </c>
      <c r="G86">
        <f>ABS((Table155[[#This Row],[Total deaths of state by year]]-Sheet1!$C$8)/Sheet1!$C$7)</f>
        <v>0.54088601273780657</v>
      </c>
      <c r="H86" t="str">
        <f>IF(Table155[[#This Row],[Total deaths of state by year: standard deviations away from mean]]&lt;2, "no", "yes")</f>
        <v>no</v>
      </c>
      <c r="I86" s="2">
        <v>106657.22100000005</v>
      </c>
      <c r="J86" s="3">
        <v>120</v>
      </c>
      <c r="K86" s="5">
        <v>220851.78999999998</v>
      </c>
      <c r="L86" s="3">
        <v>60</v>
      </c>
      <c r="M86" s="5">
        <v>246092.24899999998</v>
      </c>
      <c r="N86" s="3">
        <v>60</v>
      </c>
      <c r="O86" s="5">
        <v>225325.06099999999</v>
      </c>
      <c r="P86" s="3">
        <v>60</v>
      </c>
      <c r="Q86" s="5">
        <v>247463.10299999994</v>
      </c>
      <c r="R86" s="3">
        <v>60</v>
      </c>
      <c r="S86" s="5">
        <v>284961.42700000008</v>
      </c>
      <c r="T86" s="3">
        <v>60</v>
      </c>
      <c r="U86" s="5">
        <v>253306.49900000004</v>
      </c>
      <c r="V86" s="3">
        <v>60</v>
      </c>
      <c r="W86" s="5">
        <v>159360.05500000005</v>
      </c>
      <c r="X86" s="3">
        <v>60</v>
      </c>
      <c r="Y86" s="5">
        <v>101273.91899999999</v>
      </c>
      <c r="Z86" s="3">
        <v>123</v>
      </c>
      <c r="AA86" s="5">
        <v>35991.769</v>
      </c>
      <c r="AB86" s="5">
        <f>ABS((Table155[[#This Row],[85+ years state population]]-Sheet1!$B$8)/Sheet1!$B$7)</f>
        <v>0.60816740844553174</v>
      </c>
      <c r="AC86" s="5" t="str">
        <f>IF(Table155[[#This Row],[85+ years: standard deviations away from mean]]&lt;2, "no", "yes")</f>
        <v>no</v>
      </c>
      <c r="AD86" s="3">
        <v>186</v>
      </c>
    </row>
    <row r="87" spans="1:30">
      <c r="A87" t="s">
        <v>48</v>
      </c>
      <c r="B87">
        <v>2010</v>
      </c>
      <c r="C87">
        <v>2665430</v>
      </c>
      <c r="D87">
        <v>1338667</v>
      </c>
      <c r="E87">
        <v>1326763</v>
      </c>
      <c r="F87">
        <v>773</v>
      </c>
      <c r="G87">
        <f>ABS((Table155[[#This Row],[Total deaths of state by year]]-Sheet1!$C$8)/Sheet1!$C$7)</f>
        <v>0.61122359579688001</v>
      </c>
      <c r="H87" t="str">
        <f>IF(Table155[[#This Row],[Total deaths of state by year: standard deviations away from mean]]&lt;2, "no", "yes")</f>
        <v>no</v>
      </c>
      <c r="I87" s="2">
        <v>255764.22200000004</v>
      </c>
      <c r="J87" s="3">
        <v>120</v>
      </c>
      <c r="K87" s="5">
        <v>452268.92500000005</v>
      </c>
      <c r="L87" s="3">
        <v>60</v>
      </c>
      <c r="M87" s="5">
        <v>448952.08700000006</v>
      </c>
      <c r="N87" s="3">
        <v>60</v>
      </c>
      <c r="O87" s="5">
        <v>425979.51699999993</v>
      </c>
      <c r="P87" s="3">
        <v>60</v>
      </c>
      <c r="Q87" s="5">
        <v>320635.80200000008</v>
      </c>
      <c r="R87" s="3">
        <v>60</v>
      </c>
      <c r="S87" s="5">
        <v>301820.64300000004</v>
      </c>
      <c r="T87" s="3">
        <v>60</v>
      </c>
      <c r="U87" s="5">
        <v>223932.15199999997</v>
      </c>
      <c r="V87" s="3">
        <v>60</v>
      </c>
      <c r="W87" s="5">
        <v>128441.24700000002</v>
      </c>
      <c r="X87" s="3">
        <v>60</v>
      </c>
      <c r="Y87" s="5">
        <v>79531.786999999997</v>
      </c>
      <c r="Z87" s="3">
        <v>81</v>
      </c>
      <c r="AA87" s="5">
        <v>28674.318000000003</v>
      </c>
      <c r="AB87" s="5">
        <f>ABS((Table155[[#This Row],[85+ years state population]]-Sheet1!$B$8)/Sheet1!$B$7)</f>
        <v>0.66770598347119836</v>
      </c>
      <c r="AC87" s="5" t="str">
        <f>IF(Table155[[#This Row],[85+ years: standard deviations away from mean]]&lt;2, "no", "yes")</f>
        <v>no</v>
      </c>
      <c r="AD87" s="3">
        <v>152</v>
      </c>
    </row>
    <row r="88" spans="1:30">
      <c r="A88" t="s">
        <v>31</v>
      </c>
      <c r="B88">
        <v>2010</v>
      </c>
      <c r="C88">
        <v>1790032</v>
      </c>
      <c r="D88">
        <v>886402</v>
      </c>
      <c r="E88">
        <v>903630</v>
      </c>
      <c r="F88">
        <v>749</v>
      </c>
      <c r="G88">
        <f>ABS((Table155[[#This Row],[Total deaths of state by year]]-Sheet1!$C$8)/Sheet1!$C$7)</f>
        <v>0.63343546413132434</v>
      </c>
      <c r="H88" t="str">
        <f>IF(Table155[[#This Row],[Total deaths of state by year: standard deviations away from mean]]&lt;2, "no", "yes")</f>
        <v>no</v>
      </c>
      <c r="I88" s="2">
        <v>128861.07099999997</v>
      </c>
      <c r="J88" s="3">
        <v>120</v>
      </c>
      <c r="K88" s="5">
        <v>244926.78200000001</v>
      </c>
      <c r="L88" s="3">
        <v>60</v>
      </c>
      <c r="M88" s="5">
        <v>259376.90700000001</v>
      </c>
      <c r="N88" s="3">
        <v>60</v>
      </c>
      <c r="O88" s="5">
        <v>234111.01999999993</v>
      </c>
      <c r="P88" s="3">
        <v>60</v>
      </c>
      <c r="Q88" s="5">
        <v>225902.64500000002</v>
      </c>
      <c r="R88" s="3">
        <v>60</v>
      </c>
      <c r="S88" s="5">
        <v>257586.22199999998</v>
      </c>
      <c r="T88" s="3">
        <v>60</v>
      </c>
      <c r="U88" s="5">
        <v>198797.92000000007</v>
      </c>
      <c r="V88" s="3">
        <v>60</v>
      </c>
      <c r="W88" s="5">
        <v>118200.944</v>
      </c>
      <c r="X88" s="3">
        <v>60</v>
      </c>
      <c r="Y88" s="5">
        <v>84765.873999999953</v>
      </c>
      <c r="Z88" s="3">
        <v>60</v>
      </c>
      <c r="AA88" s="5">
        <v>37082.848999999987</v>
      </c>
      <c r="AB88" s="5">
        <f>ABS((Table155[[#This Row],[85+ years state population]]-Sheet1!$B$8)/Sheet1!$B$7)</f>
        <v>0.59928981590148833</v>
      </c>
      <c r="AC88" s="5" t="str">
        <f>IF(Table155[[#This Row],[85+ years: standard deviations away from mean]]&lt;2, "no", "yes")</f>
        <v>no</v>
      </c>
      <c r="AD88" s="3">
        <v>149</v>
      </c>
    </row>
    <row r="89" spans="1:30">
      <c r="A89" t="s">
        <v>15</v>
      </c>
      <c r="B89">
        <v>2010</v>
      </c>
      <c r="C89">
        <v>1333591</v>
      </c>
      <c r="D89">
        <v>668202</v>
      </c>
      <c r="E89">
        <v>665389</v>
      </c>
      <c r="F89">
        <v>751</v>
      </c>
      <c r="G89">
        <f>ABS((Table155[[#This Row],[Total deaths of state by year]]-Sheet1!$C$8)/Sheet1!$C$7)</f>
        <v>0.63158447510345395</v>
      </c>
      <c r="H89" t="str">
        <f>IF(Table155[[#This Row],[Total deaths of state by year: standard deviations away from mean]]&lt;2, "no", "yes")</f>
        <v>no</v>
      </c>
      <c r="I89" s="2">
        <v>86252.420999999988</v>
      </c>
      <c r="J89" s="3">
        <v>120</v>
      </c>
      <c r="K89" s="5">
        <v>162175.20699999999</v>
      </c>
      <c r="L89" s="3">
        <v>60</v>
      </c>
      <c r="M89" s="5">
        <v>180941.44699999999</v>
      </c>
      <c r="N89" s="3">
        <v>60</v>
      </c>
      <c r="O89" s="5">
        <v>179787.30600000001</v>
      </c>
      <c r="P89" s="3">
        <v>60</v>
      </c>
      <c r="Q89" s="5">
        <v>179139.769</v>
      </c>
      <c r="R89" s="3">
        <v>60</v>
      </c>
      <c r="S89" s="5">
        <v>194286.103</v>
      </c>
      <c r="T89" s="3">
        <v>60</v>
      </c>
      <c r="U89" s="5">
        <v>165165.845</v>
      </c>
      <c r="V89" s="3">
        <v>60</v>
      </c>
      <c r="W89" s="5">
        <v>93984.444000000003</v>
      </c>
      <c r="X89" s="3">
        <v>60</v>
      </c>
      <c r="Y89" s="5">
        <v>64883.703000000001</v>
      </c>
      <c r="Z89" s="3">
        <v>72</v>
      </c>
      <c r="AA89" s="5">
        <v>27040.289000000001</v>
      </c>
      <c r="AB89" s="5">
        <f>ABS((Table155[[#This Row],[85+ years state population]]-Sheet1!$B$8)/Sheet1!$B$7)</f>
        <v>0.68100129056797498</v>
      </c>
      <c r="AC89" s="5" t="str">
        <f>IF(Table155[[#This Row],[85+ years: standard deviations away from mean]]&lt;2, "no", "yes")</f>
        <v>no</v>
      </c>
      <c r="AD89" s="3">
        <v>139</v>
      </c>
    </row>
    <row r="90" spans="1:30">
      <c r="A90" t="s">
        <v>35</v>
      </c>
      <c r="B90">
        <v>2010</v>
      </c>
      <c r="C90">
        <v>2107569</v>
      </c>
      <c r="D90">
        <v>1038347</v>
      </c>
      <c r="E90">
        <v>1069222</v>
      </c>
      <c r="F90">
        <v>742</v>
      </c>
      <c r="G90">
        <f>ABS((Table155[[#This Row],[Total deaths of state by year]]-Sheet1!$C$8)/Sheet1!$C$7)</f>
        <v>0.63991392572887063</v>
      </c>
      <c r="H90" t="str">
        <f>IF(Table155[[#This Row],[Total deaths of state by year: standard deviations away from mean]]&lt;2, "no", "yes")</f>
        <v>no</v>
      </c>
      <c r="I90" s="2">
        <v>150001.49100000004</v>
      </c>
      <c r="J90" s="3">
        <v>120</v>
      </c>
      <c r="K90" s="5">
        <v>292463.37</v>
      </c>
      <c r="L90" s="3">
        <v>60</v>
      </c>
      <c r="M90" s="5">
        <v>310063.80499999999</v>
      </c>
      <c r="N90" s="3">
        <v>60</v>
      </c>
      <c r="O90" s="5">
        <v>269445.39500000002</v>
      </c>
      <c r="P90" s="3">
        <v>60</v>
      </c>
      <c r="Q90" s="5">
        <v>267406.30499999999</v>
      </c>
      <c r="R90" s="3">
        <v>60</v>
      </c>
      <c r="S90" s="5">
        <v>301118.09700000001</v>
      </c>
      <c r="T90" s="3">
        <v>60</v>
      </c>
      <c r="U90" s="5">
        <v>248443.29800000001</v>
      </c>
      <c r="V90" s="3">
        <v>60</v>
      </c>
      <c r="W90" s="5">
        <v>149410.55100000001</v>
      </c>
      <c r="X90" s="3">
        <v>60</v>
      </c>
      <c r="Y90" s="5">
        <v>86890.61599999998</v>
      </c>
      <c r="Z90" s="3">
        <v>73</v>
      </c>
      <c r="AA90" s="5">
        <v>31526.686000000002</v>
      </c>
      <c r="AB90" s="5">
        <f>ABS((Table155[[#This Row],[85+ years state population]]-Sheet1!$B$8)/Sheet1!$B$7)</f>
        <v>0.64449763862969411</v>
      </c>
      <c r="AC90" s="5" t="str">
        <f>IF(Table155[[#This Row],[85+ years: standard deviations away from mean]]&lt;2, "no", "yes")</f>
        <v>no</v>
      </c>
      <c r="AD90" s="3">
        <v>129</v>
      </c>
    </row>
    <row r="91" spans="1:30">
      <c r="A91" t="s">
        <v>23</v>
      </c>
      <c r="B91">
        <v>2010</v>
      </c>
      <c r="C91">
        <v>1327665</v>
      </c>
      <c r="D91">
        <v>649666</v>
      </c>
      <c r="E91">
        <v>677999</v>
      </c>
      <c r="F91">
        <v>725</v>
      </c>
      <c r="G91">
        <f>ABS((Table155[[#This Row],[Total deaths of state by year]]-Sheet1!$C$8)/Sheet1!$C$7)</f>
        <v>0.65564733246576856</v>
      </c>
      <c r="H91" t="str">
        <f>IF(Table155[[#This Row],[Total deaths of state by year: standard deviations away from mean]]&lt;2, "no", "yes")</f>
        <v>no</v>
      </c>
      <c r="I91" s="2">
        <v>69854.608999999997</v>
      </c>
      <c r="J91" s="3">
        <v>120</v>
      </c>
      <c r="K91" s="5">
        <v>156391.02500000002</v>
      </c>
      <c r="L91" s="3">
        <v>60</v>
      </c>
      <c r="M91" s="5">
        <v>171735.96100000001</v>
      </c>
      <c r="N91" s="3">
        <v>60</v>
      </c>
      <c r="O91" s="5">
        <v>144232.56400000001</v>
      </c>
      <c r="P91" s="3">
        <v>60</v>
      </c>
      <c r="Q91" s="5">
        <v>182626.19399999999</v>
      </c>
      <c r="R91" s="3">
        <v>60</v>
      </c>
      <c r="S91" s="5">
        <v>218987.40700000001</v>
      </c>
      <c r="T91" s="3">
        <v>60</v>
      </c>
      <c r="U91" s="5">
        <v>180791.66799999998</v>
      </c>
      <c r="V91" s="3">
        <v>60</v>
      </c>
      <c r="W91" s="5">
        <v>106281.59299999999</v>
      </c>
      <c r="X91" s="3">
        <v>60</v>
      </c>
      <c r="Y91" s="5">
        <v>69812.343999999997</v>
      </c>
      <c r="Z91" s="3">
        <v>60</v>
      </c>
      <c r="AA91" s="5">
        <v>27321.834999999999</v>
      </c>
      <c r="AB91" s="5">
        <f>ABS((Table155[[#This Row],[85+ years state population]]-Sheet1!$B$8)/Sheet1!$B$7)</f>
        <v>0.67871048634609821</v>
      </c>
      <c r="AC91" s="5" t="str">
        <f>IF(Table155[[#This Row],[85+ years: standard deviations away from mean]]&lt;2, "no", "yes")</f>
        <v>no</v>
      </c>
      <c r="AD91" s="3">
        <v>125</v>
      </c>
    </row>
    <row r="92" spans="1:30">
      <c r="A92" t="s">
        <v>32</v>
      </c>
      <c r="B92">
        <v>2010</v>
      </c>
      <c r="C92">
        <v>2633331</v>
      </c>
      <c r="D92">
        <v>1331625</v>
      </c>
      <c r="E92">
        <v>1301706</v>
      </c>
      <c r="F92">
        <v>808</v>
      </c>
      <c r="G92">
        <f>ABS((Table155[[#This Row],[Total deaths of state by year]]-Sheet1!$C$8)/Sheet1!$C$7)</f>
        <v>0.57883128780914883</v>
      </c>
      <c r="H92" t="str">
        <f>IF(Table155[[#This Row],[Total deaths of state by year: standard deviations away from mean]]&lt;2, "no", "yes")</f>
        <v>no</v>
      </c>
      <c r="I92" s="2">
        <v>188938.50899999999</v>
      </c>
      <c r="J92" s="3">
        <v>120</v>
      </c>
      <c r="K92" s="5">
        <v>358346.52</v>
      </c>
      <c r="L92" s="3">
        <v>60</v>
      </c>
      <c r="M92" s="5">
        <v>352832.17199999996</v>
      </c>
      <c r="N92" s="3">
        <v>60</v>
      </c>
      <c r="O92" s="5">
        <v>380831.016</v>
      </c>
      <c r="P92" s="3">
        <v>60</v>
      </c>
      <c r="Q92" s="5">
        <v>385294.76699999999</v>
      </c>
      <c r="R92" s="3">
        <v>60</v>
      </c>
      <c r="S92" s="5">
        <v>365177.89699999994</v>
      </c>
      <c r="T92" s="3">
        <v>60</v>
      </c>
      <c r="U92" s="5">
        <v>299854.804</v>
      </c>
      <c r="V92" s="3">
        <v>60</v>
      </c>
      <c r="W92" s="5">
        <v>181075.54399999999</v>
      </c>
      <c r="X92" s="3">
        <v>71</v>
      </c>
      <c r="Y92" s="5">
        <v>92019.991999999998</v>
      </c>
      <c r="Z92" s="3">
        <v>141</v>
      </c>
      <c r="AA92" s="5">
        <v>28664.335999999999</v>
      </c>
      <c r="AB92" s="5">
        <f>ABS((Table155[[#This Row],[85+ years state population]]-Sheet1!$B$8)/Sheet1!$B$7)</f>
        <v>0.66778720219830801</v>
      </c>
      <c r="AC92" s="5" t="str">
        <f>IF(Table155[[#This Row],[85+ years: standard deviations away from mean]]&lt;2, "no", "yes")</f>
        <v>no</v>
      </c>
      <c r="AD92" s="3">
        <v>116</v>
      </c>
    </row>
    <row r="93" spans="1:30">
      <c r="A93" t="s">
        <v>43</v>
      </c>
      <c r="B93">
        <v>2010</v>
      </c>
      <c r="C93">
        <v>1056389</v>
      </c>
      <c r="D93">
        <v>509859</v>
      </c>
      <c r="E93">
        <v>546530</v>
      </c>
      <c r="F93">
        <v>715</v>
      </c>
      <c r="G93">
        <f>ABS((Table155[[#This Row],[Total deaths of state by year]]-Sheet1!$C$8)/Sheet1!$C$7)</f>
        <v>0.66490227760512033</v>
      </c>
      <c r="H93" t="str">
        <f>IF(Table155[[#This Row],[Total deaths of state by year: standard deviations away from mean]]&lt;2, "no", "yes")</f>
        <v>no</v>
      </c>
      <c r="I93" s="2">
        <v>59283.510999999999</v>
      </c>
      <c r="J93" s="3">
        <v>120</v>
      </c>
      <c r="K93" s="5">
        <v>127533.791</v>
      </c>
      <c r="L93" s="3">
        <v>60</v>
      </c>
      <c r="M93" s="5">
        <v>160698.09999999998</v>
      </c>
      <c r="N93" s="3">
        <v>60</v>
      </c>
      <c r="O93" s="5">
        <v>127788.05600000001</v>
      </c>
      <c r="P93" s="3">
        <v>60</v>
      </c>
      <c r="Q93" s="5">
        <v>146914.60700000002</v>
      </c>
      <c r="R93" s="3">
        <v>60</v>
      </c>
      <c r="S93" s="5">
        <v>160827.18799999999</v>
      </c>
      <c r="T93" s="3">
        <v>60</v>
      </c>
      <c r="U93" s="5">
        <v>122761.476</v>
      </c>
      <c r="V93" s="3">
        <v>60</v>
      </c>
      <c r="W93" s="5">
        <v>70635.231</v>
      </c>
      <c r="X93" s="3">
        <v>60</v>
      </c>
      <c r="Y93" s="5">
        <v>54667.649000000005</v>
      </c>
      <c r="Z93" s="3">
        <v>65</v>
      </c>
      <c r="AA93" s="5">
        <v>24560.228999999999</v>
      </c>
      <c r="AB93" s="5">
        <f>ABS((Table155[[#This Row],[85+ years state population]]-Sheet1!$B$8)/Sheet1!$B$7)</f>
        <v>0.70118034450057454</v>
      </c>
      <c r="AC93" s="5" t="str">
        <f>IF(Table155[[#This Row],[85+ years: standard deviations away from mean]]&lt;2, "no", "yes")</f>
        <v>no</v>
      </c>
      <c r="AD93" s="3">
        <v>110</v>
      </c>
    </row>
    <row r="94" spans="1:30">
      <c r="A94" t="s">
        <v>16</v>
      </c>
      <c r="B94">
        <v>2010</v>
      </c>
      <c r="C94">
        <v>1535086</v>
      </c>
      <c r="D94">
        <v>768118</v>
      </c>
      <c r="E94">
        <v>766968</v>
      </c>
      <c r="F94">
        <v>708</v>
      </c>
      <c r="G94">
        <f>ABS((Table155[[#This Row],[Total deaths of state by year]]-Sheet1!$C$8)/Sheet1!$C$7)</f>
        <v>0.67138073920266661</v>
      </c>
      <c r="H94" t="str">
        <f>IF(Table155[[#This Row],[Total deaths of state by year: standard deviations away from mean]]&lt;2, "no", "yes")</f>
        <v>no</v>
      </c>
      <c r="I94" s="2">
        <v>119524.94500000001</v>
      </c>
      <c r="J94" s="3">
        <v>120</v>
      </c>
      <c r="K94" s="5">
        <v>231517.071</v>
      </c>
      <c r="L94" s="3">
        <v>60</v>
      </c>
      <c r="M94" s="5">
        <v>224908.00599999999</v>
      </c>
      <c r="N94" s="3">
        <v>60</v>
      </c>
      <c r="O94" s="5">
        <v>202326.26299999998</v>
      </c>
      <c r="P94" s="3">
        <v>60</v>
      </c>
      <c r="Q94" s="5">
        <v>194189.31599999999</v>
      </c>
      <c r="R94" s="3">
        <v>60</v>
      </c>
      <c r="S94" s="5">
        <v>209128.40899999999</v>
      </c>
      <c r="T94" s="3">
        <v>60</v>
      </c>
      <c r="U94" s="5">
        <v>169778.25600000005</v>
      </c>
      <c r="V94" s="3">
        <v>60</v>
      </c>
      <c r="W94" s="5">
        <v>100706.375</v>
      </c>
      <c r="X94" s="3">
        <v>60</v>
      </c>
      <c r="Y94" s="5">
        <v>58472.37799999999</v>
      </c>
      <c r="Z94" s="3">
        <v>65</v>
      </c>
      <c r="AA94" s="5">
        <v>23979.518000000004</v>
      </c>
      <c r="AB94" s="5">
        <f>ABS((Table155[[#This Row],[85+ years state population]]-Sheet1!$B$8)/Sheet1!$B$7)</f>
        <v>0.70590531026279568</v>
      </c>
      <c r="AC94" s="5" t="str">
        <f>IF(Table155[[#This Row],[85+ years: standard deviations away from mean]]&lt;2, "no", "yes")</f>
        <v>no</v>
      </c>
      <c r="AD94" s="3">
        <v>103</v>
      </c>
    </row>
    <row r="95" spans="1:30">
      <c r="A95" t="s">
        <v>33</v>
      </c>
      <c r="B95">
        <v>2010</v>
      </c>
      <c r="C95">
        <v>1313939</v>
      </c>
      <c r="D95">
        <v>648504</v>
      </c>
      <c r="E95">
        <v>665435</v>
      </c>
      <c r="F95">
        <v>698</v>
      </c>
      <c r="G95">
        <f>ABS((Table155[[#This Row],[Total deaths of state by year]]-Sheet1!$C$8)/Sheet1!$C$7)</f>
        <v>0.68063568434201838</v>
      </c>
      <c r="H95" t="str">
        <f>IF(Table155[[#This Row],[Total deaths of state by year: standard deviations away from mean]]&lt;2, "no", "yes")</f>
        <v>no</v>
      </c>
      <c r="I95" s="2">
        <v>72299.67300000001</v>
      </c>
      <c r="J95" s="3">
        <v>120</v>
      </c>
      <c r="K95" s="5">
        <v>166228.611</v>
      </c>
      <c r="L95" s="3">
        <v>60</v>
      </c>
      <c r="M95" s="5">
        <v>179679.99299999993</v>
      </c>
      <c r="N95" s="3">
        <v>60</v>
      </c>
      <c r="O95" s="5">
        <v>144228.57900000003</v>
      </c>
      <c r="P95" s="3">
        <v>60</v>
      </c>
      <c r="Q95" s="5">
        <v>192146.20800000001</v>
      </c>
      <c r="R95" s="3">
        <v>60</v>
      </c>
      <c r="S95" s="5">
        <v>221676.63200000004</v>
      </c>
      <c r="T95" s="3">
        <v>60</v>
      </c>
      <c r="U95" s="5">
        <v>166817.65400000001</v>
      </c>
      <c r="V95" s="3">
        <v>60</v>
      </c>
      <c r="W95" s="5">
        <v>90483.390000000014</v>
      </c>
      <c r="X95" s="3">
        <v>60</v>
      </c>
      <c r="Y95" s="5">
        <v>56783.514000000003</v>
      </c>
      <c r="Z95" s="3">
        <v>60</v>
      </c>
      <c r="AA95" s="5">
        <v>23051.814000000002</v>
      </c>
      <c r="AB95" s="5">
        <f>ABS((Table155[[#This Row],[85+ years state population]]-Sheet1!$B$8)/Sheet1!$B$7)</f>
        <v>0.71345359096950767</v>
      </c>
      <c r="AC95" s="5" t="str">
        <f>IF(Table155[[#This Row],[85+ years: standard deviations away from mean]]&lt;2, "no", "yes")</f>
        <v>no</v>
      </c>
      <c r="AD95" s="3">
        <v>98</v>
      </c>
    </row>
    <row r="96" spans="1:30">
      <c r="A96" t="s">
        <v>30</v>
      </c>
      <c r="B96">
        <v>2010</v>
      </c>
      <c r="C96">
        <v>937821</v>
      </c>
      <c r="D96">
        <v>469741</v>
      </c>
      <c r="E96">
        <v>468080</v>
      </c>
      <c r="F96">
        <v>688</v>
      </c>
      <c r="G96">
        <f>ABS((Table155[[#This Row],[Total deaths of state by year]]-Sheet1!$C$8)/Sheet1!$C$7)</f>
        <v>0.68989062948137014</v>
      </c>
      <c r="H96" t="str">
        <f>IF(Table155[[#This Row],[Total deaths of state by year: standard deviations away from mean]]&lt;2, "no", "yes")</f>
        <v>no</v>
      </c>
      <c r="I96" s="2">
        <v>57620.567000000003</v>
      </c>
      <c r="J96" s="3">
        <v>120</v>
      </c>
      <c r="K96" s="5">
        <v>117520.736</v>
      </c>
      <c r="L96" s="3">
        <v>60</v>
      </c>
      <c r="M96" s="5">
        <v>133208.17299999995</v>
      </c>
      <c r="N96" s="3">
        <v>60</v>
      </c>
      <c r="O96" s="5">
        <v>111918.811</v>
      </c>
      <c r="P96" s="3">
        <v>60</v>
      </c>
      <c r="Q96" s="5">
        <v>113007.58199999999</v>
      </c>
      <c r="R96" s="3">
        <v>60</v>
      </c>
      <c r="S96" s="5">
        <v>146682.57399999994</v>
      </c>
      <c r="T96" s="3">
        <v>60</v>
      </c>
      <c r="U96" s="5">
        <v>124051.33700000001</v>
      </c>
      <c r="V96" s="3">
        <v>60</v>
      </c>
      <c r="W96" s="5">
        <v>71833.94</v>
      </c>
      <c r="X96" s="3">
        <v>60</v>
      </c>
      <c r="Y96" s="5">
        <v>45056.373000000007</v>
      </c>
      <c r="Z96" s="3">
        <v>60</v>
      </c>
      <c r="AA96" s="5">
        <v>17196.358999999997</v>
      </c>
      <c r="AB96" s="5">
        <f>ABS((Table155[[#This Row],[85+ years state population]]-Sheet1!$B$8)/Sheet1!$B$7)</f>
        <v>0.76109660857590022</v>
      </c>
      <c r="AC96" s="5" t="str">
        <f>IF(Table155[[#This Row],[85+ years: standard deviations away from mean]]&lt;2, "no", "yes")</f>
        <v>no</v>
      </c>
      <c r="AD96" s="3">
        <v>88</v>
      </c>
    </row>
    <row r="97" spans="1:30">
      <c r="A97" t="s">
        <v>45</v>
      </c>
      <c r="B97">
        <v>2010</v>
      </c>
      <c r="C97">
        <v>741943</v>
      </c>
      <c r="D97">
        <v>372060</v>
      </c>
      <c r="E97">
        <v>369883</v>
      </c>
      <c r="F97">
        <v>687</v>
      </c>
      <c r="G97">
        <f>ABS((Table155[[#This Row],[Total deaths of state by year]]-Sheet1!$C$8)/Sheet1!$C$7)</f>
        <v>0.69081612399530534</v>
      </c>
      <c r="H97" t="str">
        <f>IF(Table155[[#This Row],[Total deaths of state by year: standard deviations away from mean]]&lt;2, "no", "yes")</f>
        <v>no</v>
      </c>
      <c r="I97" s="2">
        <v>52763.137999999992</v>
      </c>
      <c r="J97" s="3">
        <v>120</v>
      </c>
      <c r="K97" s="5">
        <v>100992.29400000001</v>
      </c>
      <c r="L97" s="3">
        <v>60</v>
      </c>
      <c r="M97" s="5">
        <v>107115.26300000001</v>
      </c>
      <c r="N97" s="3">
        <v>60</v>
      </c>
      <c r="O97" s="5">
        <v>92840.981999999989</v>
      </c>
      <c r="P97" s="3">
        <v>60</v>
      </c>
      <c r="Q97" s="5">
        <v>90924.631999999998</v>
      </c>
      <c r="R97" s="3">
        <v>60</v>
      </c>
      <c r="S97" s="5">
        <v>108636.36200000004</v>
      </c>
      <c r="T97" s="3">
        <v>60</v>
      </c>
      <c r="U97" s="5">
        <v>83743.776999999987</v>
      </c>
      <c r="V97" s="3">
        <v>60</v>
      </c>
      <c r="W97" s="5">
        <v>51132.860999999997</v>
      </c>
      <c r="X97" s="3">
        <v>60</v>
      </c>
      <c r="Y97" s="5">
        <v>36537.791999999987</v>
      </c>
      <c r="Z97" s="3">
        <v>60</v>
      </c>
      <c r="AA97" s="5">
        <v>16915.375</v>
      </c>
      <c r="AB97" s="5">
        <f>ABS((Table155[[#This Row],[85+ years state population]]-Sheet1!$B$8)/Sheet1!$B$7)</f>
        <v>0.76338284007441137</v>
      </c>
      <c r="AC97" s="5" t="str">
        <f>IF(Table155[[#This Row],[85+ years: standard deviations away from mean]]&lt;2, "no", "yes")</f>
        <v>no</v>
      </c>
      <c r="AD97" s="3">
        <v>87</v>
      </c>
    </row>
    <row r="98" spans="1:30">
      <c r="A98" t="s">
        <v>38</v>
      </c>
      <c r="B98">
        <v>2010</v>
      </c>
      <c r="C98">
        <v>570866</v>
      </c>
      <c r="D98">
        <v>287222</v>
      </c>
      <c r="E98">
        <v>283644</v>
      </c>
      <c r="F98">
        <v>665</v>
      </c>
      <c r="G98">
        <f>ABS((Table155[[#This Row],[Total deaths of state by year]]-Sheet1!$C$8)/Sheet1!$C$7)</f>
        <v>0.71117700330187927</v>
      </c>
      <c r="H98" t="str">
        <f>IF(Table155[[#This Row],[Total deaths of state by year: standard deviations away from mean]]&lt;2, "no", "yes")</f>
        <v>no</v>
      </c>
      <c r="I98" s="2">
        <v>36571.53100000001</v>
      </c>
      <c r="J98" s="3">
        <v>120</v>
      </c>
      <c r="K98" s="5">
        <v>69926.833000000028</v>
      </c>
      <c r="L98" s="3">
        <v>60</v>
      </c>
      <c r="M98" s="5">
        <v>88320.249000000025</v>
      </c>
      <c r="N98" s="3">
        <v>60</v>
      </c>
      <c r="O98" s="5">
        <v>72023.130999999994</v>
      </c>
      <c r="P98" s="3">
        <v>60</v>
      </c>
      <c r="Q98" s="5">
        <v>67844.047999999995</v>
      </c>
      <c r="R98" s="3">
        <v>60</v>
      </c>
      <c r="S98" s="5">
        <v>84675.476000000024</v>
      </c>
      <c r="T98" s="3">
        <v>60</v>
      </c>
      <c r="U98" s="5">
        <v>66284.744999999995</v>
      </c>
      <c r="V98" s="3">
        <v>60</v>
      </c>
      <c r="W98" s="5">
        <v>40434.281999999999</v>
      </c>
      <c r="X98" s="3">
        <v>60</v>
      </c>
      <c r="Y98" s="5">
        <v>30365.308000000001</v>
      </c>
      <c r="Z98" s="3">
        <v>60</v>
      </c>
      <c r="AA98" s="5">
        <v>14115.218000000001</v>
      </c>
      <c r="AB98" s="5">
        <f>ABS((Table155[[#This Row],[85+ years state population]]-Sheet1!$B$8)/Sheet1!$B$7)</f>
        <v>0.78616636915142812</v>
      </c>
      <c r="AC98" s="5" t="str">
        <f>IF(Table155[[#This Row],[85+ years: standard deviations away from mean]]&lt;2, "no", "yes")</f>
        <v>no</v>
      </c>
      <c r="AD98" s="3">
        <v>65</v>
      </c>
    </row>
    <row r="99" spans="1:30">
      <c r="A99" t="s">
        <v>11</v>
      </c>
      <c r="B99">
        <v>2010</v>
      </c>
      <c r="C99">
        <v>881278</v>
      </c>
      <c r="D99">
        <v>427218</v>
      </c>
      <c r="E99">
        <v>454060</v>
      </c>
      <c r="F99">
        <v>665</v>
      </c>
      <c r="G99">
        <f>ABS((Table155[[#This Row],[Total deaths of state by year]]-Sheet1!$C$8)/Sheet1!$C$7)</f>
        <v>0.71117700330187927</v>
      </c>
      <c r="H99" t="str">
        <f>IF(Table155[[#This Row],[Total deaths of state by year: standard deviations away from mean]]&lt;2, "no", "yes")</f>
        <v>no</v>
      </c>
      <c r="I99" s="2">
        <v>55855.556000000004</v>
      </c>
      <c r="J99" s="3">
        <v>120</v>
      </c>
      <c r="K99" s="5">
        <v>112543.17400000001</v>
      </c>
      <c r="L99" s="3">
        <v>60</v>
      </c>
      <c r="M99" s="5">
        <v>125219.46</v>
      </c>
      <c r="N99" s="3">
        <v>60</v>
      </c>
      <c r="O99" s="5">
        <v>109915.414</v>
      </c>
      <c r="P99" s="3">
        <v>60</v>
      </c>
      <c r="Q99" s="5">
        <v>120411.88000000002</v>
      </c>
      <c r="R99" s="3">
        <v>60</v>
      </c>
      <c r="S99" s="5">
        <v>130201.804</v>
      </c>
      <c r="T99" s="3">
        <v>60</v>
      </c>
      <c r="U99" s="5">
        <v>104765.26599999999</v>
      </c>
      <c r="V99" s="3">
        <v>60</v>
      </c>
      <c r="W99" s="5">
        <v>67709.214000000007</v>
      </c>
      <c r="X99" s="3">
        <v>60</v>
      </c>
      <c r="Y99" s="5">
        <v>39449.732000000004</v>
      </c>
      <c r="Z99" s="3">
        <v>60</v>
      </c>
      <c r="AA99" s="5">
        <v>15622.119999999999</v>
      </c>
      <c r="AB99" s="5">
        <f>ABS((Table155[[#This Row],[85+ years state population]]-Sheet1!$B$8)/Sheet1!$B$7)</f>
        <v>0.77390543323490113</v>
      </c>
      <c r="AC99" s="5" t="str">
        <f>IF(Table155[[#This Row],[85+ years: standard deviations away from mean]]&lt;2, "no", "yes")</f>
        <v>no</v>
      </c>
      <c r="AD99" s="3">
        <v>65</v>
      </c>
    </row>
    <row r="100" spans="1:30">
      <c r="A100" t="s">
        <v>54</v>
      </c>
      <c r="B100">
        <v>2010</v>
      </c>
      <c r="C100">
        <v>600605</v>
      </c>
      <c r="D100">
        <v>304661</v>
      </c>
      <c r="E100">
        <v>295944</v>
      </c>
      <c r="F100">
        <v>665</v>
      </c>
      <c r="G100">
        <f>ABS((Table155[[#This Row],[Total deaths of state by year]]-Sheet1!$C$8)/Sheet1!$C$7)</f>
        <v>0.71117700330187927</v>
      </c>
      <c r="H100" t="str">
        <f>IF(Table155[[#This Row],[Total deaths of state by year: standard deviations away from mean]]&lt;2, "no", "yes")</f>
        <v>no</v>
      </c>
      <c r="I100" s="2">
        <v>40494.825000000012</v>
      </c>
      <c r="J100" s="3">
        <v>120</v>
      </c>
      <c r="K100" s="5">
        <v>77715.875000000015</v>
      </c>
      <c r="L100" s="3">
        <v>60</v>
      </c>
      <c r="M100" s="5">
        <v>88851.178000000014</v>
      </c>
      <c r="N100" s="3">
        <v>60</v>
      </c>
      <c r="O100" s="5">
        <v>77156.800999999992</v>
      </c>
      <c r="P100" s="3">
        <v>60</v>
      </c>
      <c r="Q100" s="5">
        <v>73259.838999999993</v>
      </c>
      <c r="R100" s="3">
        <v>60</v>
      </c>
      <c r="S100" s="5">
        <v>93035.1</v>
      </c>
      <c r="T100" s="3">
        <v>60</v>
      </c>
      <c r="U100" s="5">
        <v>74793.722000000009</v>
      </c>
      <c r="V100" s="3">
        <v>60</v>
      </c>
      <c r="W100" s="5">
        <v>41131.65</v>
      </c>
      <c r="X100" s="3">
        <v>60</v>
      </c>
      <c r="Y100" s="5">
        <v>24625.828999999998</v>
      </c>
      <c r="Z100" s="3">
        <v>60</v>
      </c>
      <c r="AA100" s="5">
        <v>9434.9689999999991</v>
      </c>
      <c r="AB100" s="5">
        <f>ABS((Table155[[#This Row],[85+ years state population]]-Sheet1!$B$8)/Sheet1!$B$7)</f>
        <v>0.82424730146314462</v>
      </c>
      <c r="AC100" s="5" t="str">
        <f>IF(Table155[[#This Row],[85+ years: standard deviations away from mean]]&lt;2, "no", "yes")</f>
        <v>no</v>
      </c>
      <c r="AD100" s="3">
        <v>65</v>
      </c>
    </row>
    <row r="101" spans="1:30">
      <c r="A101" t="s">
        <v>5</v>
      </c>
      <c r="B101">
        <v>2010</v>
      </c>
      <c r="C101">
        <v>702506</v>
      </c>
      <c r="D101">
        <v>363551</v>
      </c>
      <c r="E101">
        <v>338955</v>
      </c>
      <c r="F101">
        <v>660</v>
      </c>
      <c r="G101">
        <f>ABS((Table155[[#This Row],[Total deaths of state by year]]-Sheet1!$C$8)/Sheet1!$C$7)</f>
        <v>0.71580447587155516</v>
      </c>
      <c r="H101" t="str">
        <f>IF(Table155[[#This Row],[Total deaths of state by year: standard deviations away from mean]]&lt;2, "no", "yes")</f>
        <v>no</v>
      </c>
      <c r="I101" s="2">
        <v>52137.324000000001</v>
      </c>
      <c r="J101" s="3">
        <v>120</v>
      </c>
      <c r="K101" s="5">
        <v>102332.077</v>
      </c>
      <c r="L101" s="3">
        <v>60</v>
      </c>
      <c r="M101" s="5">
        <v>110410.98300000001</v>
      </c>
      <c r="N101" s="3">
        <v>60</v>
      </c>
      <c r="O101" s="5">
        <v>94661.168999999994</v>
      </c>
      <c r="P101" s="3">
        <v>60</v>
      </c>
      <c r="Q101" s="5">
        <v>97170.112000000023</v>
      </c>
      <c r="R101" s="3">
        <v>60</v>
      </c>
      <c r="S101" s="5">
        <v>111612.61599999999</v>
      </c>
      <c r="T101" s="3">
        <v>60</v>
      </c>
      <c r="U101" s="5">
        <v>80035.558999999994</v>
      </c>
      <c r="V101" s="3">
        <v>60</v>
      </c>
      <c r="W101" s="5">
        <v>33808.064999999988</v>
      </c>
      <c r="X101" s="3">
        <v>60</v>
      </c>
      <c r="Y101" s="5">
        <v>15441.695000000002</v>
      </c>
      <c r="Z101" s="3">
        <v>60</v>
      </c>
      <c r="AA101" s="5">
        <v>5010.1500000000005</v>
      </c>
      <c r="AB101" s="5">
        <f>ABS((Table155[[#This Row],[85+ years state population]]-Sheet1!$B$8)/Sheet1!$B$7)</f>
        <v>0.86024992286867163</v>
      </c>
      <c r="AC101" s="5" t="str">
        <f>IF(Table155[[#This Row],[85+ years: standard deviations away from mean]]&lt;2, "no", "yes")</f>
        <v>no</v>
      </c>
      <c r="AD101" s="3">
        <v>60</v>
      </c>
    </row>
    <row r="102" spans="1:30">
      <c r="A102" t="s">
        <v>12</v>
      </c>
      <c r="B102">
        <v>2010</v>
      </c>
      <c r="C102">
        <v>584400</v>
      </c>
      <c r="D102">
        <v>276101</v>
      </c>
      <c r="E102">
        <v>308299</v>
      </c>
      <c r="F102">
        <v>660</v>
      </c>
      <c r="G102">
        <f>ABS((Table155[[#This Row],[Total deaths of state by year]]-Sheet1!$C$8)/Sheet1!$C$7)</f>
        <v>0.71580447587155516</v>
      </c>
      <c r="H102" t="str">
        <f>IF(Table155[[#This Row],[Total deaths of state by year: standard deviations away from mean]]&lt;2, "no", "yes")</f>
        <v>no</v>
      </c>
      <c r="I102" s="2">
        <v>32142</v>
      </c>
      <c r="J102" s="3">
        <v>120</v>
      </c>
      <c r="K102" s="5">
        <v>53180.4</v>
      </c>
      <c r="L102" s="3">
        <v>60</v>
      </c>
      <c r="M102" s="5">
        <v>99932.4</v>
      </c>
      <c r="N102" s="3">
        <v>60</v>
      </c>
      <c r="O102" s="5">
        <v>113958</v>
      </c>
      <c r="P102" s="3">
        <v>60</v>
      </c>
      <c r="Q102" s="5">
        <v>81816</v>
      </c>
      <c r="R102" s="3">
        <v>60</v>
      </c>
      <c r="S102" s="5">
        <v>75387.600000000006</v>
      </c>
      <c r="T102" s="3">
        <v>60</v>
      </c>
      <c r="U102" s="5">
        <v>61946.399999999994</v>
      </c>
      <c r="V102" s="3">
        <v>60</v>
      </c>
      <c r="W102" s="5">
        <v>35648.400000000001</v>
      </c>
      <c r="X102" s="3">
        <v>60</v>
      </c>
      <c r="Y102" s="5">
        <v>22207.200000000001</v>
      </c>
      <c r="Z102" s="3">
        <v>60</v>
      </c>
      <c r="AA102" s="5">
        <v>9350.4</v>
      </c>
      <c r="AB102" s="5">
        <f>ABS((Table155[[#This Row],[85+ years state population]]-Sheet1!$B$8)/Sheet1!$B$7)</f>
        <v>0.82493539869144794</v>
      </c>
      <c r="AC102" s="5" t="str">
        <f>IF(Table155[[#This Row],[85+ years: standard deviations away from mean]]&lt;2, "no", "yes")</f>
        <v>no</v>
      </c>
      <c r="AD102" s="3">
        <v>60</v>
      </c>
    </row>
    <row r="103" spans="1:30">
      <c r="A103" t="s">
        <v>49</v>
      </c>
      <c r="B103">
        <v>2010</v>
      </c>
      <c r="C103">
        <v>572962</v>
      </c>
      <c r="D103">
        <v>281968</v>
      </c>
      <c r="E103">
        <v>290994</v>
      </c>
      <c r="F103">
        <v>660</v>
      </c>
      <c r="G103">
        <f>ABS((Table155[[#This Row],[Total deaths of state by year]]-Sheet1!$C$8)/Sheet1!$C$7)</f>
        <v>0.71580447587155516</v>
      </c>
      <c r="H103" t="str">
        <f>IF(Table155[[#This Row],[Total deaths of state by year: standard deviations away from mean]]&lt;2, "no", "yes")</f>
        <v>no</v>
      </c>
      <c r="I103" s="2">
        <v>29364.755999999998</v>
      </c>
      <c r="J103" s="3">
        <v>120</v>
      </c>
      <c r="K103" s="5">
        <v>67666.705000000002</v>
      </c>
      <c r="L103" s="3">
        <v>60</v>
      </c>
      <c r="M103" s="5">
        <v>84956.449000000008</v>
      </c>
      <c r="N103" s="3">
        <v>60</v>
      </c>
      <c r="O103" s="5">
        <v>62465.756999999998</v>
      </c>
      <c r="P103" s="3">
        <v>60</v>
      </c>
      <c r="Q103" s="5">
        <v>76908.089999999982</v>
      </c>
      <c r="R103" s="3">
        <v>60</v>
      </c>
      <c r="S103" s="5">
        <v>94816.569000000003</v>
      </c>
      <c r="T103" s="3">
        <v>60</v>
      </c>
      <c r="U103" s="5">
        <v>77049.417000000001</v>
      </c>
      <c r="V103" s="3">
        <v>60</v>
      </c>
      <c r="W103" s="5">
        <v>42024.949000000001</v>
      </c>
      <c r="X103" s="3">
        <v>60</v>
      </c>
      <c r="Y103" s="5">
        <v>27466.205000000002</v>
      </c>
      <c r="Z103" s="3">
        <v>60</v>
      </c>
      <c r="AA103" s="5">
        <v>10509.152</v>
      </c>
      <c r="AB103" s="5">
        <f>ABS((Table155[[#This Row],[85+ years state population]]-Sheet1!$B$8)/Sheet1!$B$7)</f>
        <v>0.81550719167125174</v>
      </c>
      <c r="AC103" s="5" t="str">
        <f>IF(Table155[[#This Row],[85+ years: standard deviations away from mean]]&lt;2, "no", "yes")</f>
        <v>no</v>
      </c>
      <c r="AD103" s="3">
        <v>60</v>
      </c>
    </row>
    <row r="104" spans="1:30">
      <c r="A104" t="s">
        <v>8</v>
      </c>
      <c r="B104">
        <v>2011</v>
      </c>
      <c r="C104">
        <v>36986746</v>
      </c>
      <c r="D104">
        <v>18395941</v>
      </c>
      <c r="E104">
        <v>18590805</v>
      </c>
      <c r="F104">
        <v>6391</v>
      </c>
      <c r="G104">
        <f>ABS((Table155[[#This Row],[Total deaths of state by year]]-Sheet1!$C$8)/Sheet1!$C$7)</f>
        <v>4.5882045834909482</v>
      </c>
      <c r="H104" t="str">
        <f>IF(Table155[[#This Row],[Total deaths of state by year: standard deviations away from mean]]&lt;2, "no", "yes")</f>
        <v>yes</v>
      </c>
      <c r="I104" s="2">
        <v>2550935.4790000003</v>
      </c>
      <c r="J104" s="3">
        <v>120</v>
      </c>
      <c r="K104" s="5">
        <v>5082233.294999999</v>
      </c>
      <c r="L104" s="3">
        <v>60</v>
      </c>
      <c r="M104" s="5">
        <v>5558879.1850000005</v>
      </c>
      <c r="N104" s="3">
        <v>60</v>
      </c>
      <c r="O104" s="5">
        <v>5287964.2289999994</v>
      </c>
      <c r="P104" s="3">
        <v>68</v>
      </c>
      <c r="Q104" s="5">
        <v>5241877.3740000008</v>
      </c>
      <c r="R104" s="3">
        <v>85</v>
      </c>
      <c r="S104" s="5">
        <v>5203081.4630000005</v>
      </c>
      <c r="T104" s="3">
        <v>216</v>
      </c>
      <c r="U104" s="5">
        <v>3913560.1799999997</v>
      </c>
      <c r="V104" s="3">
        <v>444</v>
      </c>
      <c r="W104" s="5">
        <v>2221492.0699999994</v>
      </c>
      <c r="X104" s="3">
        <v>671</v>
      </c>
      <c r="Y104" s="5">
        <v>1381366.4649999999</v>
      </c>
      <c r="Z104" s="3">
        <v>1617</v>
      </c>
      <c r="AA104" s="5">
        <v>582306.37999999989</v>
      </c>
      <c r="AB104" s="5">
        <f>ABS((Table155[[#This Row],[85+ years state population]]-Sheet1!$B$8)/Sheet1!$B$7)</f>
        <v>3.8369315002648063</v>
      </c>
      <c r="AC104" s="5" t="str">
        <f>IF(Table155[[#This Row],[85+ years: standard deviations away from mean]]&lt;2, "no", "yes")</f>
        <v>yes</v>
      </c>
      <c r="AD104" s="3">
        <v>3050</v>
      </c>
    </row>
    <row r="105" spans="1:30">
      <c r="A105" t="s">
        <v>36</v>
      </c>
      <c r="B105">
        <v>2011</v>
      </c>
      <c r="C105">
        <v>19359449</v>
      </c>
      <c r="D105">
        <v>9368464</v>
      </c>
      <c r="E105">
        <v>9990985</v>
      </c>
      <c r="F105">
        <v>5152</v>
      </c>
      <c r="G105">
        <f>ABS((Table155[[#This Row],[Total deaths of state by year]]-Sheet1!$C$8)/Sheet1!$C$7)</f>
        <v>3.441516880725263</v>
      </c>
      <c r="H105" t="str">
        <f>IF(Table155[[#This Row],[Total deaths of state by year: standard deviations away from mean]]&lt;2, "no", "yes")</f>
        <v>yes</v>
      </c>
      <c r="I105" s="2">
        <v>1161309.5909999998</v>
      </c>
      <c r="J105" s="3">
        <v>120</v>
      </c>
      <c r="K105" s="5">
        <v>2391236.1819999996</v>
      </c>
      <c r="L105" s="3">
        <v>60</v>
      </c>
      <c r="M105" s="5">
        <v>2759587.9280000008</v>
      </c>
      <c r="N105" s="3">
        <v>60</v>
      </c>
      <c r="O105" s="5">
        <v>2637720.3079999997</v>
      </c>
      <c r="P105" s="3">
        <v>60</v>
      </c>
      <c r="Q105" s="5">
        <v>2676821.9560000012</v>
      </c>
      <c r="R105" s="3">
        <v>65</v>
      </c>
      <c r="S105" s="5">
        <v>2856004.655999999</v>
      </c>
      <c r="T105" s="3">
        <v>158</v>
      </c>
      <c r="U105" s="5">
        <v>2264508.1720000003</v>
      </c>
      <c r="V105" s="3">
        <v>333</v>
      </c>
      <c r="W105" s="5">
        <v>1343995.7259999998</v>
      </c>
      <c r="X105" s="3">
        <v>530</v>
      </c>
      <c r="Y105" s="5">
        <v>880994.24300000013</v>
      </c>
      <c r="Z105" s="3">
        <v>1268</v>
      </c>
      <c r="AA105" s="5">
        <v>378953.23300000007</v>
      </c>
      <c r="AB105" s="5">
        <f>ABS((Table155[[#This Row],[85+ years state population]]-Sheet1!$B$8)/Sheet1!$B$7)</f>
        <v>2.1823448690232845</v>
      </c>
      <c r="AC105" s="5" t="str">
        <f>IF(Table155[[#This Row],[85+ years: standard deviations away from mean]]&lt;2, "no", "yes")</f>
        <v>yes</v>
      </c>
      <c r="AD105" s="3">
        <v>2498</v>
      </c>
    </row>
    <row r="106" spans="1:30">
      <c r="A106" t="s">
        <v>47</v>
      </c>
      <c r="B106">
        <v>2011</v>
      </c>
      <c r="C106">
        <v>24819768</v>
      </c>
      <c r="D106">
        <v>12307997</v>
      </c>
      <c r="E106">
        <v>12511771</v>
      </c>
      <c r="F106">
        <v>3258</v>
      </c>
      <c r="G106">
        <f>ABS((Table155[[#This Row],[Total deaths of state by year]]-Sheet1!$C$8)/Sheet1!$C$7)</f>
        <v>1.6886302713320365</v>
      </c>
      <c r="H106" t="str">
        <f>IF(Table155[[#This Row],[Total deaths of state by year: standard deviations away from mean]]&lt;2, "no", "yes")</f>
        <v>no</v>
      </c>
      <c r="I106" s="2">
        <v>1924913.1260000009</v>
      </c>
      <c r="J106" s="3">
        <v>120</v>
      </c>
      <c r="K106" s="5">
        <v>3733148.7679999997</v>
      </c>
      <c r="L106" s="3">
        <v>60</v>
      </c>
      <c r="M106" s="5">
        <v>3682627.9380000024</v>
      </c>
      <c r="N106" s="3">
        <v>60</v>
      </c>
      <c r="O106" s="5">
        <v>3555937.4959999989</v>
      </c>
      <c r="P106" s="3">
        <v>60</v>
      </c>
      <c r="Q106" s="5">
        <v>3458491.4709999999</v>
      </c>
      <c r="R106" s="3">
        <v>69</v>
      </c>
      <c r="S106" s="5">
        <v>3387215.06</v>
      </c>
      <c r="T106" s="3">
        <v>136</v>
      </c>
      <c r="U106" s="5">
        <v>2518834.608</v>
      </c>
      <c r="V106" s="3">
        <v>280</v>
      </c>
      <c r="W106" s="5">
        <v>1436207.6709999996</v>
      </c>
      <c r="X106" s="3">
        <v>405</v>
      </c>
      <c r="Y106" s="5">
        <v>815470.04899999977</v>
      </c>
      <c r="Z106" s="3">
        <v>803</v>
      </c>
      <c r="AA106" s="5">
        <v>302246.83400000003</v>
      </c>
      <c r="AB106" s="5">
        <f>ABS((Table155[[#This Row],[85+ years state population]]-Sheet1!$B$8)/Sheet1!$B$7)</f>
        <v>1.5582218387754263</v>
      </c>
      <c r="AC106" s="5" t="str">
        <f>IF(Table155[[#This Row],[85+ years: standard deviations away from mean]]&lt;2, "no", "yes")</f>
        <v>no</v>
      </c>
      <c r="AD106" s="3">
        <v>1265</v>
      </c>
    </row>
    <row r="107" spans="1:30">
      <c r="A107" t="s">
        <v>42</v>
      </c>
      <c r="B107">
        <v>2011</v>
      </c>
      <c r="C107">
        <v>12537929</v>
      </c>
      <c r="D107">
        <v>6107185</v>
      </c>
      <c r="E107">
        <v>6430744</v>
      </c>
      <c r="F107">
        <v>3043</v>
      </c>
      <c r="G107">
        <f>ABS((Table155[[#This Row],[Total deaths of state by year]]-Sheet1!$C$8)/Sheet1!$C$7)</f>
        <v>1.4896489508359732</v>
      </c>
      <c r="H107" t="str">
        <f>IF(Table155[[#This Row],[Total deaths of state by year: standard deviations away from mean]]&lt;2, "no", "yes")</f>
        <v>no</v>
      </c>
      <c r="I107" s="2">
        <v>721574.82699999982</v>
      </c>
      <c r="J107" s="3">
        <v>120</v>
      </c>
      <c r="K107" s="5">
        <v>1534928.327</v>
      </c>
      <c r="L107" s="3">
        <v>60</v>
      </c>
      <c r="M107" s="5">
        <v>1755912.4850000003</v>
      </c>
      <c r="N107" s="3">
        <v>60</v>
      </c>
      <c r="O107" s="5">
        <v>1485863.605</v>
      </c>
      <c r="P107" s="3">
        <v>60</v>
      </c>
      <c r="Q107" s="5">
        <v>1637431.7650000001</v>
      </c>
      <c r="R107" s="3">
        <v>60</v>
      </c>
      <c r="S107" s="5">
        <v>1912703.5730000001</v>
      </c>
      <c r="T107" s="3">
        <v>82</v>
      </c>
      <c r="U107" s="5">
        <v>1561463.2930000003</v>
      </c>
      <c r="V107" s="3">
        <v>175</v>
      </c>
      <c r="W107" s="5">
        <v>950212.82999999984</v>
      </c>
      <c r="X107" s="3">
        <v>312</v>
      </c>
      <c r="Y107" s="5">
        <v>679261.97299999988</v>
      </c>
      <c r="Z107" s="3">
        <v>691</v>
      </c>
      <c r="AA107" s="5">
        <v>293466.55099999992</v>
      </c>
      <c r="AB107" s="5">
        <f>ABS((Table155[[#This Row],[85+ years state population]]-Sheet1!$B$8)/Sheet1!$B$7)</f>
        <v>1.4867809042010653</v>
      </c>
      <c r="AC107" s="5" t="str">
        <f>IF(Table155[[#This Row],[85+ years: standard deviations away from mean]]&lt;2, "no", "yes")</f>
        <v>no</v>
      </c>
      <c r="AD107" s="3">
        <v>1423</v>
      </c>
    </row>
    <row r="108" spans="1:30">
      <c r="A108" t="s">
        <v>17</v>
      </c>
      <c r="B108">
        <v>2011</v>
      </c>
      <c r="C108">
        <v>12741975</v>
      </c>
      <c r="D108">
        <v>6247724</v>
      </c>
      <c r="E108">
        <v>6494251</v>
      </c>
      <c r="F108">
        <v>2691</v>
      </c>
      <c r="G108">
        <f>ABS((Table155[[#This Row],[Total deaths of state by year]]-Sheet1!$C$8)/Sheet1!$C$7)</f>
        <v>1.1638748819307907</v>
      </c>
      <c r="H108" t="str">
        <f>IF(Table155[[#This Row],[Total deaths of state by year: standard deviations away from mean]]&lt;2, "no", "yes")</f>
        <v>no</v>
      </c>
      <c r="I108" s="2">
        <v>835803.59299999988</v>
      </c>
      <c r="J108" s="3">
        <v>120</v>
      </c>
      <c r="K108" s="5">
        <v>1735350.4259999995</v>
      </c>
      <c r="L108" s="3">
        <v>60</v>
      </c>
      <c r="M108" s="5">
        <v>1796793.0019999999</v>
      </c>
      <c r="N108" s="3">
        <v>60</v>
      </c>
      <c r="O108" s="5">
        <v>1758490.1929999997</v>
      </c>
      <c r="P108" s="3">
        <v>60</v>
      </c>
      <c r="Q108" s="5">
        <v>1746109.453</v>
      </c>
      <c r="R108" s="3">
        <v>60</v>
      </c>
      <c r="S108" s="5">
        <v>1850667.7210000001</v>
      </c>
      <c r="T108" s="3">
        <v>81</v>
      </c>
      <c r="U108" s="5">
        <v>1427019.1690000002</v>
      </c>
      <c r="V108" s="3">
        <v>201</v>
      </c>
      <c r="W108" s="5">
        <v>830555.33499999985</v>
      </c>
      <c r="X108" s="3">
        <v>256</v>
      </c>
      <c r="Y108" s="5">
        <v>525188.15100000007</v>
      </c>
      <c r="Z108" s="3">
        <v>625</v>
      </c>
      <c r="AA108" s="5">
        <v>228196.364</v>
      </c>
      <c r="AB108" s="5">
        <f>ABS((Table155[[#This Row],[85+ years state population]]-Sheet1!$B$8)/Sheet1!$B$7)</f>
        <v>0.95570882382242184</v>
      </c>
      <c r="AC108" s="5" t="str">
        <f>IF(Table155[[#This Row],[85+ years: standard deviations away from mean]]&lt;2, "no", "yes")</f>
        <v>no</v>
      </c>
      <c r="AD108" s="3">
        <v>1168</v>
      </c>
    </row>
    <row r="109" spans="1:30">
      <c r="A109" t="s">
        <v>13</v>
      </c>
      <c r="B109">
        <v>2011</v>
      </c>
      <c r="C109">
        <v>18633958</v>
      </c>
      <c r="D109">
        <v>9107134</v>
      </c>
      <c r="E109">
        <v>9526824</v>
      </c>
      <c r="F109">
        <v>2701</v>
      </c>
      <c r="G109">
        <f>ABS((Table155[[#This Row],[Total deaths of state by year]]-Sheet1!$C$8)/Sheet1!$C$7)</f>
        <v>1.1731298270701425</v>
      </c>
      <c r="H109" t="str">
        <f>IF(Table155[[#This Row],[Total deaths of state by year: standard deviations away from mean]]&lt;2, "no", "yes")</f>
        <v>no</v>
      </c>
      <c r="I109" s="2">
        <v>1076278.5740000003</v>
      </c>
      <c r="J109" s="3">
        <v>120</v>
      </c>
      <c r="K109" s="5">
        <v>2198252.3190000001</v>
      </c>
      <c r="L109" s="3">
        <v>60</v>
      </c>
      <c r="M109" s="5">
        <v>2450814.7780000004</v>
      </c>
      <c r="N109" s="3">
        <v>60</v>
      </c>
      <c r="O109" s="5">
        <v>2269669.4440000006</v>
      </c>
      <c r="P109" s="3">
        <v>60</v>
      </c>
      <c r="Q109" s="5">
        <v>2465973.4670000002</v>
      </c>
      <c r="R109" s="3">
        <v>65</v>
      </c>
      <c r="S109" s="5">
        <v>2693234.0310000004</v>
      </c>
      <c r="T109" s="3">
        <v>109</v>
      </c>
      <c r="U109" s="5">
        <v>2282822.878</v>
      </c>
      <c r="V109" s="3">
        <v>193</v>
      </c>
      <c r="W109" s="5">
        <v>1677543.2919999999</v>
      </c>
      <c r="X109" s="3">
        <v>327</v>
      </c>
      <c r="Y109" s="5">
        <v>1093333.7029999997</v>
      </c>
      <c r="Z109" s="3">
        <v>629</v>
      </c>
      <c r="AA109" s="5">
        <v>430240.88800000004</v>
      </c>
      <c r="AB109" s="5">
        <f>ABS((Table155[[#This Row],[85+ years state population]]-Sheet1!$B$8)/Sheet1!$B$7)</f>
        <v>2.599647819888006</v>
      </c>
      <c r="AC109" s="5" t="str">
        <f>IF(Table155[[#This Row],[85+ years: standard deviations away from mean]]&lt;2, "no", "yes")</f>
        <v>yes</v>
      </c>
      <c r="AD109" s="3">
        <v>1078</v>
      </c>
    </row>
    <row r="110" spans="1:30">
      <c r="A110" t="s">
        <v>39</v>
      </c>
      <c r="B110">
        <v>2011</v>
      </c>
      <c r="C110">
        <v>11514097</v>
      </c>
      <c r="D110">
        <v>5619745</v>
      </c>
      <c r="E110">
        <v>5894352</v>
      </c>
      <c r="F110">
        <v>2551</v>
      </c>
      <c r="G110">
        <f>ABS((Table155[[#This Row],[Total deaths of state by year]]-Sheet1!$C$8)/Sheet1!$C$7)</f>
        <v>1.0343056499798657</v>
      </c>
      <c r="H110" t="str">
        <f>IF(Table155[[#This Row],[Total deaths of state by year: standard deviations away from mean]]&lt;2, "no", "yes")</f>
        <v>no</v>
      </c>
      <c r="I110" s="2">
        <v>721185.43500000041</v>
      </c>
      <c r="J110" s="3">
        <v>120</v>
      </c>
      <c r="K110" s="5">
        <v>1526174.8809999998</v>
      </c>
      <c r="L110" s="3">
        <v>60</v>
      </c>
      <c r="M110" s="5">
        <v>1583513.4520000007</v>
      </c>
      <c r="N110" s="3">
        <v>60</v>
      </c>
      <c r="O110" s="5">
        <v>1416327.9429999995</v>
      </c>
      <c r="P110" s="3">
        <v>60</v>
      </c>
      <c r="Q110" s="5">
        <v>1511343.8789999997</v>
      </c>
      <c r="R110" s="3">
        <v>67</v>
      </c>
      <c r="S110" s="5">
        <v>1737508.0420000001</v>
      </c>
      <c r="T110" s="3">
        <v>105</v>
      </c>
      <c r="U110" s="5">
        <v>1410430.5420000001</v>
      </c>
      <c r="V110" s="3">
        <v>187</v>
      </c>
      <c r="W110" s="5">
        <v>834780.49199999985</v>
      </c>
      <c r="X110" s="3">
        <v>275</v>
      </c>
      <c r="Y110" s="5">
        <v>545482.70200000016</v>
      </c>
      <c r="Z110" s="3">
        <v>592</v>
      </c>
      <c r="AA110" s="5">
        <v>222926.00000000003</v>
      </c>
      <c r="AB110" s="5">
        <f>ABS((Table155[[#This Row],[85+ years state population]]-Sheet1!$B$8)/Sheet1!$B$7)</f>
        <v>0.91282640992903585</v>
      </c>
      <c r="AC110" s="5" t="str">
        <f>IF(Table155[[#This Row],[85+ years: standard deviations away from mean]]&lt;2, "no", "yes")</f>
        <v>no</v>
      </c>
      <c r="AD110" s="3">
        <v>1025</v>
      </c>
    </row>
    <row r="111" spans="1:30">
      <c r="A111" t="s">
        <v>37</v>
      </c>
      <c r="B111">
        <v>2011</v>
      </c>
      <c r="C111">
        <v>9326745</v>
      </c>
      <c r="D111">
        <v>4543672</v>
      </c>
      <c r="E111">
        <v>4783073</v>
      </c>
      <c r="F111">
        <v>1882</v>
      </c>
      <c r="G111">
        <f>ABS((Table155[[#This Row],[Total deaths of state by year]]-Sheet1!$C$8)/Sheet1!$C$7)</f>
        <v>0.41514982015723195</v>
      </c>
      <c r="H111" t="str">
        <f>IF(Table155[[#This Row],[Total deaths of state by year: standard deviations away from mean]]&lt;2, "no", "yes")</f>
        <v>no</v>
      </c>
      <c r="I111" s="2">
        <v>621963.02700000012</v>
      </c>
      <c r="J111" s="3">
        <v>120</v>
      </c>
      <c r="K111" s="5">
        <v>1242709.3729999999</v>
      </c>
      <c r="L111" s="3">
        <v>60</v>
      </c>
      <c r="M111" s="5">
        <v>1299089.6370000003</v>
      </c>
      <c r="N111" s="3">
        <v>60</v>
      </c>
      <c r="O111" s="5">
        <v>1222384.9649999999</v>
      </c>
      <c r="P111" s="3">
        <v>60</v>
      </c>
      <c r="Q111" s="5">
        <v>1323299.9129999997</v>
      </c>
      <c r="R111" s="3">
        <v>60</v>
      </c>
      <c r="S111" s="5">
        <v>1334057.0070000002</v>
      </c>
      <c r="T111" s="3">
        <v>65</v>
      </c>
      <c r="U111" s="5">
        <v>1094142.0979999998</v>
      </c>
      <c r="V111" s="3">
        <v>113</v>
      </c>
      <c r="W111" s="5">
        <v>664476.78199999989</v>
      </c>
      <c r="X111" s="3">
        <v>223</v>
      </c>
      <c r="Y111" s="5">
        <v>383288.87900000002</v>
      </c>
      <c r="Z111" s="3">
        <v>412</v>
      </c>
      <c r="AA111" s="5">
        <v>138313.61999999997</v>
      </c>
      <c r="AB111" s="5">
        <f>ABS((Table155[[#This Row],[85+ years state population]]-Sheet1!$B$8)/Sheet1!$B$7)</f>
        <v>0.22437621945557479</v>
      </c>
      <c r="AC111" s="5" t="str">
        <f>IF(Table155[[#This Row],[85+ years: standard deviations away from mean]]&lt;2, "no", "yes")</f>
        <v>no</v>
      </c>
      <c r="AD111" s="3">
        <v>709</v>
      </c>
    </row>
    <row r="112" spans="1:30">
      <c r="A112" t="s">
        <v>25</v>
      </c>
      <c r="B112">
        <v>2011</v>
      </c>
      <c r="C112">
        <v>6522562</v>
      </c>
      <c r="D112">
        <v>3155424</v>
      </c>
      <c r="E112">
        <v>3367138</v>
      </c>
      <c r="F112">
        <v>1752</v>
      </c>
      <c r="G112">
        <f>ABS((Table155[[#This Row],[Total deaths of state by year]]-Sheet1!$C$8)/Sheet1!$C$7)</f>
        <v>0.29483553334565882</v>
      </c>
      <c r="H112" t="str">
        <f>IF(Table155[[#This Row],[Total deaths of state by year: standard deviations away from mean]]&lt;2, "no", "yes")</f>
        <v>no</v>
      </c>
      <c r="I112" s="2">
        <v>367196.82800000004</v>
      </c>
      <c r="J112" s="3">
        <v>120</v>
      </c>
      <c r="K112" s="5">
        <v>793364.946</v>
      </c>
      <c r="L112" s="3">
        <v>60</v>
      </c>
      <c r="M112" s="5">
        <v>935022.05500000017</v>
      </c>
      <c r="N112" s="3">
        <v>60</v>
      </c>
      <c r="O112" s="5">
        <v>837932.33400000003</v>
      </c>
      <c r="P112" s="3">
        <v>60</v>
      </c>
      <c r="Q112" s="5">
        <v>911024.14699999988</v>
      </c>
      <c r="R112" s="3">
        <v>60</v>
      </c>
      <c r="S112" s="5">
        <v>999912.67799999996</v>
      </c>
      <c r="T112" s="3">
        <v>60</v>
      </c>
      <c r="U112" s="5">
        <v>782346.53299999994</v>
      </c>
      <c r="V112" s="3">
        <v>68</v>
      </c>
      <c r="W112" s="5">
        <v>447028.52500000002</v>
      </c>
      <c r="X112" s="3">
        <v>108</v>
      </c>
      <c r="Y112" s="5">
        <v>308062.55</v>
      </c>
      <c r="Z112" s="3">
        <v>318</v>
      </c>
      <c r="AA112" s="5">
        <v>141922.41500000001</v>
      </c>
      <c r="AB112" s="5">
        <f>ABS((Table155[[#This Row],[85+ years state population]]-Sheet1!$B$8)/Sheet1!$B$7)</f>
        <v>0.2537392465342328</v>
      </c>
      <c r="AC112" s="5" t="str">
        <f>IF(Table155[[#This Row],[85+ years: standard deviations away from mean]]&lt;2, "no", "yes")</f>
        <v>no</v>
      </c>
      <c r="AD112" s="3">
        <v>838</v>
      </c>
    </row>
    <row r="113" spans="1:30">
      <c r="A113" t="s">
        <v>26</v>
      </c>
      <c r="B113">
        <v>2011</v>
      </c>
      <c r="C113">
        <v>10032554</v>
      </c>
      <c r="D113">
        <v>4921791</v>
      </c>
      <c r="E113">
        <v>5110763</v>
      </c>
      <c r="F113">
        <v>2032</v>
      </c>
      <c r="G113">
        <f>ABS((Table155[[#This Row],[Total deaths of state by year]]-Sheet1!$C$8)/Sheet1!$C$7)</f>
        <v>0.55397399724750862</v>
      </c>
      <c r="H113" t="str">
        <f>IF(Table155[[#This Row],[Total deaths of state by year: standard deviations away from mean]]&lt;2, "no", "yes")</f>
        <v>no</v>
      </c>
      <c r="I113" s="2">
        <v>613585.647</v>
      </c>
      <c r="J113" s="3">
        <v>120</v>
      </c>
      <c r="K113" s="5">
        <v>1347431.6159999995</v>
      </c>
      <c r="L113" s="3">
        <v>60</v>
      </c>
      <c r="M113" s="5">
        <v>1434265.916</v>
      </c>
      <c r="N113" s="3">
        <v>60</v>
      </c>
      <c r="O113" s="5">
        <v>1191776.341</v>
      </c>
      <c r="P113" s="3">
        <v>60</v>
      </c>
      <c r="Q113" s="5">
        <v>1331187.4979999999</v>
      </c>
      <c r="R113" s="3">
        <v>60</v>
      </c>
      <c r="S113" s="5">
        <v>1528539.639</v>
      </c>
      <c r="T113" s="3">
        <v>67</v>
      </c>
      <c r="U113" s="5">
        <v>1235166.1450000005</v>
      </c>
      <c r="V113" s="3">
        <v>140</v>
      </c>
      <c r="W113" s="5">
        <v>713450.27300000004</v>
      </c>
      <c r="X113" s="3">
        <v>221</v>
      </c>
      <c r="Y113" s="5">
        <v>456158.45700000005</v>
      </c>
      <c r="Z113" s="3">
        <v>439</v>
      </c>
      <c r="AA113" s="5">
        <v>186450.40599999999</v>
      </c>
      <c r="AB113" s="5">
        <f>ABS((Table155[[#This Row],[85+ years state population]]-Sheet1!$B$8)/Sheet1!$B$7)</f>
        <v>0.61604206658669469</v>
      </c>
      <c r="AC113" s="5" t="str">
        <f>IF(Table155[[#This Row],[85+ years: standard deviations away from mean]]&lt;2, "no", "yes")</f>
        <v>no</v>
      </c>
      <c r="AD113" s="3">
        <v>805</v>
      </c>
    </row>
    <row r="114" spans="1:30">
      <c r="A114" t="s">
        <v>50</v>
      </c>
      <c r="B114">
        <v>2011</v>
      </c>
      <c r="C114">
        <v>7910723</v>
      </c>
      <c r="D114">
        <v>3886277</v>
      </c>
      <c r="E114">
        <v>4024446</v>
      </c>
      <c r="F114">
        <v>1730</v>
      </c>
      <c r="G114">
        <f>ABS((Table155[[#This Row],[Total deaths of state by year]]-Sheet1!$C$8)/Sheet1!$C$7)</f>
        <v>0.27447465403908494</v>
      </c>
      <c r="H114" t="str">
        <f>IF(Table155[[#This Row],[Total deaths of state by year: standard deviations away from mean]]&lt;2, "no", "yes")</f>
        <v>no</v>
      </c>
      <c r="I114" s="2">
        <v>508880.31500000006</v>
      </c>
      <c r="J114" s="3">
        <v>120</v>
      </c>
      <c r="K114" s="5">
        <v>1017991.3869999999</v>
      </c>
      <c r="L114" s="3">
        <v>60</v>
      </c>
      <c r="M114" s="5">
        <v>1117069.1209999993</v>
      </c>
      <c r="N114" s="3">
        <v>60</v>
      </c>
      <c r="O114" s="5">
        <v>1071799.1509999996</v>
      </c>
      <c r="P114" s="3">
        <v>60</v>
      </c>
      <c r="Q114" s="5">
        <v>1126467.4209999996</v>
      </c>
      <c r="R114" s="3">
        <v>60</v>
      </c>
      <c r="S114" s="5">
        <v>1193534.93</v>
      </c>
      <c r="T114" s="3">
        <v>74</v>
      </c>
      <c r="U114" s="5">
        <v>927378.223</v>
      </c>
      <c r="V114" s="3">
        <v>92</v>
      </c>
      <c r="W114" s="5">
        <v>531499.22799999977</v>
      </c>
      <c r="X114" s="3">
        <v>197</v>
      </c>
      <c r="Y114" s="5">
        <v>302107.88100000023</v>
      </c>
      <c r="Z114" s="3">
        <v>346</v>
      </c>
      <c r="AA114" s="5">
        <v>117058.30799999998</v>
      </c>
      <c r="AB114" s="5">
        <f>ABS((Table155[[#This Row],[85+ years state population]]-Sheet1!$B$8)/Sheet1!$B$7)</f>
        <v>5.1431981331404003E-2</v>
      </c>
      <c r="AC114" s="5" t="str">
        <f>IF(Table155[[#This Row],[85+ years: standard deviations away from mean]]&lt;2, "no", "yes")</f>
        <v>no</v>
      </c>
      <c r="AD114" s="3">
        <v>661</v>
      </c>
    </row>
    <row r="115" spans="1:30">
      <c r="A115" t="s">
        <v>29</v>
      </c>
      <c r="B115">
        <v>2011</v>
      </c>
      <c r="C115">
        <v>5886675</v>
      </c>
      <c r="D115">
        <v>2881264</v>
      </c>
      <c r="E115">
        <v>3005411</v>
      </c>
      <c r="F115">
        <v>1520</v>
      </c>
      <c r="G115">
        <f>ABS((Table155[[#This Row],[Total deaths of state by year]]-Sheet1!$C$8)/Sheet1!$C$7)</f>
        <v>8.0120806112697632E-2</v>
      </c>
      <c r="H115" t="str">
        <f>IF(Table155[[#This Row],[Total deaths of state by year: standard deviations away from mean]]&lt;2, "no", "yes")</f>
        <v>no</v>
      </c>
      <c r="I115" s="2">
        <v>382036.5959999999</v>
      </c>
      <c r="J115" s="3">
        <v>120</v>
      </c>
      <c r="K115" s="5">
        <v>774861.3320000004</v>
      </c>
      <c r="L115" s="3">
        <v>60</v>
      </c>
      <c r="M115" s="5">
        <v>830373.95600000001</v>
      </c>
      <c r="N115" s="3">
        <v>60</v>
      </c>
      <c r="O115" s="5">
        <v>760079.88400000008</v>
      </c>
      <c r="P115" s="3">
        <v>60</v>
      </c>
      <c r="Q115" s="5">
        <v>756612.52300000028</v>
      </c>
      <c r="R115" s="3">
        <v>60</v>
      </c>
      <c r="S115" s="5">
        <v>871226.80799999984</v>
      </c>
      <c r="T115" s="3">
        <v>60</v>
      </c>
      <c r="U115" s="5">
        <v>698274.00099999981</v>
      </c>
      <c r="V115" s="3">
        <v>84</v>
      </c>
      <c r="W115" s="5">
        <v>431679.55900000012</v>
      </c>
      <c r="X115" s="3">
        <v>144</v>
      </c>
      <c r="Y115" s="5">
        <v>269178.20000000019</v>
      </c>
      <c r="Z115" s="3">
        <v>310</v>
      </c>
      <c r="AA115" s="5">
        <v>110950.84599999996</v>
      </c>
      <c r="AB115" s="5">
        <f>ABS((Table155[[#This Row],[85+ years state population]]-Sheet1!$B$8)/Sheet1!$B$7)</f>
        <v>1.7385041214563284E-3</v>
      </c>
      <c r="AC115" s="5" t="str">
        <f>IF(Table155[[#This Row],[85+ years: standard deviations away from mean]]&lt;2, "no", "yes")</f>
        <v>no</v>
      </c>
      <c r="AD115" s="3">
        <v>562</v>
      </c>
    </row>
    <row r="116" spans="1:30">
      <c r="A116" t="s">
        <v>14</v>
      </c>
      <c r="B116">
        <v>2011</v>
      </c>
      <c r="C116">
        <v>9627433</v>
      </c>
      <c r="D116">
        <v>4705820</v>
      </c>
      <c r="E116">
        <v>4921613</v>
      </c>
      <c r="F116">
        <v>1745</v>
      </c>
      <c r="G116">
        <f>ABS((Table155[[#This Row],[Total deaths of state by year]]-Sheet1!$C$8)/Sheet1!$C$7)</f>
        <v>0.28835707174811259</v>
      </c>
      <c r="H116" t="str">
        <f>IF(Table155[[#This Row],[Total deaths of state by year: standard deviations away from mean]]&lt;2, "no", "yes")</f>
        <v>no</v>
      </c>
      <c r="I116" s="2">
        <v>690598.10900000017</v>
      </c>
      <c r="J116" s="3">
        <v>120</v>
      </c>
      <c r="K116" s="5">
        <v>1374777.9830000005</v>
      </c>
      <c r="L116" s="3">
        <v>60</v>
      </c>
      <c r="M116" s="5">
        <v>1391755.5710000005</v>
      </c>
      <c r="N116" s="3">
        <v>60</v>
      </c>
      <c r="O116" s="5">
        <v>1329501.9569999997</v>
      </c>
      <c r="P116" s="3">
        <v>60</v>
      </c>
      <c r="Q116" s="5">
        <v>1415733.0629999998</v>
      </c>
      <c r="R116" s="3">
        <v>60</v>
      </c>
      <c r="S116" s="5">
        <v>1371910.0570000003</v>
      </c>
      <c r="T116" s="3">
        <v>67</v>
      </c>
      <c r="U116" s="5">
        <v>1041014.9039999994</v>
      </c>
      <c r="V116" s="3">
        <v>145</v>
      </c>
      <c r="W116" s="5">
        <v>588939.09499999986</v>
      </c>
      <c r="X116" s="3">
        <v>253</v>
      </c>
      <c r="Y116" s="5">
        <v>310828.94799999986</v>
      </c>
      <c r="Z116" s="3">
        <v>376</v>
      </c>
      <c r="AA116" s="5">
        <v>113346.60300000002</v>
      </c>
      <c r="AB116" s="5">
        <f>ABS((Table155[[#This Row],[85+ years state population]]-Sheet1!$B$8)/Sheet1!$B$7)</f>
        <v>2.1231625139659163E-2</v>
      </c>
      <c r="AC116" s="5" t="str">
        <f>IF(Table155[[#This Row],[85+ years: standard deviations away from mean]]&lt;2, "no", "yes")</f>
        <v>no</v>
      </c>
      <c r="AD116" s="3">
        <v>544</v>
      </c>
    </row>
    <row r="117" spans="1:30">
      <c r="A117" t="s">
        <v>18</v>
      </c>
      <c r="B117">
        <v>2011</v>
      </c>
      <c r="C117">
        <v>6258004</v>
      </c>
      <c r="D117">
        <v>3077533</v>
      </c>
      <c r="E117">
        <v>3180471</v>
      </c>
      <c r="F117">
        <v>1302</v>
      </c>
      <c r="G117">
        <f>ABS((Table155[[#This Row],[Total deaths of state by year]]-Sheet1!$C$8)/Sheet1!$C$7)</f>
        <v>0.12163699792517109</v>
      </c>
      <c r="H117" t="str">
        <f>IF(Table155[[#This Row],[Total deaths of state by year: standard deviations away from mean]]&lt;2, "no", "yes")</f>
        <v>no</v>
      </c>
      <c r="I117" s="2">
        <v>421952.53600000014</v>
      </c>
      <c r="J117" s="3">
        <v>120</v>
      </c>
      <c r="K117" s="5">
        <v>865214.68500000006</v>
      </c>
      <c r="L117" s="3">
        <v>60</v>
      </c>
      <c r="M117" s="5">
        <v>904038.26300000015</v>
      </c>
      <c r="N117" s="3">
        <v>60</v>
      </c>
      <c r="O117" s="5">
        <v>803250.14299999981</v>
      </c>
      <c r="P117" s="3">
        <v>60</v>
      </c>
      <c r="Q117" s="5">
        <v>828416.52400000009</v>
      </c>
      <c r="R117" s="3">
        <v>60</v>
      </c>
      <c r="S117" s="5">
        <v>910538.80700000038</v>
      </c>
      <c r="T117" s="3">
        <v>60</v>
      </c>
      <c r="U117" s="5">
        <v>725267.67899999989</v>
      </c>
      <c r="V117" s="3">
        <v>67</v>
      </c>
      <c r="W117" s="5">
        <v>425792.96899999981</v>
      </c>
      <c r="X117" s="3">
        <v>107</v>
      </c>
      <c r="Y117" s="5">
        <v>268978.83300000004</v>
      </c>
      <c r="Z117" s="3">
        <v>250</v>
      </c>
      <c r="AA117" s="5">
        <v>106506.72299999995</v>
      </c>
      <c r="AB117" s="5">
        <f>ABS((Table155[[#This Row],[85+ years state population]]-Sheet1!$B$8)/Sheet1!$B$7)</f>
        <v>3.4421184636116639E-2</v>
      </c>
      <c r="AC117" s="5" t="str">
        <f>IF(Table155[[#This Row],[85+ years: standard deviations away from mean]]&lt;2, "no", "yes")</f>
        <v>no</v>
      </c>
      <c r="AD117" s="3">
        <v>458</v>
      </c>
    </row>
    <row r="118" spans="1:30">
      <c r="A118" t="s">
        <v>34</v>
      </c>
      <c r="B118">
        <v>2011</v>
      </c>
      <c r="C118">
        <v>8753064</v>
      </c>
      <c r="D118">
        <v>4261485</v>
      </c>
      <c r="E118">
        <v>4491579</v>
      </c>
      <c r="F118">
        <v>1532</v>
      </c>
      <c r="G118">
        <f>ABS((Table155[[#This Row],[Total deaths of state by year]]-Sheet1!$C$8)/Sheet1!$C$7)</f>
        <v>9.1226740279919769E-2</v>
      </c>
      <c r="H118" t="str">
        <f>IF(Table155[[#This Row],[Total deaths of state by year: standard deviations away from mean]]&lt;2, "no", "yes")</f>
        <v>no</v>
      </c>
      <c r="I118" s="2">
        <v>543388.18299999996</v>
      </c>
      <c r="J118" s="3">
        <v>120</v>
      </c>
      <c r="K118" s="5">
        <v>1150384.08</v>
      </c>
      <c r="L118" s="3">
        <v>60</v>
      </c>
      <c r="M118" s="5">
        <v>1131399.8460000001</v>
      </c>
      <c r="N118" s="3">
        <v>60</v>
      </c>
      <c r="O118" s="5">
        <v>1103400.0020000001</v>
      </c>
      <c r="P118" s="3">
        <v>60</v>
      </c>
      <c r="Q118" s="5">
        <v>1265709.344</v>
      </c>
      <c r="R118" s="3">
        <v>60</v>
      </c>
      <c r="S118" s="5">
        <v>1361404.7470000002</v>
      </c>
      <c r="T118" s="3">
        <v>67</v>
      </c>
      <c r="U118" s="5">
        <v>1021105.956</v>
      </c>
      <c r="V118" s="3">
        <v>86</v>
      </c>
      <c r="W118" s="5">
        <v>600153.15600000008</v>
      </c>
      <c r="X118" s="3">
        <v>124</v>
      </c>
      <c r="Y118" s="5">
        <v>400734.31100000005</v>
      </c>
      <c r="Z118" s="3">
        <v>292</v>
      </c>
      <c r="AA118" s="5">
        <v>172153.21100000001</v>
      </c>
      <c r="AB118" s="5">
        <f>ABS((Table155[[#This Row],[85+ years state population]]-Sheet1!$B$8)/Sheet1!$B$7)</f>
        <v>0.49971267576958028</v>
      </c>
      <c r="AC118" s="5" t="str">
        <f>IF(Table155[[#This Row],[85+ years: standard deviations away from mean]]&lt;2, "no", "yes")</f>
        <v>no</v>
      </c>
      <c r="AD118" s="3">
        <v>603</v>
      </c>
    </row>
    <row r="119" spans="1:30">
      <c r="A119" t="s">
        <v>46</v>
      </c>
      <c r="B119">
        <v>2011</v>
      </c>
      <c r="C119">
        <v>6341858</v>
      </c>
      <c r="D119">
        <v>3092455</v>
      </c>
      <c r="E119">
        <v>3249403</v>
      </c>
      <c r="F119">
        <v>1746</v>
      </c>
      <c r="G119">
        <f>ABS((Table155[[#This Row],[Total deaths of state by year]]-Sheet1!$C$8)/Sheet1!$C$7)</f>
        <v>0.28928256626204779</v>
      </c>
      <c r="H119" t="str">
        <f>IF(Table155[[#This Row],[Total deaths of state by year: standard deviations away from mean]]&lt;2, "no", "yes")</f>
        <v>no</v>
      </c>
      <c r="I119" s="2">
        <v>410603.21800000011</v>
      </c>
      <c r="J119" s="3">
        <v>120</v>
      </c>
      <c r="K119" s="5">
        <v>837694.14800000016</v>
      </c>
      <c r="L119" s="3">
        <v>60</v>
      </c>
      <c r="M119" s="5">
        <v>864387.43500000006</v>
      </c>
      <c r="N119" s="3">
        <v>60</v>
      </c>
      <c r="O119" s="5">
        <v>829296.53300000005</v>
      </c>
      <c r="P119" s="3">
        <v>60</v>
      </c>
      <c r="Q119" s="5">
        <v>870345.65200000035</v>
      </c>
      <c r="R119" s="3">
        <v>60</v>
      </c>
      <c r="S119" s="5">
        <v>919269.39999999979</v>
      </c>
      <c r="T119" s="3">
        <v>77</v>
      </c>
      <c r="U119" s="5">
        <v>768296.71900000004</v>
      </c>
      <c r="V119" s="3">
        <v>117</v>
      </c>
      <c r="W119" s="5">
        <v>474593.35200000001</v>
      </c>
      <c r="X119" s="3">
        <v>236</v>
      </c>
      <c r="Y119" s="5">
        <v>267836.51400000002</v>
      </c>
      <c r="Z119" s="3">
        <v>406</v>
      </c>
      <c r="AA119" s="5">
        <v>98621.292000000016</v>
      </c>
      <c r="AB119" s="5">
        <f>ABS((Table155[[#This Row],[85+ years state population]]-Sheet1!$B$8)/Sheet1!$B$7)</f>
        <v>9.8581139407691309E-2</v>
      </c>
      <c r="AC119" s="5" t="str">
        <f>IF(Table155[[#This Row],[85+ years: standard deviations away from mean]]&lt;2, "no", "yes")</f>
        <v>no</v>
      </c>
      <c r="AD119" s="3">
        <v>550</v>
      </c>
    </row>
    <row r="120" spans="1:30">
      <c r="A120" t="s">
        <v>53</v>
      </c>
      <c r="B120">
        <v>2011</v>
      </c>
      <c r="C120">
        <v>5449940</v>
      </c>
      <c r="D120">
        <v>2702138</v>
      </c>
      <c r="E120">
        <v>2747802</v>
      </c>
      <c r="F120">
        <v>1331</v>
      </c>
      <c r="G120">
        <f>ABS((Table155[[#This Row],[Total deaths of state by year]]-Sheet1!$C$8)/Sheet1!$C$7)</f>
        <v>9.4797657021050946E-2</v>
      </c>
      <c r="H120" t="str">
        <f>IF(Table155[[#This Row],[Total deaths of state by year: standard deviations away from mean]]&lt;2, "no", "yes")</f>
        <v>no</v>
      </c>
      <c r="I120" s="2">
        <v>342937.75699999998</v>
      </c>
      <c r="J120" s="3">
        <v>120</v>
      </c>
      <c r="K120" s="5">
        <v>716424.82900000003</v>
      </c>
      <c r="L120" s="3">
        <v>60</v>
      </c>
      <c r="M120" s="5">
        <v>769875.56700000016</v>
      </c>
      <c r="N120" s="3">
        <v>60</v>
      </c>
      <c r="O120" s="5">
        <v>686946.38899999997</v>
      </c>
      <c r="P120" s="3">
        <v>60</v>
      </c>
      <c r="Q120" s="5">
        <v>717252.41899999976</v>
      </c>
      <c r="R120" s="3">
        <v>60</v>
      </c>
      <c r="S120" s="5">
        <v>832210.02499999991</v>
      </c>
      <c r="T120" s="3">
        <v>60</v>
      </c>
      <c r="U120" s="5">
        <v>650993.71100000013</v>
      </c>
      <c r="V120" s="3">
        <v>60</v>
      </c>
      <c r="W120" s="5">
        <v>372765.93700000003</v>
      </c>
      <c r="X120" s="3">
        <v>78</v>
      </c>
      <c r="Y120" s="5">
        <v>251435.00599999991</v>
      </c>
      <c r="Z120" s="3">
        <v>241</v>
      </c>
      <c r="AA120" s="5">
        <v>109637.28300000005</v>
      </c>
      <c r="AB120" s="5">
        <f>ABS((Table155[[#This Row],[85+ years state population]]-Sheet1!$B$8)/Sheet1!$B$7)</f>
        <v>8.949325455596421E-3</v>
      </c>
      <c r="AC120" s="5" t="str">
        <f>IF(Table155[[#This Row],[85+ years: standard deviations away from mean]]&lt;2, "no", "yes")</f>
        <v>no</v>
      </c>
      <c r="AD120" s="3">
        <v>532</v>
      </c>
    </row>
    <row r="121" spans="1:30">
      <c r="A121" t="s">
        <v>24</v>
      </c>
      <c r="B121">
        <v>2011</v>
      </c>
      <c r="C121">
        <v>5750718</v>
      </c>
      <c r="D121">
        <v>2782138</v>
      </c>
      <c r="E121">
        <v>2968580</v>
      </c>
      <c r="F121">
        <v>1362</v>
      </c>
      <c r="G121">
        <f>ABS((Table155[[#This Row],[Total deaths of state by year]]-Sheet1!$C$8)/Sheet1!$C$7)</f>
        <v>6.6107327089060433E-2</v>
      </c>
      <c r="H121" t="str">
        <f>IF(Table155[[#This Row],[Total deaths of state by year: standard deviations away from mean]]&lt;2, "no", "yes")</f>
        <v>no</v>
      </c>
      <c r="I121" s="2">
        <v>365922.91499999998</v>
      </c>
      <c r="J121" s="3">
        <v>120</v>
      </c>
      <c r="K121" s="5">
        <v>746480.7620000001</v>
      </c>
      <c r="L121" s="3">
        <v>60</v>
      </c>
      <c r="M121" s="5">
        <v>801518.93699999992</v>
      </c>
      <c r="N121" s="3">
        <v>60</v>
      </c>
      <c r="O121" s="5">
        <v>751948.0120000001</v>
      </c>
      <c r="P121" s="3">
        <v>60</v>
      </c>
      <c r="Q121" s="5">
        <v>817329.62100000004</v>
      </c>
      <c r="R121" s="3">
        <v>60</v>
      </c>
      <c r="S121" s="5">
        <v>890940.84499999997</v>
      </c>
      <c r="T121" s="3">
        <v>60</v>
      </c>
      <c r="U121" s="5">
        <v>677911.87800000026</v>
      </c>
      <c r="V121" s="3">
        <v>75</v>
      </c>
      <c r="W121" s="5">
        <v>377455.17</v>
      </c>
      <c r="X121" s="3">
        <v>131</v>
      </c>
      <c r="Y121" s="5">
        <v>227253.53899999999</v>
      </c>
      <c r="Z121" s="3">
        <v>279</v>
      </c>
      <c r="AA121" s="5">
        <v>93428.728999999992</v>
      </c>
      <c r="AB121" s="5">
        <f>ABS((Table155[[#This Row],[85+ years state population]]-Sheet1!$B$8)/Sheet1!$B$7)</f>
        <v>0.14083052402960433</v>
      </c>
      <c r="AC121" s="5" t="str">
        <f>IF(Table155[[#This Row],[85+ years: standard deviations away from mean]]&lt;2, "no", "yes")</f>
        <v>no</v>
      </c>
      <c r="AD121" s="3">
        <v>457</v>
      </c>
    </row>
    <row r="122" spans="1:30">
      <c r="A122" t="s">
        <v>21</v>
      </c>
      <c r="B122">
        <v>2011</v>
      </c>
      <c r="C122">
        <v>4295103</v>
      </c>
      <c r="D122">
        <v>2111391</v>
      </c>
      <c r="E122">
        <v>2183712</v>
      </c>
      <c r="F122">
        <v>1275</v>
      </c>
      <c r="G122">
        <f>ABS((Table155[[#This Row],[Total deaths of state by year]]-Sheet1!$C$8)/Sheet1!$C$7)</f>
        <v>0.14662534980142089</v>
      </c>
      <c r="H122" t="str">
        <f>IF(Table155[[#This Row],[Total deaths of state by year: standard deviations away from mean]]&lt;2, "no", "yes")</f>
        <v>no</v>
      </c>
      <c r="I122" s="2">
        <v>277795.50499999989</v>
      </c>
      <c r="J122" s="3">
        <v>120</v>
      </c>
      <c r="K122" s="5">
        <v>564397.57599999988</v>
      </c>
      <c r="L122" s="3">
        <v>60</v>
      </c>
      <c r="M122" s="5">
        <v>579326.39299999981</v>
      </c>
      <c r="N122" s="3">
        <v>60</v>
      </c>
      <c r="O122" s="5">
        <v>556852.51600000006</v>
      </c>
      <c r="P122" s="3">
        <v>60</v>
      </c>
      <c r="Q122" s="5">
        <v>583258.19400000025</v>
      </c>
      <c r="R122" s="3">
        <v>60</v>
      </c>
      <c r="S122" s="5">
        <v>635144.38900000008</v>
      </c>
      <c r="T122" s="3">
        <v>74</v>
      </c>
      <c r="U122" s="5">
        <v>525967.73099999991</v>
      </c>
      <c r="V122" s="3">
        <v>78</v>
      </c>
      <c r="W122" s="5">
        <v>319607.02600000001</v>
      </c>
      <c r="X122" s="3">
        <v>121</v>
      </c>
      <c r="Y122" s="5">
        <v>182548.33099999995</v>
      </c>
      <c r="Z122" s="3">
        <v>256</v>
      </c>
      <c r="AA122" s="5">
        <v>71539.250000000015</v>
      </c>
      <c r="AB122" s="5">
        <f>ABS((Table155[[#This Row],[85+ years state population]]-Sheet1!$B$8)/Sheet1!$B$7)</f>
        <v>0.31893467364594652</v>
      </c>
      <c r="AC122" s="5" t="str">
        <f>IF(Table155[[#This Row],[85+ years: standard deviations away from mean]]&lt;2, "no", "yes")</f>
        <v>no</v>
      </c>
      <c r="AD122" s="3">
        <v>386</v>
      </c>
    </row>
    <row r="123" spans="1:30">
      <c r="A123" t="s">
        <v>27</v>
      </c>
      <c r="B123">
        <v>2011</v>
      </c>
      <c r="C123">
        <v>5176137</v>
      </c>
      <c r="D123">
        <v>2569885</v>
      </c>
      <c r="E123">
        <v>2606252</v>
      </c>
      <c r="F123">
        <v>1061</v>
      </c>
      <c r="G123">
        <f>ABS((Table155[[#This Row],[Total deaths of state by year]]-Sheet1!$C$8)/Sheet1!$C$7)</f>
        <v>0.3446811757835489</v>
      </c>
      <c r="H123" t="str">
        <f>IF(Table155[[#This Row],[Total deaths of state by year: standard deviations away from mean]]&lt;2, "no", "yes")</f>
        <v>no</v>
      </c>
      <c r="I123" s="2">
        <v>347049.34500000003</v>
      </c>
      <c r="J123" s="3">
        <v>120</v>
      </c>
      <c r="K123" s="5">
        <v>692633.50999999989</v>
      </c>
      <c r="L123" s="3">
        <v>60</v>
      </c>
      <c r="M123" s="5">
        <v>717509.929</v>
      </c>
      <c r="N123" s="3">
        <v>60</v>
      </c>
      <c r="O123" s="5">
        <v>693966.83900000004</v>
      </c>
      <c r="P123" s="3">
        <v>60</v>
      </c>
      <c r="Q123" s="5">
        <v>688189.31</v>
      </c>
      <c r="R123" s="3">
        <v>60</v>
      </c>
      <c r="S123" s="5">
        <v>789209.65899999999</v>
      </c>
      <c r="T123" s="3">
        <v>60</v>
      </c>
      <c r="U123" s="5">
        <v>597251.1129999999</v>
      </c>
      <c r="V123" s="3">
        <v>60</v>
      </c>
      <c r="W123" s="5">
        <v>335296.88500000007</v>
      </c>
      <c r="X123" s="3">
        <v>60</v>
      </c>
      <c r="Y123" s="5">
        <v>217665.36299999995</v>
      </c>
      <c r="Z123" s="3">
        <v>127</v>
      </c>
      <c r="AA123" s="5">
        <v>98867.529999999984</v>
      </c>
      <c r="AB123" s="5">
        <f>ABS((Table155[[#This Row],[85+ years state population]]-Sheet1!$B$8)/Sheet1!$B$7)</f>
        <v>9.6577619379040858E-2</v>
      </c>
      <c r="AC123" s="5" t="str">
        <f>IF(Table155[[#This Row],[85+ years: standard deviations away from mean]]&lt;2, "no", "yes")</f>
        <v>no</v>
      </c>
      <c r="AD123" s="3">
        <v>394</v>
      </c>
    </row>
    <row r="124" spans="1:30">
      <c r="A124" t="s">
        <v>4</v>
      </c>
      <c r="B124">
        <v>2011</v>
      </c>
      <c r="C124">
        <v>5081072</v>
      </c>
      <c r="D124">
        <v>2469428</v>
      </c>
      <c r="E124">
        <v>2611644</v>
      </c>
      <c r="F124">
        <v>1261</v>
      </c>
      <c r="G124">
        <f>ABS((Table155[[#This Row],[Total deaths of state by year]]-Sheet1!$C$8)/Sheet1!$C$7)</f>
        <v>0.15958227299651337</v>
      </c>
      <c r="H124" t="str">
        <f>IF(Table155[[#This Row],[Total deaths of state by year: standard deviations away from mean]]&lt;2, "no", "yes")</f>
        <v>no</v>
      </c>
      <c r="I124" s="2">
        <v>322372.92199999996</v>
      </c>
      <c r="J124" s="3">
        <v>120</v>
      </c>
      <c r="K124" s="5">
        <v>666087.804</v>
      </c>
      <c r="L124" s="3">
        <v>60</v>
      </c>
      <c r="M124" s="5">
        <v>729370.755</v>
      </c>
      <c r="N124" s="3">
        <v>60</v>
      </c>
      <c r="O124" s="5">
        <v>642169.58400000003</v>
      </c>
      <c r="P124" s="3">
        <v>60</v>
      </c>
      <c r="Q124" s="5">
        <v>666641.69099999999</v>
      </c>
      <c r="R124" s="3">
        <v>60</v>
      </c>
      <c r="S124" s="5">
        <v>738126.62399999984</v>
      </c>
      <c r="T124" s="3">
        <v>60</v>
      </c>
      <c r="U124" s="5">
        <v>617657.35000000033</v>
      </c>
      <c r="V124" s="3">
        <v>70</v>
      </c>
      <c r="W124" s="5">
        <v>390500.00600000005</v>
      </c>
      <c r="X124" s="3">
        <v>131</v>
      </c>
      <c r="Y124" s="5">
        <v>226963.75300000008</v>
      </c>
      <c r="Z124" s="3">
        <v>292</v>
      </c>
      <c r="AA124" s="5">
        <v>81442.062000000005</v>
      </c>
      <c r="AB124" s="5">
        <f>ABS((Table155[[#This Row],[85+ years state population]]-Sheet1!$B$8)/Sheet1!$B$7)</f>
        <v>0.23836026115899289</v>
      </c>
      <c r="AC124" s="5" t="str">
        <f>IF(Table155[[#This Row],[85+ years: standard deviations away from mean]]&lt;2, "no", "yes")</f>
        <v>no</v>
      </c>
      <c r="AD124" s="3">
        <v>348</v>
      </c>
    </row>
    <row r="125" spans="1:30">
      <c r="A125" t="s">
        <v>10</v>
      </c>
      <c r="B125">
        <v>2011</v>
      </c>
      <c r="C125">
        <v>3558172</v>
      </c>
      <c r="D125">
        <v>1731389</v>
      </c>
      <c r="E125">
        <v>1826783</v>
      </c>
      <c r="F125">
        <v>1094</v>
      </c>
      <c r="G125">
        <f>ABS((Table155[[#This Row],[Total deaths of state by year]]-Sheet1!$C$8)/Sheet1!$C$7)</f>
        <v>0.31413985682368806</v>
      </c>
      <c r="H125" t="str">
        <f>IF(Table155[[#This Row],[Total deaths of state by year: standard deviations away from mean]]&lt;2, "no", "yes")</f>
        <v>no</v>
      </c>
      <c r="I125" s="2">
        <v>203157.07199999999</v>
      </c>
      <c r="J125" s="3">
        <v>120</v>
      </c>
      <c r="K125" s="5">
        <v>463028.13099999999</v>
      </c>
      <c r="L125" s="3">
        <v>60</v>
      </c>
      <c r="M125" s="5">
        <v>477078.43900000001</v>
      </c>
      <c r="N125" s="3">
        <v>60</v>
      </c>
      <c r="O125" s="5">
        <v>414807.14800000004</v>
      </c>
      <c r="P125" s="3">
        <v>60</v>
      </c>
      <c r="Q125" s="5">
        <v>497351.57299999997</v>
      </c>
      <c r="R125" s="3">
        <v>60</v>
      </c>
      <c r="S125" s="5">
        <v>568458.89300000004</v>
      </c>
      <c r="T125" s="3">
        <v>60</v>
      </c>
      <c r="U125" s="5">
        <v>431497.94</v>
      </c>
      <c r="V125" s="3">
        <v>60</v>
      </c>
      <c r="W125" s="5">
        <v>248604.04200000002</v>
      </c>
      <c r="X125" s="3">
        <v>60</v>
      </c>
      <c r="Y125" s="5">
        <v>166614.00899999999</v>
      </c>
      <c r="Z125" s="3">
        <v>139</v>
      </c>
      <c r="AA125" s="5">
        <v>84415.731</v>
      </c>
      <c r="AB125" s="5">
        <f>ABS((Table155[[#This Row],[85+ years state population]]-Sheet1!$B$8)/Sheet1!$B$7)</f>
        <v>0.21416494849369472</v>
      </c>
      <c r="AC125" s="5" t="str">
        <f>IF(Table155[[#This Row],[85+ years: standard deviations away from mean]]&lt;2, "no", "yes")</f>
        <v>no</v>
      </c>
      <c r="AD125" s="3">
        <v>415</v>
      </c>
    </row>
    <row r="126" spans="1:30">
      <c r="A126" t="s">
        <v>22</v>
      </c>
      <c r="B126">
        <v>2011</v>
      </c>
      <c r="C126">
        <v>4539451</v>
      </c>
      <c r="D126">
        <v>2219481</v>
      </c>
      <c r="E126">
        <v>2319970</v>
      </c>
      <c r="F126">
        <v>1166</v>
      </c>
      <c r="G126">
        <f>ABS((Table155[[#This Row],[Total deaths of state by year]]-Sheet1!$C$8)/Sheet1!$C$7)</f>
        <v>0.24750425182035526</v>
      </c>
      <c r="H126" t="str">
        <f>IF(Table155[[#This Row],[Total deaths of state by year: standard deviations away from mean]]&lt;2, "no", "yes")</f>
        <v>no</v>
      </c>
      <c r="I126" s="2">
        <v>314528.50699999993</v>
      </c>
      <c r="J126" s="3">
        <v>120</v>
      </c>
      <c r="K126" s="5">
        <v>617509.75699999987</v>
      </c>
      <c r="L126" s="3">
        <v>60</v>
      </c>
      <c r="M126" s="5">
        <v>672288.32199999981</v>
      </c>
      <c r="N126" s="3">
        <v>60</v>
      </c>
      <c r="O126" s="5">
        <v>612941.64600000018</v>
      </c>
      <c r="P126" s="3">
        <v>60</v>
      </c>
      <c r="Q126" s="5">
        <v>578993.21299999976</v>
      </c>
      <c r="R126" s="3">
        <v>60</v>
      </c>
      <c r="S126" s="5">
        <v>657513.40300000005</v>
      </c>
      <c r="T126" s="3">
        <v>60</v>
      </c>
      <c r="U126" s="5">
        <v>527206.91200000013</v>
      </c>
      <c r="V126" s="3">
        <v>83</v>
      </c>
      <c r="W126" s="5">
        <v>309800.55699999991</v>
      </c>
      <c r="X126" s="3">
        <v>80</v>
      </c>
      <c r="Y126" s="5">
        <v>181977.315</v>
      </c>
      <c r="Z126" s="3">
        <v>242</v>
      </c>
      <c r="AA126" s="5">
        <v>67099.348999999987</v>
      </c>
      <c r="AB126" s="5">
        <f>ABS((Table155[[#This Row],[85+ years state population]]-Sheet1!$B$8)/Sheet1!$B$7)</f>
        <v>0.35506001002264848</v>
      </c>
      <c r="AC126" s="5" t="str">
        <f>IF(Table155[[#This Row],[85+ years: standard deviations away from mean]]&lt;2, "no", "yes")</f>
        <v>no</v>
      </c>
      <c r="AD126" s="3">
        <v>341</v>
      </c>
    </row>
    <row r="127" spans="1:30">
      <c r="A127" t="s">
        <v>44</v>
      </c>
      <c r="B127">
        <v>2011</v>
      </c>
      <c r="C127">
        <v>4484229</v>
      </c>
      <c r="D127">
        <v>2180102</v>
      </c>
      <c r="E127">
        <v>2304127</v>
      </c>
      <c r="F127">
        <v>1106</v>
      </c>
      <c r="G127">
        <f>ABS((Table155[[#This Row],[Total deaths of state by year]]-Sheet1!$C$8)/Sheet1!$C$7)</f>
        <v>0.30303392265646589</v>
      </c>
      <c r="H127" t="str">
        <f>IF(Table155[[#This Row],[Total deaths of state by year: standard deviations away from mean]]&lt;2, "no", "yes")</f>
        <v>no</v>
      </c>
      <c r="I127" s="2">
        <v>293181.717</v>
      </c>
      <c r="J127" s="3">
        <v>120</v>
      </c>
      <c r="K127" s="5">
        <v>578872.32600000012</v>
      </c>
      <c r="L127" s="3">
        <v>60</v>
      </c>
      <c r="M127" s="5">
        <v>642728.353</v>
      </c>
      <c r="N127" s="3">
        <v>60</v>
      </c>
      <c r="O127" s="5">
        <v>573459.15700000001</v>
      </c>
      <c r="P127" s="3">
        <v>60</v>
      </c>
      <c r="Q127" s="5">
        <v>596935.53500000003</v>
      </c>
      <c r="R127" s="3">
        <v>60</v>
      </c>
      <c r="S127" s="5">
        <v>638512.36300000001</v>
      </c>
      <c r="T127" s="3">
        <v>60</v>
      </c>
      <c r="U127" s="5">
        <v>556351.95700000005</v>
      </c>
      <c r="V127" s="3">
        <v>65</v>
      </c>
      <c r="W127" s="5">
        <v>350246.05099999998</v>
      </c>
      <c r="X127" s="3">
        <v>96</v>
      </c>
      <c r="Y127" s="5">
        <v>188046.33599999995</v>
      </c>
      <c r="Z127" s="3">
        <v>212</v>
      </c>
      <c r="AA127" s="5">
        <v>65826.289999999994</v>
      </c>
      <c r="AB127" s="5">
        <f>ABS((Table155[[#This Row],[85+ years state population]]-Sheet1!$B$8)/Sheet1!$B$7)</f>
        <v>0.36541827805664001</v>
      </c>
      <c r="AC127" s="5" t="str">
        <f>IF(Table155[[#This Row],[85+ years: standard deviations away from mean]]&lt;2, "no", "yes")</f>
        <v>no</v>
      </c>
      <c r="AD127" s="3">
        <v>313</v>
      </c>
    </row>
    <row r="128" spans="1:30">
      <c r="A128" t="s">
        <v>19</v>
      </c>
      <c r="B128">
        <v>2011</v>
      </c>
      <c r="C128">
        <v>2980619</v>
      </c>
      <c r="D128">
        <v>1474771</v>
      </c>
      <c r="E128">
        <v>1505848</v>
      </c>
      <c r="F128">
        <v>1057</v>
      </c>
      <c r="G128">
        <f>ABS((Table155[[#This Row],[Total deaths of state by year]]-Sheet1!$C$8)/Sheet1!$C$7)</f>
        <v>0.34838315383928964</v>
      </c>
      <c r="H128" t="str">
        <f>IF(Table155[[#This Row],[Total deaths of state by year: standard deviations away from mean]]&lt;2, "no", "yes")</f>
        <v>no</v>
      </c>
      <c r="I128" s="2">
        <v>196208.91699999987</v>
      </c>
      <c r="J128" s="3">
        <v>120</v>
      </c>
      <c r="K128" s="5">
        <v>392874.55100000021</v>
      </c>
      <c r="L128" s="3">
        <v>60</v>
      </c>
      <c r="M128" s="5">
        <v>426937.1880000002</v>
      </c>
      <c r="N128" s="3">
        <v>60</v>
      </c>
      <c r="O128" s="5">
        <v>372356.07299999986</v>
      </c>
      <c r="P128" s="3">
        <v>60</v>
      </c>
      <c r="Q128" s="5">
        <v>366683.73100000015</v>
      </c>
      <c r="R128" s="3">
        <v>60</v>
      </c>
      <c r="S128" s="5">
        <v>429855.25</v>
      </c>
      <c r="T128" s="3">
        <v>60</v>
      </c>
      <c r="U128" s="5">
        <v>356420.23999999987</v>
      </c>
      <c r="V128" s="3">
        <v>60</v>
      </c>
      <c r="W128" s="5">
        <v>217030.66300000006</v>
      </c>
      <c r="X128" s="3">
        <v>60</v>
      </c>
      <c r="Y128" s="5">
        <v>152107.80100000006</v>
      </c>
      <c r="Z128" s="3">
        <v>129</v>
      </c>
      <c r="AA128" s="5">
        <v>69504.781000000017</v>
      </c>
      <c r="AB128" s="5">
        <f>ABS((Table155[[#This Row],[85+ years state population]]-Sheet1!$B$8)/Sheet1!$B$7)</f>
        <v>0.33548816818849869</v>
      </c>
      <c r="AC128" s="5" t="str">
        <f>IF(Table155[[#This Row],[85+ years: standard deviations away from mean]]&lt;2, "no", "yes")</f>
        <v>no</v>
      </c>
      <c r="AD128" s="3">
        <v>388</v>
      </c>
    </row>
    <row r="129" spans="1:30">
      <c r="A129" t="s">
        <v>20</v>
      </c>
      <c r="B129">
        <v>2011</v>
      </c>
      <c r="C129">
        <v>2931206</v>
      </c>
      <c r="D129">
        <v>1454870</v>
      </c>
      <c r="E129">
        <v>1476336</v>
      </c>
      <c r="F129">
        <v>1041</v>
      </c>
      <c r="G129">
        <f>ABS((Table155[[#This Row],[Total deaths of state by year]]-Sheet1!$C$8)/Sheet1!$C$7)</f>
        <v>0.36319106606225243</v>
      </c>
      <c r="H129" t="str">
        <f>IF(Table155[[#This Row],[Total deaths of state by year: standard deviations away from mean]]&lt;2, "no", "yes")</f>
        <v>no</v>
      </c>
      <c r="I129" s="2">
        <v>207083.78399999993</v>
      </c>
      <c r="J129" s="3">
        <v>120</v>
      </c>
      <c r="K129" s="5">
        <v>411613.28399999987</v>
      </c>
      <c r="L129" s="3">
        <v>60</v>
      </c>
      <c r="M129" s="5">
        <v>421759.66799999983</v>
      </c>
      <c r="N129" s="3">
        <v>60</v>
      </c>
      <c r="O129" s="5">
        <v>382132.18700000003</v>
      </c>
      <c r="P129" s="3">
        <v>60</v>
      </c>
      <c r="Q129" s="5">
        <v>368739.48599999998</v>
      </c>
      <c r="R129" s="3">
        <v>60</v>
      </c>
      <c r="S129" s="5">
        <v>420958.05900000018</v>
      </c>
      <c r="T129" s="3">
        <v>60</v>
      </c>
      <c r="U129" s="5">
        <v>334204.94400000025</v>
      </c>
      <c r="V129" s="3">
        <v>60</v>
      </c>
      <c r="W129" s="5">
        <v>193854.83600000001</v>
      </c>
      <c r="X129" s="3">
        <v>60</v>
      </c>
      <c r="Y129" s="5">
        <v>130898.808</v>
      </c>
      <c r="Z129" s="3">
        <v>127</v>
      </c>
      <c r="AA129" s="5">
        <v>59436.115999999995</v>
      </c>
      <c r="AB129" s="5">
        <f>ABS((Table155[[#This Row],[85+ years state population]]-Sheet1!$B$8)/Sheet1!$B$7)</f>
        <v>0.41741204666897025</v>
      </c>
      <c r="AC129" s="5" t="str">
        <f>IF(Table155[[#This Row],[85+ years: standard deviations away from mean]]&lt;2, "no", "yes")</f>
        <v>no</v>
      </c>
      <c r="AD129" s="3">
        <v>374</v>
      </c>
    </row>
    <row r="130" spans="1:30">
      <c r="A130" t="s">
        <v>40</v>
      </c>
      <c r="B130">
        <v>2011</v>
      </c>
      <c r="C130">
        <v>3556899</v>
      </c>
      <c r="D130">
        <v>1762177</v>
      </c>
      <c r="E130">
        <v>1794722</v>
      </c>
      <c r="F130">
        <v>1181</v>
      </c>
      <c r="G130">
        <f>ABS((Table155[[#This Row],[Total deaths of state by year]]-Sheet1!$C$8)/Sheet1!$C$7)</f>
        <v>0.23362183411132759</v>
      </c>
      <c r="H130" t="str">
        <f>IF(Table155[[#This Row],[Total deaths of state by year: standard deviations away from mean]]&lt;2, "no", "yes")</f>
        <v>no</v>
      </c>
      <c r="I130" s="2">
        <v>249085.32099999994</v>
      </c>
      <c r="J130" s="3">
        <v>120</v>
      </c>
      <c r="K130" s="5">
        <v>484414.8980000001</v>
      </c>
      <c r="L130" s="3">
        <v>60</v>
      </c>
      <c r="M130" s="5">
        <v>514073.35300000012</v>
      </c>
      <c r="N130" s="3">
        <v>60</v>
      </c>
      <c r="O130" s="5">
        <v>476725.69600000011</v>
      </c>
      <c r="P130" s="3">
        <v>60</v>
      </c>
      <c r="Q130" s="5">
        <v>447929.67700000003</v>
      </c>
      <c r="R130" s="3">
        <v>60</v>
      </c>
      <c r="S130" s="5">
        <v>500258.96900000039</v>
      </c>
      <c r="T130" s="3">
        <v>60</v>
      </c>
      <c r="U130" s="5">
        <v>410341.72799999994</v>
      </c>
      <c r="V130" s="3">
        <v>81</v>
      </c>
      <c r="W130" s="5">
        <v>259944.22199999995</v>
      </c>
      <c r="X130" s="3">
        <v>135</v>
      </c>
      <c r="Y130" s="5">
        <v>155253.84099999996</v>
      </c>
      <c r="Z130" s="3">
        <v>219</v>
      </c>
      <c r="AA130" s="5">
        <v>56959.438999999977</v>
      </c>
      <c r="AB130" s="5">
        <f>ABS((Table155[[#This Row],[85+ years state population]]-Sheet1!$B$8)/Sheet1!$B$7)</f>
        <v>0.43756357475967339</v>
      </c>
      <c r="AC130" s="5" t="str">
        <f>IF(Table155[[#This Row],[85+ years: standard deviations away from mean]]&lt;2, "no", "yes")</f>
        <v>no</v>
      </c>
      <c r="AD130" s="3">
        <v>326</v>
      </c>
    </row>
    <row r="131" spans="1:30">
      <c r="A131" t="s">
        <v>51</v>
      </c>
      <c r="B131">
        <v>2011</v>
      </c>
      <c r="C131">
        <v>6628098</v>
      </c>
      <c r="D131">
        <v>3302333</v>
      </c>
      <c r="E131">
        <v>3325765</v>
      </c>
      <c r="F131">
        <v>1106</v>
      </c>
      <c r="G131">
        <f>ABS((Table155[[#This Row],[Total deaths of state by year]]-Sheet1!$C$8)/Sheet1!$C$7)</f>
        <v>0.30303392265646589</v>
      </c>
      <c r="H131" t="str">
        <f>IF(Table155[[#This Row],[Total deaths of state by year: standard deviations away from mean]]&lt;2, "no", "yes")</f>
        <v>no</v>
      </c>
      <c r="I131" s="2">
        <v>431446.05000000005</v>
      </c>
      <c r="J131" s="3">
        <v>120</v>
      </c>
      <c r="K131" s="5">
        <v>858672.20100000035</v>
      </c>
      <c r="L131" s="3">
        <v>60</v>
      </c>
      <c r="M131" s="5">
        <v>921586.12300000014</v>
      </c>
      <c r="N131" s="3">
        <v>60</v>
      </c>
      <c r="O131" s="5">
        <v>915263.39800000028</v>
      </c>
      <c r="P131" s="3">
        <v>60</v>
      </c>
      <c r="Q131" s="5">
        <v>912897.66400000022</v>
      </c>
      <c r="R131" s="3">
        <v>60</v>
      </c>
      <c r="S131" s="5">
        <v>978297.68699999992</v>
      </c>
      <c r="T131" s="3">
        <v>60</v>
      </c>
      <c r="U131" s="5">
        <v>805824.68099999987</v>
      </c>
      <c r="V131" s="3">
        <v>67</v>
      </c>
      <c r="W131" s="5">
        <v>437026.83800000011</v>
      </c>
      <c r="X131" s="3">
        <v>86</v>
      </c>
      <c r="Y131" s="5">
        <v>256535.08399999997</v>
      </c>
      <c r="Z131" s="3">
        <v>168</v>
      </c>
      <c r="AA131" s="5">
        <v>111299.75000000001</v>
      </c>
      <c r="AB131" s="5">
        <f>ABS((Table155[[#This Row],[85+ years state population]]-Sheet1!$B$8)/Sheet1!$B$7)</f>
        <v>4.5773679526946052E-3</v>
      </c>
      <c r="AC131" s="5" t="str">
        <f>IF(Table155[[#This Row],[85+ years: standard deviations away from mean]]&lt;2, "no", "yes")</f>
        <v>no</v>
      </c>
      <c r="AD131" s="3">
        <v>365</v>
      </c>
    </row>
    <row r="132" spans="1:30">
      <c r="A132" t="s">
        <v>6</v>
      </c>
      <c r="B132">
        <v>2011</v>
      </c>
      <c r="C132">
        <v>6304046</v>
      </c>
      <c r="D132">
        <v>3135441</v>
      </c>
      <c r="E132">
        <v>3168605</v>
      </c>
      <c r="F132">
        <v>1047</v>
      </c>
      <c r="G132">
        <f>ABS((Table155[[#This Row],[Total deaths of state by year]]-Sheet1!$C$8)/Sheet1!$C$7)</f>
        <v>0.35763809897864141</v>
      </c>
      <c r="H132" t="str">
        <f>IF(Table155[[#This Row],[Total deaths of state by year: standard deviations away from mean]]&lt;2, "no", "yes")</f>
        <v>no</v>
      </c>
      <c r="I132" s="2">
        <v>456940.97499999998</v>
      </c>
      <c r="J132" s="3">
        <v>120</v>
      </c>
      <c r="K132" s="5">
        <v>879537.21699999983</v>
      </c>
      <c r="L132" s="3">
        <v>60</v>
      </c>
      <c r="M132" s="5">
        <v>892590.57700000028</v>
      </c>
      <c r="N132" s="3">
        <v>60</v>
      </c>
      <c r="O132" s="5">
        <v>856794.96900000027</v>
      </c>
      <c r="P132" s="3">
        <v>60</v>
      </c>
      <c r="Q132" s="5">
        <v>825214.06900000002</v>
      </c>
      <c r="R132" s="3">
        <v>60</v>
      </c>
      <c r="S132" s="5">
        <v>825702.19699999981</v>
      </c>
      <c r="T132" s="3">
        <v>65</v>
      </c>
      <c r="U132" s="5">
        <v>702905.41899999999</v>
      </c>
      <c r="V132" s="3">
        <v>60</v>
      </c>
      <c r="W132" s="5">
        <v>479824.00999999995</v>
      </c>
      <c r="X132" s="3">
        <v>95</v>
      </c>
      <c r="Y132" s="5">
        <v>282415.424</v>
      </c>
      <c r="Z132" s="3">
        <v>198</v>
      </c>
      <c r="AA132" s="5">
        <v>97631.558000000005</v>
      </c>
      <c r="AB132" s="5">
        <f>ABS((Table155[[#This Row],[85+ years state population]]-Sheet1!$B$8)/Sheet1!$B$7)</f>
        <v>0.10663412835349413</v>
      </c>
      <c r="AC132" s="5" t="str">
        <f>IF(Table155[[#This Row],[85+ years: standard deviations away from mean]]&lt;2, "no", "yes")</f>
        <v>no</v>
      </c>
      <c r="AD132" s="3">
        <v>269</v>
      </c>
    </row>
    <row r="133" spans="1:30">
      <c r="A133" t="s">
        <v>7</v>
      </c>
      <c r="B133">
        <v>2011</v>
      </c>
      <c r="C133">
        <v>2971204</v>
      </c>
      <c r="D133">
        <v>1460615</v>
      </c>
      <c r="E133">
        <v>1510589</v>
      </c>
      <c r="F133">
        <v>1099</v>
      </c>
      <c r="G133">
        <f>ABS((Table155[[#This Row],[Total deaths of state by year]]-Sheet1!$C$8)/Sheet1!$C$7)</f>
        <v>0.30951238425401217</v>
      </c>
      <c r="H133" t="str">
        <f>IF(Table155[[#This Row],[Total deaths of state by year: standard deviations away from mean]]&lt;2, "no", "yes")</f>
        <v>no</v>
      </c>
      <c r="I133" s="2">
        <v>201013.34500000006</v>
      </c>
      <c r="J133" s="3">
        <v>120</v>
      </c>
      <c r="K133" s="5">
        <v>401595.69699999993</v>
      </c>
      <c r="L133" s="3">
        <v>60</v>
      </c>
      <c r="M133" s="5">
        <v>413008.55899999989</v>
      </c>
      <c r="N133" s="3">
        <v>60</v>
      </c>
      <c r="O133" s="5">
        <v>382848.91099999996</v>
      </c>
      <c r="P133" s="3">
        <v>60</v>
      </c>
      <c r="Q133" s="5">
        <v>381655.40299999999</v>
      </c>
      <c r="R133" s="3">
        <v>60</v>
      </c>
      <c r="S133" s="5">
        <v>412790.39000000007</v>
      </c>
      <c r="T133" s="3">
        <v>60</v>
      </c>
      <c r="U133" s="5">
        <v>353585.64999999991</v>
      </c>
      <c r="V133" s="3">
        <v>66</v>
      </c>
      <c r="W133" s="5">
        <v>234666.1149999999</v>
      </c>
      <c r="X133" s="3">
        <v>78</v>
      </c>
      <c r="Y133" s="5">
        <v>137703.33599999998</v>
      </c>
      <c r="Z133" s="3">
        <v>192</v>
      </c>
      <c r="AA133" s="5">
        <v>51657.543000000005</v>
      </c>
      <c r="AB133" s="5">
        <f>ABS((Table155[[#This Row],[85+ years state population]]-Sheet1!$B$8)/Sheet1!$B$7)</f>
        <v>0.48070254935264028</v>
      </c>
      <c r="AC133" s="5" t="str">
        <f>IF(Table155[[#This Row],[85+ years: standard deviations away from mean]]&lt;2, "no", "yes")</f>
        <v>no</v>
      </c>
      <c r="AD133" s="3">
        <v>343</v>
      </c>
    </row>
    <row r="134" spans="1:30">
      <c r="A134" t="s">
        <v>9</v>
      </c>
      <c r="B134">
        <v>2011</v>
      </c>
      <c r="C134">
        <v>5053317</v>
      </c>
      <c r="D134">
        <v>2533135</v>
      </c>
      <c r="E134">
        <v>2520182</v>
      </c>
      <c r="F134">
        <v>958</v>
      </c>
      <c r="G134">
        <f>ABS((Table155[[#This Row],[Total deaths of state by year]]-Sheet1!$C$8)/Sheet1!$C$7)</f>
        <v>0.44000711071887222</v>
      </c>
      <c r="H134" t="str">
        <f>IF(Table155[[#This Row],[Total deaths of state by year: standard deviations away from mean]]&lt;2, "no", "yes")</f>
        <v>no</v>
      </c>
      <c r="I134" s="2">
        <v>348340.60200000001</v>
      </c>
      <c r="J134" s="3">
        <v>120</v>
      </c>
      <c r="K134" s="5">
        <v>681797.92399999988</v>
      </c>
      <c r="L134" s="3">
        <v>60</v>
      </c>
      <c r="M134" s="5">
        <v>703290.31799999997</v>
      </c>
      <c r="N134" s="3">
        <v>60</v>
      </c>
      <c r="O134" s="5">
        <v>724099.77399999998</v>
      </c>
      <c r="P134" s="3">
        <v>60</v>
      </c>
      <c r="Q134" s="5">
        <v>713064.11</v>
      </c>
      <c r="R134" s="3">
        <v>60</v>
      </c>
      <c r="S134" s="5">
        <v>747187.55799999984</v>
      </c>
      <c r="T134" s="3">
        <v>60</v>
      </c>
      <c r="U134" s="5">
        <v>583857.90600000008</v>
      </c>
      <c r="V134" s="3">
        <v>60</v>
      </c>
      <c r="W134" s="5">
        <v>305320.66499999992</v>
      </c>
      <c r="X134" s="3">
        <v>70</v>
      </c>
      <c r="Y134" s="5">
        <v>173396.42300000004</v>
      </c>
      <c r="Z134" s="3">
        <v>136</v>
      </c>
      <c r="AA134" s="5">
        <v>70467.199000000022</v>
      </c>
      <c r="AB134" s="5">
        <f>ABS((Table155[[#This Row],[85+ years state population]]-Sheet1!$B$8)/Sheet1!$B$7)</f>
        <v>0.32765743638051631</v>
      </c>
      <c r="AC134" s="5" t="str">
        <f>IF(Table155[[#This Row],[85+ years: standard deviations away from mean]]&lt;2, "no", "yes")</f>
        <v>no</v>
      </c>
      <c r="AD134" s="3">
        <v>272</v>
      </c>
    </row>
    <row r="135" spans="1:30">
      <c r="A135" t="s">
        <v>41</v>
      </c>
      <c r="B135">
        <v>2011</v>
      </c>
      <c r="C135">
        <v>3745417</v>
      </c>
      <c r="D135">
        <v>1853820</v>
      </c>
      <c r="E135">
        <v>1891597</v>
      </c>
      <c r="F135">
        <v>827</v>
      </c>
      <c r="G135">
        <f>ABS((Table155[[#This Row],[Total deaths of state by year]]-Sheet1!$C$8)/Sheet1!$C$7)</f>
        <v>0.5612468920443805</v>
      </c>
      <c r="H135" t="str">
        <f>IF(Table155[[#This Row],[Total deaths of state by year: standard deviations away from mean]]&lt;2, "no", "yes")</f>
        <v>no</v>
      </c>
      <c r="I135" s="2">
        <v>232896.51799999995</v>
      </c>
      <c r="J135" s="3">
        <v>120</v>
      </c>
      <c r="K135" s="5">
        <v>472197.96200000006</v>
      </c>
      <c r="L135" s="3">
        <v>60</v>
      </c>
      <c r="M135" s="5">
        <v>502699.46500000014</v>
      </c>
      <c r="N135" s="3">
        <v>60</v>
      </c>
      <c r="O135" s="5">
        <v>512170.59299999999</v>
      </c>
      <c r="P135" s="3">
        <v>60</v>
      </c>
      <c r="Q135" s="5">
        <v>496041.2759999999</v>
      </c>
      <c r="R135" s="3">
        <v>60</v>
      </c>
      <c r="S135" s="5">
        <v>534242.47299999988</v>
      </c>
      <c r="T135" s="3">
        <v>60</v>
      </c>
      <c r="U135" s="5">
        <v>485870.09200000012</v>
      </c>
      <c r="V135" s="3">
        <v>60</v>
      </c>
      <c r="W135" s="5">
        <v>273136.61699999997</v>
      </c>
      <c r="X135" s="3">
        <v>60</v>
      </c>
      <c r="Y135" s="5">
        <v>163937.76999999996</v>
      </c>
      <c r="Z135" s="3">
        <v>79</v>
      </c>
      <c r="AA135" s="5">
        <v>72578.395999999993</v>
      </c>
      <c r="AB135" s="5">
        <f>ABS((Table155[[#This Row],[85+ years state population]]-Sheet1!$B$8)/Sheet1!$B$7)</f>
        <v>0.31047964305078163</v>
      </c>
      <c r="AC135" s="5" t="str">
        <f>IF(Table155[[#This Row],[85+ years: standard deviations away from mean]]&lt;2, "no", "yes")</f>
        <v>no</v>
      </c>
      <c r="AD135" s="3">
        <v>208</v>
      </c>
    </row>
    <row r="136" spans="1:30">
      <c r="A136" t="s">
        <v>28</v>
      </c>
      <c r="B136">
        <v>2011</v>
      </c>
      <c r="C136">
        <v>2986137</v>
      </c>
      <c r="D136">
        <v>1452417</v>
      </c>
      <c r="E136">
        <v>1533720</v>
      </c>
      <c r="F136">
        <v>969</v>
      </c>
      <c r="G136">
        <f>ABS((Table155[[#This Row],[Total deaths of state by year]]-Sheet1!$C$8)/Sheet1!$C$7)</f>
        <v>0.42982667106558525</v>
      </c>
      <c r="H136" t="str">
        <f>IF(Table155[[#This Row],[Total deaths of state by year: standard deviations away from mean]]&lt;2, "no", "yes")</f>
        <v>no</v>
      </c>
      <c r="I136" s="2">
        <v>209032.37600000005</v>
      </c>
      <c r="J136" s="3">
        <v>120</v>
      </c>
      <c r="K136" s="5">
        <v>417945.47700000007</v>
      </c>
      <c r="L136" s="3">
        <v>60</v>
      </c>
      <c r="M136" s="5">
        <v>439581.86400000006</v>
      </c>
      <c r="N136" s="3">
        <v>60</v>
      </c>
      <c r="O136" s="5">
        <v>382884.11000000004</v>
      </c>
      <c r="P136" s="3">
        <v>60</v>
      </c>
      <c r="Q136" s="5">
        <v>387000.36100000009</v>
      </c>
      <c r="R136" s="3">
        <v>60</v>
      </c>
      <c r="S136" s="5">
        <v>420773.35799999989</v>
      </c>
      <c r="T136" s="3">
        <v>60</v>
      </c>
      <c r="U136" s="5">
        <v>346064.88699999999</v>
      </c>
      <c r="V136" s="3">
        <v>60</v>
      </c>
      <c r="W136" s="5">
        <v>214910.85500000007</v>
      </c>
      <c r="X136" s="3">
        <v>71</v>
      </c>
      <c r="Y136" s="5">
        <v>122847.64200000002</v>
      </c>
      <c r="Z136" s="3">
        <v>201</v>
      </c>
      <c r="AA136" s="5">
        <v>44281.085000000014</v>
      </c>
      <c r="AB136" s="5">
        <f>ABS((Table155[[#This Row],[85+ years state population]]-Sheet1!$B$8)/Sheet1!$B$7)</f>
        <v>0.54072123592214083</v>
      </c>
      <c r="AC136" s="5" t="str">
        <f>IF(Table155[[#This Row],[85+ years: standard deviations away from mean]]&lt;2, "no", "yes")</f>
        <v>no</v>
      </c>
      <c r="AD136" s="3">
        <v>217</v>
      </c>
    </row>
    <row r="137" spans="1:30">
      <c r="A137" t="s">
        <v>52</v>
      </c>
      <c r="B137">
        <v>2011</v>
      </c>
      <c r="C137">
        <v>1814205</v>
      </c>
      <c r="D137">
        <v>892373</v>
      </c>
      <c r="E137">
        <v>921832</v>
      </c>
      <c r="F137">
        <v>828</v>
      </c>
      <c r="G137">
        <f>ABS((Table155[[#This Row],[Total deaths of state by year]]-Sheet1!$C$8)/Sheet1!$C$7)</f>
        <v>0.5603213975304453</v>
      </c>
      <c r="H137" t="str">
        <f>IF(Table155[[#This Row],[Total deaths of state by year: standard deviations away from mean]]&lt;2, "no", "yes")</f>
        <v>no</v>
      </c>
      <c r="I137" s="2">
        <v>103008.73999999998</v>
      </c>
      <c r="J137" s="3">
        <v>120</v>
      </c>
      <c r="K137" s="5">
        <v>211896.30299999999</v>
      </c>
      <c r="L137" s="3">
        <v>60</v>
      </c>
      <c r="M137" s="5">
        <v>237660.94399999996</v>
      </c>
      <c r="N137" s="3">
        <v>60</v>
      </c>
      <c r="O137" s="5">
        <v>214922.45500000005</v>
      </c>
      <c r="P137" s="3">
        <v>60</v>
      </c>
      <c r="Q137" s="5">
        <v>234576.71600000001</v>
      </c>
      <c r="R137" s="3">
        <v>60</v>
      </c>
      <c r="S137" s="5">
        <v>270662.76399999997</v>
      </c>
      <c r="T137" s="3">
        <v>60</v>
      </c>
      <c r="U137" s="5">
        <v>250878.84699999995</v>
      </c>
      <c r="V137" s="3">
        <v>60</v>
      </c>
      <c r="W137" s="5">
        <v>156961.01800000004</v>
      </c>
      <c r="X137" s="3">
        <v>68</v>
      </c>
      <c r="Y137" s="5">
        <v>96926.140000000014</v>
      </c>
      <c r="Z137" s="3">
        <v>116</v>
      </c>
      <c r="AA137" s="5">
        <v>35867.093999999997</v>
      </c>
      <c r="AB137" s="5">
        <f>ABS((Table155[[#This Row],[85+ years state population]]-Sheet1!$B$8)/Sheet1!$B$7)</f>
        <v>0.60918182888255623</v>
      </c>
      <c r="AC137" s="5" t="str">
        <f>IF(Table155[[#This Row],[85+ years: standard deviations away from mean]]&lt;2, "no", "yes")</f>
        <v>no</v>
      </c>
      <c r="AD137" s="3">
        <v>164</v>
      </c>
    </row>
    <row r="138" spans="1:30">
      <c r="A138" t="s">
        <v>48</v>
      </c>
      <c r="B138">
        <v>2011</v>
      </c>
      <c r="C138">
        <v>2672834</v>
      </c>
      <c r="D138">
        <v>1342782</v>
      </c>
      <c r="E138">
        <v>1330052</v>
      </c>
      <c r="F138">
        <v>776</v>
      </c>
      <c r="G138">
        <f>ABS((Table155[[#This Row],[Total deaths of state by year]]-Sheet1!$C$8)/Sheet1!$C$7)</f>
        <v>0.60844711225507453</v>
      </c>
      <c r="H138" t="str">
        <f>IF(Table155[[#This Row],[Total deaths of state by year: standard deviations away from mean]]&lt;2, "no", "yes")</f>
        <v>no</v>
      </c>
      <c r="I138" s="2">
        <v>252970.53400000001</v>
      </c>
      <c r="J138" s="3">
        <v>120</v>
      </c>
      <c r="K138" s="5">
        <v>453814.27500000008</v>
      </c>
      <c r="L138" s="3">
        <v>60</v>
      </c>
      <c r="M138" s="5">
        <v>443867.43</v>
      </c>
      <c r="N138" s="3">
        <v>60</v>
      </c>
      <c r="O138" s="5">
        <v>427466.05599999998</v>
      </c>
      <c r="P138" s="3">
        <v>60</v>
      </c>
      <c r="Q138" s="5">
        <v>322234.35199999996</v>
      </c>
      <c r="R138" s="3">
        <v>60</v>
      </c>
      <c r="S138" s="5">
        <v>300486.93199999997</v>
      </c>
      <c r="T138" s="3">
        <v>60</v>
      </c>
      <c r="U138" s="5">
        <v>230371.46599999999</v>
      </c>
      <c r="V138" s="3">
        <v>60</v>
      </c>
      <c r="W138" s="5">
        <v>133850.23199999999</v>
      </c>
      <c r="X138" s="3">
        <v>60</v>
      </c>
      <c r="Y138" s="5">
        <v>80002.817999999999</v>
      </c>
      <c r="Z138" s="3">
        <v>81</v>
      </c>
      <c r="AA138" s="5">
        <v>29838.632999999994</v>
      </c>
      <c r="AB138" s="5">
        <f>ABS((Table155[[#This Row],[85+ years state population]]-Sheet1!$B$8)/Sheet1!$B$7)</f>
        <v>0.65823251299889751</v>
      </c>
      <c r="AC138" s="5" t="str">
        <f>IF(Table155[[#This Row],[85+ years: standard deviations away from mean]]&lt;2, "no", "yes")</f>
        <v>no</v>
      </c>
      <c r="AD138" s="3">
        <v>155</v>
      </c>
    </row>
    <row r="139" spans="1:30">
      <c r="A139" t="s">
        <v>31</v>
      </c>
      <c r="B139">
        <v>2011</v>
      </c>
      <c r="C139">
        <v>1817825</v>
      </c>
      <c r="D139">
        <v>901708</v>
      </c>
      <c r="E139">
        <v>916117</v>
      </c>
      <c r="F139">
        <v>794</v>
      </c>
      <c r="G139">
        <f>ABS((Table155[[#This Row],[Total deaths of state by year]]-Sheet1!$C$8)/Sheet1!$C$7)</f>
        <v>0.59178821100424128</v>
      </c>
      <c r="H139" t="str">
        <f>IF(Table155[[#This Row],[Total deaths of state by year: standard deviations away from mean]]&lt;2, "no", "yes")</f>
        <v>no</v>
      </c>
      <c r="I139" s="2">
        <v>130091.44800000005</v>
      </c>
      <c r="J139" s="3">
        <v>120</v>
      </c>
      <c r="K139" s="5">
        <v>247906.44800000003</v>
      </c>
      <c r="L139" s="3">
        <v>60</v>
      </c>
      <c r="M139" s="5">
        <v>260632.155</v>
      </c>
      <c r="N139" s="3">
        <v>60</v>
      </c>
      <c r="O139" s="5">
        <v>239865.26300000001</v>
      </c>
      <c r="P139" s="3">
        <v>60</v>
      </c>
      <c r="Q139" s="5">
        <v>226434.361</v>
      </c>
      <c r="R139" s="3">
        <v>60</v>
      </c>
      <c r="S139" s="5">
        <v>259912.31799999994</v>
      </c>
      <c r="T139" s="3">
        <v>60</v>
      </c>
      <c r="U139" s="5">
        <v>209475.11800000002</v>
      </c>
      <c r="V139" s="3">
        <v>60</v>
      </c>
      <c r="W139" s="5">
        <v>122299.641</v>
      </c>
      <c r="X139" s="3">
        <v>60</v>
      </c>
      <c r="Y139" s="5">
        <v>85172.566999999981</v>
      </c>
      <c r="Z139" s="3">
        <v>60</v>
      </c>
      <c r="AA139" s="5">
        <v>37748.618000000017</v>
      </c>
      <c r="AB139" s="5">
        <f>ABS((Table155[[#This Row],[85+ years state population]]-Sheet1!$B$8)/Sheet1!$B$7)</f>
        <v>0.59387277415344453</v>
      </c>
      <c r="AC139" s="5" t="str">
        <f>IF(Table155[[#This Row],[85+ years: standard deviations away from mean]]&lt;2, "no", "yes")</f>
        <v>no</v>
      </c>
      <c r="AD139" s="3">
        <v>194</v>
      </c>
    </row>
    <row r="140" spans="1:30">
      <c r="A140" t="s">
        <v>15</v>
      </c>
      <c r="B140">
        <v>2011</v>
      </c>
      <c r="C140">
        <v>1346554</v>
      </c>
      <c r="D140">
        <v>674569</v>
      </c>
      <c r="E140">
        <v>671985</v>
      </c>
      <c r="F140">
        <v>793</v>
      </c>
      <c r="G140">
        <f>ABS((Table155[[#This Row],[Total deaths of state by year]]-Sheet1!$C$8)/Sheet1!$C$7)</f>
        <v>0.59271370551817648</v>
      </c>
      <c r="H140" t="str">
        <f>IF(Table155[[#This Row],[Total deaths of state by year: standard deviations away from mean]]&lt;2, "no", "yes")</f>
        <v>no</v>
      </c>
      <c r="I140" s="2">
        <v>87273.002000000008</v>
      </c>
      <c r="J140" s="3">
        <v>120</v>
      </c>
      <c r="K140" s="5">
        <v>163361.682</v>
      </c>
      <c r="L140" s="3">
        <v>60</v>
      </c>
      <c r="M140" s="5">
        <v>181829.715</v>
      </c>
      <c r="N140" s="3">
        <v>60</v>
      </c>
      <c r="O140" s="5">
        <v>183269.86200000002</v>
      </c>
      <c r="P140" s="3">
        <v>60</v>
      </c>
      <c r="Q140" s="5">
        <v>177677.43799999999</v>
      </c>
      <c r="R140" s="3">
        <v>60</v>
      </c>
      <c r="S140" s="5">
        <v>192700.54499999998</v>
      </c>
      <c r="T140" s="3">
        <v>60</v>
      </c>
      <c r="U140" s="5">
        <v>170625.44500000001</v>
      </c>
      <c r="V140" s="3">
        <v>60</v>
      </c>
      <c r="W140" s="5">
        <v>97991.892000000007</v>
      </c>
      <c r="X140" s="3">
        <v>60</v>
      </c>
      <c r="Y140" s="5">
        <v>65051.874000000003</v>
      </c>
      <c r="Z140" s="3">
        <v>66</v>
      </c>
      <c r="AA140" s="5">
        <v>28777.923999999995</v>
      </c>
      <c r="AB140" s="5">
        <f>ABS((Table155[[#This Row],[85+ years state population]]-Sheet1!$B$8)/Sheet1!$B$7)</f>
        <v>0.6668629913412738</v>
      </c>
      <c r="AC140" s="5" t="str">
        <f>IF(Table155[[#This Row],[85+ years: standard deviations away from mean]]&lt;2, "no", "yes")</f>
        <v>no</v>
      </c>
      <c r="AD140" s="3">
        <v>187</v>
      </c>
    </row>
    <row r="141" spans="1:30">
      <c r="A141" t="s">
        <v>35</v>
      </c>
      <c r="B141">
        <v>2011</v>
      </c>
      <c r="C141">
        <v>2050625</v>
      </c>
      <c r="D141">
        <v>1011760</v>
      </c>
      <c r="E141">
        <v>1038865</v>
      </c>
      <c r="F141">
        <v>767</v>
      </c>
      <c r="G141">
        <f>ABS((Table155[[#This Row],[Total deaths of state by year]]-Sheet1!$C$8)/Sheet1!$C$7)</f>
        <v>0.6167765628804911</v>
      </c>
      <c r="H141" t="str">
        <f>IF(Table155[[#This Row],[Total deaths of state by year: standard deviations away from mean]]&lt;2, "no", "yes")</f>
        <v>no</v>
      </c>
      <c r="I141" s="2">
        <v>145428.52100000001</v>
      </c>
      <c r="J141" s="3">
        <v>120</v>
      </c>
      <c r="K141" s="5">
        <v>284002.15899999993</v>
      </c>
      <c r="L141" s="3">
        <v>60</v>
      </c>
      <c r="M141" s="5">
        <v>296388.12799999997</v>
      </c>
      <c r="N141" s="3">
        <v>60</v>
      </c>
      <c r="O141" s="5">
        <v>262657.18099999998</v>
      </c>
      <c r="P141" s="3">
        <v>60</v>
      </c>
      <c r="Q141" s="5">
        <v>252639.36500000008</v>
      </c>
      <c r="R141" s="3">
        <v>60</v>
      </c>
      <c r="S141" s="5">
        <v>291065.71100000007</v>
      </c>
      <c r="T141" s="3">
        <v>60</v>
      </c>
      <c r="U141" s="5">
        <v>250285.33</v>
      </c>
      <c r="V141" s="3">
        <v>60</v>
      </c>
      <c r="W141" s="5">
        <v>150233.12599999999</v>
      </c>
      <c r="X141" s="3">
        <v>60</v>
      </c>
      <c r="Y141" s="5">
        <v>84756.047000000006</v>
      </c>
      <c r="Z141" s="3">
        <v>74</v>
      </c>
      <c r="AA141" s="5">
        <v>31528.970000000008</v>
      </c>
      <c r="AB141" s="5">
        <f>ABS((Table155[[#This Row],[85+ years state population]]-Sheet1!$B$8)/Sheet1!$B$7)</f>
        <v>0.64447905482156753</v>
      </c>
      <c r="AC141" s="5" t="str">
        <f>IF(Table155[[#This Row],[85+ years: standard deviations away from mean]]&lt;2, "no", "yes")</f>
        <v>no</v>
      </c>
      <c r="AD141" s="3">
        <v>153</v>
      </c>
    </row>
    <row r="142" spans="1:30">
      <c r="A142" t="s">
        <v>23</v>
      </c>
      <c r="B142">
        <v>2011</v>
      </c>
      <c r="C142">
        <v>1417781</v>
      </c>
      <c r="D142">
        <v>694979</v>
      </c>
      <c r="E142">
        <v>722802</v>
      </c>
      <c r="F142">
        <v>758</v>
      </c>
      <c r="G142">
        <f>ABS((Table155[[#This Row],[Total deaths of state by year]]-Sheet1!$C$8)/Sheet1!$C$7)</f>
        <v>0.62510601350590778</v>
      </c>
      <c r="H142" t="str">
        <f>IF(Table155[[#This Row],[Total deaths of state by year: standard deviations away from mean]]&lt;2, "no", "yes")</f>
        <v>no</v>
      </c>
      <c r="I142" s="2">
        <v>75157.97</v>
      </c>
      <c r="J142" s="3">
        <v>120</v>
      </c>
      <c r="K142" s="5">
        <v>166886.807</v>
      </c>
      <c r="L142" s="3">
        <v>60</v>
      </c>
      <c r="M142" s="5">
        <v>181159.73</v>
      </c>
      <c r="N142" s="3">
        <v>60</v>
      </c>
      <c r="O142" s="5">
        <v>155798.014</v>
      </c>
      <c r="P142" s="3">
        <v>60</v>
      </c>
      <c r="Q142" s="5">
        <v>188515.22200000001</v>
      </c>
      <c r="R142" s="3">
        <v>60</v>
      </c>
      <c r="S142" s="5">
        <v>232141.92999999996</v>
      </c>
      <c r="T142" s="3">
        <v>60</v>
      </c>
      <c r="U142" s="5">
        <v>198767.24099999998</v>
      </c>
      <c r="V142" s="3">
        <v>60</v>
      </c>
      <c r="W142" s="5">
        <v>117381.606</v>
      </c>
      <c r="X142" s="3">
        <v>60</v>
      </c>
      <c r="Y142" s="5">
        <v>73424.723999999987</v>
      </c>
      <c r="Z142" s="3">
        <v>76</v>
      </c>
      <c r="AA142" s="5">
        <v>29012.755000000001</v>
      </c>
      <c r="AB142" s="5">
        <f>ABS((Table155[[#This Row],[85+ years state population]]-Sheet1!$B$8)/Sheet1!$B$7)</f>
        <v>0.66495228457851541</v>
      </c>
      <c r="AC142" s="5" t="str">
        <f>IF(Table155[[#This Row],[85+ years: standard deviations away from mean]]&lt;2, "no", "yes")</f>
        <v>no</v>
      </c>
      <c r="AD142" s="3">
        <v>142</v>
      </c>
    </row>
    <row r="143" spans="1:30">
      <c r="A143" t="s">
        <v>32</v>
      </c>
      <c r="B143">
        <v>2011</v>
      </c>
      <c r="C143">
        <v>2671338</v>
      </c>
      <c r="D143">
        <v>1349615</v>
      </c>
      <c r="E143">
        <v>1321723</v>
      </c>
      <c r="F143">
        <v>810</v>
      </c>
      <c r="G143">
        <f>ABS((Table155[[#This Row],[Total deaths of state by year]]-Sheet1!$C$8)/Sheet1!$C$7)</f>
        <v>0.57698029878127854</v>
      </c>
      <c r="H143" t="str">
        <f>IF(Table155[[#This Row],[Total deaths of state by year: standard deviations away from mean]]&lt;2, "no", "yes")</f>
        <v>no</v>
      </c>
      <c r="I143" s="2">
        <v>189268.04699999999</v>
      </c>
      <c r="J143" s="3">
        <v>120</v>
      </c>
      <c r="K143" s="5">
        <v>362588.69300000003</v>
      </c>
      <c r="L143" s="3">
        <v>60</v>
      </c>
      <c r="M143" s="5">
        <v>357540.35800000001</v>
      </c>
      <c r="N143" s="3">
        <v>60</v>
      </c>
      <c r="O143" s="5">
        <v>385689.29199999996</v>
      </c>
      <c r="P143" s="3">
        <v>60</v>
      </c>
      <c r="Q143" s="5">
        <v>386021.32699999999</v>
      </c>
      <c r="R143" s="3">
        <v>60</v>
      </c>
      <c r="S143" s="5">
        <v>369467.07900000003</v>
      </c>
      <c r="T143" s="3">
        <v>60</v>
      </c>
      <c r="U143" s="5">
        <v>307405.85700000002</v>
      </c>
      <c r="V143" s="3">
        <v>60</v>
      </c>
      <c r="W143" s="5">
        <v>191346.67500000002</v>
      </c>
      <c r="X143" s="3">
        <v>88</v>
      </c>
      <c r="Y143" s="5">
        <v>94112.502000000008</v>
      </c>
      <c r="Z143" s="3">
        <v>135</v>
      </c>
      <c r="AA143" s="5">
        <v>29642.750000000004</v>
      </c>
      <c r="AB143" s="5">
        <f>ABS((Table155[[#This Row],[85+ years state population]]-Sheet1!$B$8)/Sheet1!$B$7)</f>
        <v>0.65982631864129293</v>
      </c>
      <c r="AC143" s="5" t="str">
        <f>IF(Table155[[#This Row],[85+ years: standard deviations away from mean]]&lt;2, "no", "yes")</f>
        <v>no</v>
      </c>
      <c r="AD143" s="3">
        <v>107</v>
      </c>
    </row>
    <row r="144" spans="1:30">
      <c r="A144" t="s">
        <v>43</v>
      </c>
      <c r="B144">
        <v>2011</v>
      </c>
      <c r="C144">
        <v>1053959</v>
      </c>
      <c r="D144">
        <v>508799</v>
      </c>
      <c r="E144">
        <v>545160</v>
      </c>
      <c r="F144">
        <v>726</v>
      </c>
      <c r="G144">
        <f>ABS((Table155[[#This Row],[Total deaths of state by year]]-Sheet1!$C$8)/Sheet1!$C$7)</f>
        <v>0.65472183795183336</v>
      </c>
      <c r="H144" t="str">
        <f>IF(Table155[[#This Row],[Total deaths of state by year: standard deviations away from mean]]&lt;2, "no", "yes")</f>
        <v>no</v>
      </c>
      <c r="I144" s="2">
        <v>58002.799999999996</v>
      </c>
      <c r="J144" s="3">
        <v>120</v>
      </c>
      <c r="K144" s="5">
        <v>126279.78300000001</v>
      </c>
      <c r="L144" s="3">
        <v>60</v>
      </c>
      <c r="M144" s="5">
        <v>161452.30400000003</v>
      </c>
      <c r="N144" s="3">
        <v>60</v>
      </c>
      <c r="O144" s="5">
        <v>127379.74699999999</v>
      </c>
      <c r="P144" s="3">
        <v>60</v>
      </c>
      <c r="Q144" s="5">
        <v>142137.97</v>
      </c>
      <c r="R144" s="3">
        <v>60</v>
      </c>
      <c r="S144" s="5">
        <v>160668.035</v>
      </c>
      <c r="T144" s="3">
        <v>60</v>
      </c>
      <c r="U144" s="5">
        <v>127612.29800000001</v>
      </c>
      <c r="V144" s="3">
        <v>60</v>
      </c>
      <c r="W144" s="5">
        <v>72231.607999999993</v>
      </c>
      <c r="X144" s="3">
        <v>60</v>
      </c>
      <c r="Y144" s="5">
        <v>53682.701000000001</v>
      </c>
      <c r="Z144" s="3">
        <v>60</v>
      </c>
      <c r="AA144" s="5">
        <v>25087.218999999997</v>
      </c>
      <c r="AB144" s="5">
        <f>ABS((Table155[[#This Row],[85+ years state population]]-Sheet1!$B$8)/Sheet1!$B$7)</f>
        <v>0.69689248064569176</v>
      </c>
      <c r="AC144" s="5" t="str">
        <f>IF(Table155[[#This Row],[85+ years: standard deviations away from mean]]&lt;2, "no", "yes")</f>
        <v>no</v>
      </c>
      <c r="AD144" s="3">
        <v>126</v>
      </c>
    </row>
    <row r="145" spans="1:30">
      <c r="A145" t="s">
        <v>16</v>
      </c>
      <c r="B145">
        <v>2011</v>
      </c>
      <c r="C145">
        <v>1587086</v>
      </c>
      <c r="D145">
        <v>795126</v>
      </c>
      <c r="E145">
        <v>791960</v>
      </c>
      <c r="F145">
        <v>701</v>
      </c>
      <c r="G145">
        <f>ABS((Table155[[#This Row],[Total deaths of state by year]]-Sheet1!$C$8)/Sheet1!$C$7)</f>
        <v>0.67785920080021289</v>
      </c>
      <c r="H145" t="str">
        <f>IF(Table155[[#This Row],[Total deaths of state by year: standard deviations away from mean]]&lt;2, "no", "yes")</f>
        <v>no</v>
      </c>
      <c r="I145" s="2">
        <v>121450.36800000002</v>
      </c>
      <c r="J145" s="3">
        <v>120</v>
      </c>
      <c r="K145" s="5">
        <v>238213.02999999994</v>
      </c>
      <c r="L145" s="3">
        <v>60</v>
      </c>
      <c r="M145" s="5">
        <v>229197.72599999997</v>
      </c>
      <c r="N145" s="3">
        <v>60</v>
      </c>
      <c r="O145" s="5">
        <v>209056.80600000004</v>
      </c>
      <c r="P145" s="3">
        <v>60</v>
      </c>
      <c r="Q145" s="5">
        <v>196419.45399999997</v>
      </c>
      <c r="R145" s="3">
        <v>60</v>
      </c>
      <c r="S145" s="5">
        <v>213641.52899999992</v>
      </c>
      <c r="T145" s="3">
        <v>60</v>
      </c>
      <c r="U145" s="5">
        <v>180963.609</v>
      </c>
      <c r="V145" s="3">
        <v>60</v>
      </c>
      <c r="W145" s="5">
        <v>109783.45600000001</v>
      </c>
      <c r="X145" s="3">
        <v>60</v>
      </c>
      <c r="Y145" s="5">
        <v>62874.72800000001</v>
      </c>
      <c r="Z145" s="3">
        <v>60</v>
      </c>
      <c r="AA145" s="5">
        <v>25403.284999999989</v>
      </c>
      <c r="AB145" s="5">
        <f>ABS((Table155[[#This Row],[85+ years state population]]-Sheet1!$B$8)/Sheet1!$B$7)</f>
        <v>0.69432080380712302</v>
      </c>
      <c r="AC145" s="5" t="str">
        <f>IF(Table155[[#This Row],[85+ years: standard deviations away from mean]]&lt;2, "no", "yes")</f>
        <v>no</v>
      </c>
      <c r="AD145" s="3">
        <v>101</v>
      </c>
    </row>
    <row r="146" spans="1:30">
      <c r="A146" t="s">
        <v>33</v>
      </c>
      <c r="B146">
        <v>2011</v>
      </c>
      <c r="C146">
        <v>1332919</v>
      </c>
      <c r="D146">
        <v>658398</v>
      </c>
      <c r="E146">
        <v>674521</v>
      </c>
      <c r="F146">
        <v>728</v>
      </c>
      <c r="G146">
        <f>ABS((Table155[[#This Row],[Total deaths of state by year]]-Sheet1!$C$8)/Sheet1!$C$7)</f>
        <v>0.65287084892396308</v>
      </c>
      <c r="H146" t="str">
        <f>IF(Table155[[#This Row],[Total deaths of state by year: standard deviations away from mean]]&lt;2, "no", "yes")</f>
        <v>no</v>
      </c>
      <c r="I146" s="2">
        <v>73138.48000000001</v>
      </c>
      <c r="J146" s="3">
        <v>120</v>
      </c>
      <c r="K146" s="5">
        <v>167793.647</v>
      </c>
      <c r="L146" s="3">
        <v>60</v>
      </c>
      <c r="M146" s="5">
        <v>183086.321</v>
      </c>
      <c r="N146" s="3">
        <v>60</v>
      </c>
      <c r="O146" s="5">
        <v>147094.807</v>
      </c>
      <c r="P146" s="3">
        <v>60</v>
      </c>
      <c r="Q146" s="5">
        <v>188179.95399999997</v>
      </c>
      <c r="R146" s="3">
        <v>60</v>
      </c>
      <c r="S146" s="5">
        <v>224788.50900000005</v>
      </c>
      <c r="T146" s="3">
        <v>60</v>
      </c>
      <c r="U146" s="5">
        <v>173300.06799999997</v>
      </c>
      <c r="V146" s="3">
        <v>60</v>
      </c>
      <c r="W146" s="5">
        <v>94939.101000000024</v>
      </c>
      <c r="X146" s="3">
        <v>60</v>
      </c>
      <c r="Y146" s="5">
        <v>57630.631999999998</v>
      </c>
      <c r="Z146" s="3">
        <v>65</v>
      </c>
      <c r="AA146" s="5">
        <v>23463.38</v>
      </c>
      <c r="AB146" s="5">
        <f>ABS((Table155[[#This Row],[85+ years state population]]-Sheet1!$B$8)/Sheet1!$B$7)</f>
        <v>0.71010487661952248</v>
      </c>
      <c r="AC146" s="5" t="str">
        <f>IF(Table155[[#This Row],[85+ years: standard deviations away from mean]]&lt;2, "no", "yes")</f>
        <v>no</v>
      </c>
      <c r="AD146" s="3">
        <v>123</v>
      </c>
    </row>
    <row r="147" spans="1:30">
      <c r="A147" t="s">
        <v>30</v>
      </c>
      <c r="B147">
        <v>2011</v>
      </c>
      <c r="C147">
        <v>995740</v>
      </c>
      <c r="D147">
        <v>498182</v>
      </c>
      <c r="E147">
        <v>497558</v>
      </c>
      <c r="F147">
        <v>677</v>
      </c>
      <c r="G147">
        <f>ABS((Table155[[#This Row],[Total deaths of state by year]]-Sheet1!$C$8)/Sheet1!$C$7)</f>
        <v>0.70007106913465711</v>
      </c>
      <c r="H147" t="str">
        <f>IF(Table155[[#This Row],[Total deaths of state by year: standard deviations away from mean]]&lt;2, "no", "yes")</f>
        <v>no</v>
      </c>
      <c r="I147" s="2">
        <v>61237.816999999995</v>
      </c>
      <c r="J147" s="3">
        <v>120</v>
      </c>
      <c r="K147" s="5">
        <v>124349.431</v>
      </c>
      <c r="L147" s="3">
        <v>60</v>
      </c>
      <c r="M147" s="5">
        <v>137954.67800000004</v>
      </c>
      <c r="N147" s="3">
        <v>60</v>
      </c>
      <c r="O147" s="5">
        <v>122841.62900000002</v>
      </c>
      <c r="P147" s="3">
        <v>60</v>
      </c>
      <c r="Q147" s="5">
        <v>117625.018</v>
      </c>
      <c r="R147" s="3">
        <v>60</v>
      </c>
      <c r="S147" s="5">
        <v>150899.33100000003</v>
      </c>
      <c r="T147" s="3">
        <v>60</v>
      </c>
      <c r="U147" s="5">
        <v>134596.59499999997</v>
      </c>
      <c r="V147" s="3">
        <v>60</v>
      </c>
      <c r="W147" s="5">
        <v>78913.377000000008</v>
      </c>
      <c r="X147" s="3">
        <v>60</v>
      </c>
      <c r="Y147" s="5">
        <v>47575.159</v>
      </c>
      <c r="Z147" s="3">
        <v>60</v>
      </c>
      <c r="AA147" s="5">
        <v>19461.027000000002</v>
      </c>
      <c r="AB147" s="5">
        <f>ABS((Table155[[#This Row],[85+ years state population]]-Sheet1!$B$8)/Sheet1!$B$7)</f>
        <v>0.74267009562402309</v>
      </c>
      <c r="AC147" s="5" t="str">
        <f>IF(Table155[[#This Row],[85+ years: standard deviations away from mean]]&lt;2, "no", "yes")</f>
        <v>no</v>
      </c>
      <c r="AD147" s="3">
        <v>77</v>
      </c>
    </row>
    <row r="148" spans="1:30">
      <c r="A148" t="s">
        <v>45</v>
      </c>
      <c r="B148">
        <v>2011</v>
      </c>
      <c r="C148">
        <v>848110</v>
      </c>
      <c r="D148">
        <v>424562</v>
      </c>
      <c r="E148">
        <v>423548</v>
      </c>
      <c r="F148">
        <v>685</v>
      </c>
      <c r="G148">
        <f>ABS((Table155[[#This Row],[Total deaths of state by year]]-Sheet1!$C$8)/Sheet1!$C$7)</f>
        <v>0.69266711302317574</v>
      </c>
      <c r="H148" t="str">
        <f>IF(Table155[[#This Row],[Total deaths of state by year: standard deviations away from mean]]&lt;2, "no", "yes")</f>
        <v>no</v>
      </c>
      <c r="I148" s="2">
        <v>59999.094999999987</v>
      </c>
      <c r="J148" s="3">
        <v>120</v>
      </c>
      <c r="K148" s="5">
        <v>114385.98000000003</v>
      </c>
      <c r="L148" s="3">
        <v>60</v>
      </c>
      <c r="M148" s="5">
        <v>123365.54800000004</v>
      </c>
      <c r="N148" s="3">
        <v>60</v>
      </c>
      <c r="O148" s="5">
        <v>106589.213</v>
      </c>
      <c r="P148" s="3">
        <v>60</v>
      </c>
      <c r="Q148" s="5">
        <v>101186.17799999999</v>
      </c>
      <c r="R148" s="3">
        <v>60</v>
      </c>
      <c r="S148" s="5">
        <v>123283.08800000003</v>
      </c>
      <c r="T148" s="3">
        <v>60</v>
      </c>
      <c r="U148" s="5">
        <v>99694.981000000058</v>
      </c>
      <c r="V148" s="3">
        <v>60</v>
      </c>
      <c r="W148" s="5">
        <v>59611.988999999987</v>
      </c>
      <c r="X148" s="3">
        <v>60</v>
      </c>
      <c r="Y148" s="5">
        <v>40949.639000000017</v>
      </c>
      <c r="Z148" s="3">
        <v>60</v>
      </c>
      <c r="AA148" s="5">
        <v>18974.232</v>
      </c>
      <c r="AB148" s="5">
        <f>ABS((Table155[[#This Row],[85+ years state population]]-Sheet1!$B$8)/Sheet1!$B$7)</f>
        <v>0.74663091212004329</v>
      </c>
      <c r="AC148" s="5" t="str">
        <f>IF(Table155[[#This Row],[85+ years: standard deviations away from mean]]&lt;2, "no", "yes")</f>
        <v>no</v>
      </c>
      <c r="AD148" s="3">
        <v>85</v>
      </c>
    </row>
    <row r="149" spans="1:30">
      <c r="A149" t="s">
        <v>38</v>
      </c>
      <c r="B149">
        <v>2011</v>
      </c>
      <c r="C149">
        <v>820058</v>
      </c>
      <c r="D149">
        <v>411972</v>
      </c>
      <c r="E149">
        <v>408086</v>
      </c>
      <c r="F149">
        <v>660</v>
      </c>
      <c r="G149">
        <f>ABS((Table155[[#This Row],[Total deaths of state by year]]-Sheet1!$C$8)/Sheet1!$C$7)</f>
        <v>0.71580447587155516</v>
      </c>
      <c r="H149" t="str">
        <f>IF(Table155[[#This Row],[Total deaths of state by year: standard deviations away from mean]]&lt;2, "no", "yes")</f>
        <v>no</v>
      </c>
      <c r="I149" s="2">
        <v>50468.344999999994</v>
      </c>
      <c r="J149" s="3">
        <v>120</v>
      </c>
      <c r="K149" s="5">
        <v>97596.745999999985</v>
      </c>
      <c r="L149" s="3">
        <v>60</v>
      </c>
      <c r="M149" s="5">
        <v>126255.561</v>
      </c>
      <c r="N149" s="3">
        <v>60</v>
      </c>
      <c r="O149" s="5">
        <v>103698.61800000002</v>
      </c>
      <c r="P149" s="3">
        <v>60</v>
      </c>
      <c r="Q149" s="5">
        <v>95980.173999999999</v>
      </c>
      <c r="R149" s="3">
        <v>60</v>
      </c>
      <c r="S149" s="5">
        <v>119928.83100000002</v>
      </c>
      <c r="T149" s="3">
        <v>60</v>
      </c>
      <c r="U149" s="5">
        <v>100523.53099999999</v>
      </c>
      <c r="V149" s="3">
        <v>60</v>
      </c>
      <c r="W149" s="5">
        <v>60303.58100000002</v>
      </c>
      <c r="X149" s="3">
        <v>60</v>
      </c>
      <c r="Y149" s="5">
        <v>44942.149000000005</v>
      </c>
      <c r="Z149" s="3">
        <v>60</v>
      </c>
      <c r="AA149" s="5">
        <v>19920.373</v>
      </c>
      <c r="AB149" s="5">
        <f>ABS((Table155[[#This Row],[85+ years state population]]-Sheet1!$B$8)/Sheet1!$B$7)</f>
        <v>0.73893261842277635</v>
      </c>
      <c r="AC149" s="5" t="str">
        <f>IF(Table155[[#This Row],[85+ years: standard deviations away from mean]]&lt;2, "no", "yes")</f>
        <v>no</v>
      </c>
      <c r="AD149" s="3">
        <v>60</v>
      </c>
    </row>
    <row r="150" spans="1:30">
      <c r="A150" t="s">
        <v>54</v>
      </c>
      <c r="B150">
        <v>2011</v>
      </c>
      <c r="C150">
        <v>633559</v>
      </c>
      <c r="D150">
        <v>322305</v>
      </c>
      <c r="E150">
        <v>311254</v>
      </c>
      <c r="F150">
        <v>672</v>
      </c>
      <c r="G150">
        <f>ABS((Table155[[#This Row],[Total deaths of state by year]]-Sheet1!$C$8)/Sheet1!$C$7)</f>
        <v>0.70469854170433299</v>
      </c>
      <c r="H150" t="str">
        <f>IF(Table155[[#This Row],[Total deaths of state by year: standard deviations away from mean]]&lt;2, "no", "yes")</f>
        <v>no</v>
      </c>
      <c r="I150" s="2">
        <v>45915.469999999987</v>
      </c>
      <c r="J150" s="3">
        <v>120</v>
      </c>
      <c r="K150" s="5">
        <v>84792.403000000006</v>
      </c>
      <c r="L150" s="3">
        <v>60</v>
      </c>
      <c r="M150" s="5">
        <v>91280.775999999998</v>
      </c>
      <c r="N150" s="3">
        <v>60</v>
      </c>
      <c r="O150" s="5">
        <v>86544.812000000005</v>
      </c>
      <c r="P150" s="3">
        <v>60</v>
      </c>
      <c r="Q150" s="5">
        <v>76519.244000000006</v>
      </c>
      <c r="R150" s="3">
        <v>60</v>
      </c>
      <c r="S150" s="5">
        <v>93801.688999999998</v>
      </c>
      <c r="T150" s="3">
        <v>60</v>
      </c>
      <c r="U150" s="5">
        <v>78728.544999999984</v>
      </c>
      <c r="V150" s="3">
        <v>60</v>
      </c>
      <c r="W150" s="5">
        <v>42336.461000000003</v>
      </c>
      <c r="X150" s="3">
        <v>60</v>
      </c>
      <c r="Y150" s="5">
        <v>24834.79</v>
      </c>
      <c r="Z150" s="3">
        <v>60</v>
      </c>
      <c r="AA150" s="5">
        <v>9252.0210000000006</v>
      </c>
      <c r="AB150" s="5">
        <f>ABS((Table155[[#This Row],[85+ years state population]]-Sheet1!$B$8)/Sheet1!$B$7)</f>
        <v>0.82573586123946507</v>
      </c>
      <c r="AC150" s="5" t="str">
        <f>IF(Table155[[#This Row],[85+ years: standard deviations away from mean]]&lt;2, "no", "yes")</f>
        <v>no</v>
      </c>
      <c r="AD150" s="3">
        <v>72</v>
      </c>
    </row>
    <row r="151" spans="1:30">
      <c r="A151" t="s">
        <v>11</v>
      </c>
      <c r="B151">
        <v>2011</v>
      </c>
      <c r="C151">
        <v>890856</v>
      </c>
      <c r="D151">
        <v>432225</v>
      </c>
      <c r="E151">
        <v>458631</v>
      </c>
      <c r="F151">
        <v>660</v>
      </c>
      <c r="G151">
        <f>ABS((Table155[[#This Row],[Total deaths of state by year]]-Sheet1!$C$8)/Sheet1!$C$7)</f>
        <v>0.71580447587155516</v>
      </c>
      <c r="H151" t="str">
        <f>IF(Table155[[#This Row],[Total deaths of state by year: standard deviations away from mean]]&lt;2, "no", "yes")</f>
        <v>no</v>
      </c>
      <c r="I151" s="2">
        <v>55769.298000000003</v>
      </c>
      <c r="J151" s="3">
        <v>120</v>
      </c>
      <c r="K151" s="5">
        <v>112323.41400000002</v>
      </c>
      <c r="L151" s="3">
        <v>60</v>
      </c>
      <c r="M151" s="5">
        <v>126170.592</v>
      </c>
      <c r="N151" s="3">
        <v>60</v>
      </c>
      <c r="O151" s="5">
        <v>110709.19200000001</v>
      </c>
      <c r="P151" s="3">
        <v>60</v>
      </c>
      <c r="Q151" s="5">
        <v>117917.394</v>
      </c>
      <c r="R151" s="3">
        <v>60</v>
      </c>
      <c r="S151" s="5">
        <v>131753.24400000001</v>
      </c>
      <c r="T151" s="3">
        <v>60</v>
      </c>
      <c r="U151" s="5">
        <v>108786.444</v>
      </c>
      <c r="V151" s="3">
        <v>60</v>
      </c>
      <c r="W151" s="5">
        <v>70359.245999999999</v>
      </c>
      <c r="X151" s="3">
        <v>60</v>
      </c>
      <c r="Y151" s="5">
        <v>40071.899999999994</v>
      </c>
      <c r="Z151" s="3">
        <v>60</v>
      </c>
      <c r="AA151" s="5">
        <v>16151.268000000002</v>
      </c>
      <c r="AB151" s="5">
        <f>ABS((Table155[[#This Row],[85+ years state population]]-Sheet1!$B$8)/Sheet1!$B$7)</f>
        <v>0.76960001077321583</v>
      </c>
      <c r="AC151" s="5" t="str">
        <f>IF(Table155[[#This Row],[85+ years: standard deviations away from mean]]&lt;2, "no", "yes")</f>
        <v>no</v>
      </c>
      <c r="AD151" s="3">
        <v>60</v>
      </c>
    </row>
    <row r="152" spans="1:30">
      <c r="A152" t="s">
        <v>5</v>
      </c>
      <c r="B152">
        <v>2011</v>
      </c>
      <c r="C152">
        <v>677432</v>
      </c>
      <c r="D152">
        <v>349524</v>
      </c>
      <c r="E152">
        <v>327908</v>
      </c>
      <c r="F152">
        <v>660</v>
      </c>
      <c r="G152">
        <f>ABS((Table155[[#This Row],[Total deaths of state by year]]-Sheet1!$C$8)/Sheet1!$C$7)</f>
        <v>0.71580447587155516</v>
      </c>
      <c r="H152" t="str">
        <f>IF(Table155[[#This Row],[Total deaths of state by year: standard deviations away from mean]]&lt;2, "no", "yes")</f>
        <v>no</v>
      </c>
      <c r="I152" s="2">
        <v>50142.040999999997</v>
      </c>
      <c r="J152" s="3">
        <v>120</v>
      </c>
      <c r="K152" s="5">
        <v>97168.511000000028</v>
      </c>
      <c r="L152" s="3">
        <v>60</v>
      </c>
      <c r="M152" s="5">
        <v>103420.13300000002</v>
      </c>
      <c r="N152" s="3">
        <v>60</v>
      </c>
      <c r="O152" s="5">
        <v>94885.243999999992</v>
      </c>
      <c r="P152" s="3">
        <v>60</v>
      </c>
      <c r="Q152" s="5">
        <v>91425.493999999992</v>
      </c>
      <c r="R152" s="3">
        <v>60</v>
      </c>
      <c r="S152" s="5">
        <v>106786.51599999999</v>
      </c>
      <c r="T152" s="3">
        <v>60</v>
      </c>
      <c r="U152" s="5">
        <v>80478.221999999994</v>
      </c>
      <c r="V152" s="3">
        <v>60</v>
      </c>
      <c r="W152" s="5">
        <v>33438.928</v>
      </c>
      <c r="X152" s="3">
        <v>60</v>
      </c>
      <c r="Y152" s="5">
        <v>15400.793</v>
      </c>
      <c r="Z152" s="3">
        <v>60</v>
      </c>
      <c r="AA152" s="5">
        <v>4467.28</v>
      </c>
      <c r="AB152" s="5">
        <f>ABS((Table155[[#This Row],[85+ years state population]]-Sheet1!$B$8)/Sheet1!$B$7)</f>
        <v>0.86466699463644747</v>
      </c>
      <c r="AC152" s="5" t="str">
        <f>IF(Table155[[#This Row],[85+ years: standard deviations away from mean]]&lt;2, "no", "yes")</f>
        <v>no</v>
      </c>
      <c r="AD152" s="3">
        <v>60</v>
      </c>
    </row>
    <row r="153" spans="1:30">
      <c r="A153" t="s">
        <v>12</v>
      </c>
      <c r="B153">
        <v>2011</v>
      </c>
      <c r="C153">
        <v>593955</v>
      </c>
      <c r="D153">
        <v>280675</v>
      </c>
      <c r="E153">
        <v>313280</v>
      </c>
      <c r="F153">
        <v>660</v>
      </c>
      <c r="G153">
        <f>ABS((Table155[[#This Row],[Total deaths of state by year]]-Sheet1!$C$8)/Sheet1!$C$7)</f>
        <v>0.71580447587155516</v>
      </c>
      <c r="H153" t="str">
        <f>IF(Table155[[#This Row],[Total deaths of state by year: standard deviations away from mean]]&lt;2, "no", "yes")</f>
        <v>no</v>
      </c>
      <c r="I153" s="2">
        <v>33261.480000000003</v>
      </c>
      <c r="J153" s="3">
        <v>120</v>
      </c>
      <c r="K153" s="5">
        <v>52268.04</v>
      </c>
      <c r="L153" s="3">
        <v>60</v>
      </c>
      <c r="M153" s="5">
        <v>100972.35</v>
      </c>
      <c r="N153" s="3">
        <v>60</v>
      </c>
      <c r="O153" s="5">
        <v>119384.955</v>
      </c>
      <c r="P153" s="3">
        <v>60</v>
      </c>
      <c r="Q153" s="5">
        <v>81965.790000000008</v>
      </c>
      <c r="R153" s="3">
        <v>60</v>
      </c>
      <c r="S153" s="5">
        <v>75432.285000000003</v>
      </c>
      <c r="T153" s="3">
        <v>60</v>
      </c>
      <c r="U153" s="5">
        <v>63553.184999999998</v>
      </c>
      <c r="V153" s="3">
        <v>60</v>
      </c>
      <c r="W153" s="5">
        <v>35637.300000000003</v>
      </c>
      <c r="X153" s="3">
        <v>60</v>
      </c>
      <c r="Y153" s="5">
        <v>21382.38</v>
      </c>
      <c r="Z153" s="3">
        <v>60</v>
      </c>
      <c r="AA153" s="5">
        <v>10097.235000000001</v>
      </c>
      <c r="AB153" s="5">
        <f>ABS((Table155[[#This Row],[85+ years state population]]-Sheet1!$B$8)/Sheet1!$B$7)</f>
        <v>0.81885876193921081</v>
      </c>
      <c r="AC153" s="5" t="str">
        <f>IF(Table155[[#This Row],[85+ years: standard deviations away from mean]]&lt;2, "no", "yes")</f>
        <v>no</v>
      </c>
      <c r="AD153" s="3">
        <v>60</v>
      </c>
    </row>
    <row r="154" spans="1:30">
      <c r="A154" t="s">
        <v>49</v>
      </c>
      <c r="B154">
        <v>2011</v>
      </c>
      <c r="C154">
        <v>691057</v>
      </c>
      <c r="D154">
        <v>342502</v>
      </c>
      <c r="E154">
        <v>348555</v>
      </c>
      <c r="F154">
        <v>660</v>
      </c>
      <c r="G154">
        <f>ABS((Table155[[#This Row],[Total deaths of state by year]]-Sheet1!$C$8)/Sheet1!$C$7)</f>
        <v>0.71580447587155516</v>
      </c>
      <c r="H154" t="str">
        <f>IF(Table155[[#This Row],[Total deaths of state by year: standard deviations away from mean]]&lt;2, "no", "yes")</f>
        <v>no</v>
      </c>
      <c r="I154" s="2">
        <v>35564.799999999996</v>
      </c>
      <c r="J154" s="3">
        <v>120</v>
      </c>
      <c r="K154" s="5">
        <v>80648.016000000003</v>
      </c>
      <c r="L154" s="3">
        <v>60</v>
      </c>
      <c r="M154" s="5">
        <v>98918.718999999997</v>
      </c>
      <c r="N154" s="3">
        <v>60</v>
      </c>
      <c r="O154" s="5">
        <v>77618.154999999999</v>
      </c>
      <c r="P154" s="3">
        <v>60</v>
      </c>
      <c r="Q154" s="5">
        <v>89850.824999999997</v>
      </c>
      <c r="R154" s="3">
        <v>60</v>
      </c>
      <c r="S154" s="5">
        <v>112472.60500000001</v>
      </c>
      <c r="T154" s="3">
        <v>60</v>
      </c>
      <c r="U154" s="5">
        <v>95933.950999999986</v>
      </c>
      <c r="V154" s="3">
        <v>60</v>
      </c>
      <c r="W154" s="5">
        <v>53430.447</v>
      </c>
      <c r="X154" s="3">
        <v>60</v>
      </c>
      <c r="Y154" s="5">
        <v>33289.819000000003</v>
      </c>
      <c r="Z154" s="3">
        <v>60</v>
      </c>
      <c r="AA154" s="5">
        <v>13038.346</v>
      </c>
      <c r="AB154" s="5">
        <f>ABS((Table155[[#This Row],[85+ years state population]]-Sheet1!$B$8)/Sheet1!$B$7)</f>
        <v>0.79492835804141726</v>
      </c>
      <c r="AC154" s="5" t="str">
        <f>IF(Table155[[#This Row],[85+ years: standard deviations away from mean]]&lt;2, "no", "yes")</f>
        <v>no</v>
      </c>
      <c r="AD154" s="3">
        <v>60</v>
      </c>
    </row>
    <row r="155" spans="1:30">
      <c r="A155" t="s">
        <v>8</v>
      </c>
      <c r="B155">
        <v>2012</v>
      </c>
      <c r="C155">
        <v>37341855</v>
      </c>
      <c r="D155">
        <v>18571378</v>
      </c>
      <c r="E155">
        <v>18770477</v>
      </c>
      <c r="F155">
        <v>6057</v>
      </c>
      <c r="G155">
        <f>ABS((Table155[[#This Row],[Total deaths of state by year]]-Sheet1!$C$8)/Sheet1!$C$7)</f>
        <v>4.2790894158365989</v>
      </c>
      <c r="H155" t="str">
        <f>IF(Table155[[#This Row],[Total deaths of state by year: standard deviations away from mean]]&lt;2, "no", "yes")</f>
        <v>yes</v>
      </c>
      <c r="I155" s="2">
        <v>2540633.598999999</v>
      </c>
      <c r="J155" s="3">
        <v>120</v>
      </c>
      <c r="K155" s="5">
        <v>5085616.568</v>
      </c>
      <c r="L155" s="3">
        <v>60</v>
      </c>
      <c r="M155" s="5">
        <v>5593680.0479999976</v>
      </c>
      <c r="N155" s="3">
        <v>60</v>
      </c>
      <c r="O155" s="5">
        <v>5343851.88</v>
      </c>
      <c r="P155" s="3">
        <v>60</v>
      </c>
      <c r="Q155" s="5">
        <v>5201616.7860000012</v>
      </c>
      <c r="R155" s="3">
        <v>60</v>
      </c>
      <c r="S155" s="5">
        <v>5222276.1770000011</v>
      </c>
      <c r="T155" s="3">
        <v>166</v>
      </c>
      <c r="U155" s="5">
        <v>4050261.6359999999</v>
      </c>
      <c r="V155" s="3">
        <v>412</v>
      </c>
      <c r="W155" s="5">
        <v>2307167.7280000001</v>
      </c>
      <c r="X155" s="3">
        <v>738</v>
      </c>
      <c r="Y155" s="5">
        <v>1393418.571</v>
      </c>
      <c r="Z155" s="3">
        <v>1595</v>
      </c>
      <c r="AA155" s="5">
        <v>614601.32300000009</v>
      </c>
      <c r="AB155" s="5">
        <f>ABS((Table155[[#This Row],[85+ years state population]]-Sheet1!$B$8)/Sheet1!$B$7)</f>
        <v>4.099699899637093</v>
      </c>
      <c r="AC155" s="5" t="str">
        <f>IF(Table155[[#This Row],[85+ years: standard deviations away from mean]]&lt;2, "no", "yes")</f>
        <v>yes</v>
      </c>
      <c r="AD155" s="3">
        <v>2938</v>
      </c>
    </row>
    <row r="156" spans="1:30">
      <c r="A156" t="s">
        <v>36</v>
      </c>
      <c r="B156">
        <v>2012</v>
      </c>
      <c r="C156">
        <v>19312883</v>
      </c>
      <c r="D156">
        <v>9347022</v>
      </c>
      <c r="E156">
        <v>9965861</v>
      </c>
      <c r="F156">
        <v>4667</v>
      </c>
      <c r="G156">
        <f>ABS((Table155[[#This Row],[Total deaths of state by year]]-Sheet1!$C$8)/Sheet1!$C$7)</f>
        <v>2.9926520414667017</v>
      </c>
      <c r="H156" t="str">
        <f>IF(Table155[[#This Row],[Total deaths of state by year: standard deviations away from mean]]&lt;2, "no", "yes")</f>
        <v>yes</v>
      </c>
      <c r="I156" s="2">
        <v>1155553.4050000003</v>
      </c>
      <c r="J156" s="3">
        <v>120</v>
      </c>
      <c r="K156" s="5">
        <v>2360066.9590000003</v>
      </c>
      <c r="L156" s="3">
        <v>60</v>
      </c>
      <c r="M156" s="5">
        <v>2757531.2749999999</v>
      </c>
      <c r="N156" s="3">
        <v>60</v>
      </c>
      <c r="O156" s="5">
        <v>2665410.225000001</v>
      </c>
      <c r="P156" s="3">
        <v>60</v>
      </c>
      <c r="Q156" s="5">
        <v>2609422.5749999993</v>
      </c>
      <c r="R156" s="3">
        <v>60</v>
      </c>
      <c r="S156" s="5">
        <v>2838288.5529999984</v>
      </c>
      <c r="T156" s="3">
        <v>131</v>
      </c>
      <c r="U156" s="5">
        <v>2294543.469</v>
      </c>
      <c r="V156" s="3">
        <v>307</v>
      </c>
      <c r="W156" s="5">
        <v>1370042.4049999998</v>
      </c>
      <c r="X156" s="3">
        <v>509</v>
      </c>
      <c r="Y156" s="5">
        <v>864131.21100000001</v>
      </c>
      <c r="Z156" s="3">
        <v>1134</v>
      </c>
      <c r="AA156" s="5">
        <v>388289.71400000004</v>
      </c>
      <c r="AB156" s="5">
        <f>ABS((Table155[[#This Row],[85+ years state population]]-Sheet1!$B$8)/Sheet1!$B$7)</f>
        <v>2.2583113188832442</v>
      </c>
      <c r="AC156" s="5" t="str">
        <f>IF(Table155[[#This Row],[85+ years: standard deviations away from mean]]&lt;2, "no", "yes")</f>
        <v>yes</v>
      </c>
      <c r="AD156" s="3">
        <v>2208</v>
      </c>
    </row>
    <row r="157" spans="1:30">
      <c r="A157" t="s">
        <v>47</v>
      </c>
      <c r="B157">
        <v>2012</v>
      </c>
      <c r="C157">
        <v>25037667</v>
      </c>
      <c r="D157">
        <v>12421648</v>
      </c>
      <c r="E157">
        <v>12616019</v>
      </c>
      <c r="F157">
        <v>3195</v>
      </c>
      <c r="G157">
        <f>ABS((Table155[[#This Row],[Total deaths of state by year]]-Sheet1!$C$8)/Sheet1!$C$7)</f>
        <v>1.6303241169541203</v>
      </c>
      <c r="H157" t="str">
        <f>IF(Table155[[#This Row],[Total deaths of state by year: standard deviations away from mean]]&lt;2, "no", "yes")</f>
        <v>no</v>
      </c>
      <c r="I157" s="2">
        <v>1914320.7790000001</v>
      </c>
      <c r="J157" s="3">
        <v>120</v>
      </c>
      <c r="K157" s="5">
        <v>3763085.0729999985</v>
      </c>
      <c r="L157" s="3">
        <v>60</v>
      </c>
      <c r="M157" s="5">
        <v>3694811.7749999985</v>
      </c>
      <c r="N157" s="3">
        <v>60</v>
      </c>
      <c r="O157" s="5">
        <v>3600543.3080000007</v>
      </c>
      <c r="P157" s="3">
        <v>60</v>
      </c>
      <c r="Q157" s="5">
        <v>3454687.9779999992</v>
      </c>
      <c r="R157" s="3">
        <v>74</v>
      </c>
      <c r="S157" s="5">
        <v>3392555.4999999991</v>
      </c>
      <c r="T157" s="3">
        <v>131</v>
      </c>
      <c r="U157" s="5">
        <v>2598309.8309999998</v>
      </c>
      <c r="V157" s="3">
        <v>255</v>
      </c>
      <c r="W157" s="5">
        <v>1486837.0020000001</v>
      </c>
      <c r="X157" s="3">
        <v>440</v>
      </c>
      <c r="Y157" s="5">
        <v>822902.75900000066</v>
      </c>
      <c r="Z157" s="3">
        <v>741</v>
      </c>
      <c r="AA157" s="5">
        <v>312120.07299999992</v>
      </c>
      <c r="AB157" s="5">
        <f>ABS((Table155[[#This Row],[85+ years state population]]-Sheet1!$B$8)/Sheet1!$B$7)</f>
        <v>1.6385556300024302</v>
      </c>
      <c r="AC157" s="5" t="str">
        <f>IF(Table155[[#This Row],[85+ years: standard deviations away from mean]]&lt;2, "no", "yes")</f>
        <v>no</v>
      </c>
      <c r="AD157" s="3">
        <v>1211</v>
      </c>
    </row>
    <row r="158" spans="1:30">
      <c r="A158" t="s">
        <v>42</v>
      </c>
      <c r="B158">
        <v>2012</v>
      </c>
      <c r="C158">
        <v>12638726</v>
      </c>
      <c r="D158">
        <v>6158643</v>
      </c>
      <c r="E158">
        <v>6480083</v>
      </c>
      <c r="F158">
        <v>2640</v>
      </c>
      <c r="G158">
        <f>ABS((Table155[[#This Row],[Total deaths of state by year]]-Sheet1!$C$8)/Sheet1!$C$7)</f>
        <v>1.1166746617200967</v>
      </c>
      <c r="H158" t="str">
        <f>IF(Table155[[#This Row],[Total deaths of state by year: standard deviations away from mean]]&lt;2, "no", "yes")</f>
        <v>no</v>
      </c>
      <c r="I158" s="2">
        <v>723409.38400000019</v>
      </c>
      <c r="J158" s="3">
        <v>120</v>
      </c>
      <c r="K158" s="5">
        <v>1535861.0450000002</v>
      </c>
      <c r="L158" s="3">
        <v>60</v>
      </c>
      <c r="M158" s="5">
        <v>1763578.4850000001</v>
      </c>
      <c r="N158" s="3">
        <v>60</v>
      </c>
      <c r="O158" s="5">
        <v>1515174.5880000002</v>
      </c>
      <c r="P158" s="3">
        <v>60</v>
      </c>
      <c r="Q158" s="5">
        <v>1608523.1839999994</v>
      </c>
      <c r="R158" s="3">
        <v>60</v>
      </c>
      <c r="S158" s="5">
        <v>1914402.1030000001</v>
      </c>
      <c r="T158" s="3">
        <v>60</v>
      </c>
      <c r="U158" s="5">
        <v>1617192.2010000004</v>
      </c>
      <c r="V158" s="3">
        <v>108</v>
      </c>
      <c r="W158" s="5">
        <v>987181.80899999966</v>
      </c>
      <c r="X158" s="3">
        <v>258</v>
      </c>
      <c r="Y158" s="5">
        <v>671898.69399999978</v>
      </c>
      <c r="Z158" s="3">
        <v>611</v>
      </c>
      <c r="AA158" s="5">
        <v>303961.94300000003</v>
      </c>
      <c r="AB158" s="5">
        <f>ABS((Table155[[#This Row],[85+ years state population]]-Sheet1!$B$8)/Sheet1!$B$7)</f>
        <v>1.5721768547876545</v>
      </c>
      <c r="AC158" s="5" t="str">
        <f>IF(Table155[[#This Row],[85+ years: standard deviations away from mean]]&lt;2, "no", "yes")</f>
        <v>no</v>
      </c>
      <c r="AD158" s="3">
        <v>1208</v>
      </c>
    </row>
    <row r="159" spans="1:30">
      <c r="A159" t="s">
        <v>17</v>
      </c>
      <c r="B159">
        <v>2012</v>
      </c>
      <c r="C159">
        <v>12856518</v>
      </c>
      <c r="D159">
        <v>6308316</v>
      </c>
      <c r="E159">
        <v>6548202</v>
      </c>
      <c r="F159">
        <v>2606</v>
      </c>
      <c r="G159">
        <f>ABS((Table155[[#This Row],[Total deaths of state by year]]-Sheet1!$C$8)/Sheet1!$C$7)</f>
        <v>1.0852078482463006</v>
      </c>
      <c r="H159" t="str">
        <f>IF(Table155[[#This Row],[Total deaths of state by year: standard deviations away from mean]]&lt;2, "no", "yes")</f>
        <v>no</v>
      </c>
      <c r="I159" s="2">
        <v>835363.44099999988</v>
      </c>
      <c r="J159" s="3">
        <v>120</v>
      </c>
      <c r="K159" s="5">
        <v>1733534.223</v>
      </c>
      <c r="L159" s="3">
        <v>60</v>
      </c>
      <c r="M159" s="5">
        <v>1803572.7579999997</v>
      </c>
      <c r="N159" s="3">
        <v>60</v>
      </c>
      <c r="O159" s="5">
        <v>1778849.7600000002</v>
      </c>
      <c r="P159" s="3">
        <v>60</v>
      </c>
      <c r="Q159" s="5">
        <v>1734867.0760000001</v>
      </c>
      <c r="R159" s="3">
        <v>60</v>
      </c>
      <c r="S159" s="5">
        <v>1859384.5530000001</v>
      </c>
      <c r="T159" s="3">
        <v>78</v>
      </c>
      <c r="U159" s="5">
        <v>1483611.2219999998</v>
      </c>
      <c r="V159" s="3">
        <v>185</v>
      </c>
      <c r="W159" s="5">
        <v>863296.20399999979</v>
      </c>
      <c r="X159" s="3">
        <v>292</v>
      </c>
      <c r="Y159" s="5">
        <v>531834.76799999981</v>
      </c>
      <c r="Z159" s="3">
        <v>587</v>
      </c>
      <c r="AA159" s="5">
        <v>236388.23700000002</v>
      </c>
      <c r="AB159" s="5">
        <f>ABS((Table155[[#This Row],[85+ years state population]]-Sheet1!$B$8)/Sheet1!$B$7)</f>
        <v>1.0223621495790596</v>
      </c>
      <c r="AC159" s="5" t="str">
        <f>IF(Table155[[#This Row],[85+ years: standard deviations away from mean]]&lt;2, "no", "yes")</f>
        <v>no</v>
      </c>
      <c r="AD159" s="3">
        <v>1132</v>
      </c>
    </row>
    <row r="160" spans="1:30">
      <c r="A160" t="s">
        <v>13</v>
      </c>
      <c r="B160">
        <v>2012</v>
      </c>
      <c r="C160">
        <v>18696017</v>
      </c>
      <c r="D160">
        <v>9133962</v>
      </c>
      <c r="E160">
        <v>9562055</v>
      </c>
      <c r="F160">
        <v>2611</v>
      </c>
      <c r="G160">
        <f>ABS((Table155[[#This Row],[Total deaths of state by year]]-Sheet1!$C$8)/Sheet1!$C$7)</f>
        <v>1.0898353208159763</v>
      </c>
      <c r="H160" t="str">
        <f>IF(Table155[[#This Row],[Total deaths of state by year: standard deviations away from mean]]&lt;2, "no", "yes")</f>
        <v>no</v>
      </c>
      <c r="I160" s="2">
        <v>1062753.574</v>
      </c>
      <c r="J160" s="3">
        <v>120</v>
      </c>
      <c r="K160" s="5">
        <v>2185260.2759999996</v>
      </c>
      <c r="L160" s="3">
        <v>60</v>
      </c>
      <c r="M160" s="5">
        <v>2447663.5260000001</v>
      </c>
      <c r="N160" s="3">
        <v>60</v>
      </c>
      <c r="O160" s="5">
        <v>2286073.11</v>
      </c>
      <c r="P160" s="3">
        <v>60</v>
      </c>
      <c r="Q160" s="5">
        <v>2414774.2719999999</v>
      </c>
      <c r="R160" s="3">
        <v>60</v>
      </c>
      <c r="S160" s="5">
        <v>2700344.2289999998</v>
      </c>
      <c r="T160" s="3">
        <v>75</v>
      </c>
      <c r="U160" s="5">
        <v>2328421.7809999995</v>
      </c>
      <c r="V160" s="3">
        <v>191</v>
      </c>
      <c r="W160" s="5">
        <v>1732394.8090000006</v>
      </c>
      <c r="X160" s="3">
        <v>324</v>
      </c>
      <c r="Y160" s="5">
        <v>1095270.8569999998</v>
      </c>
      <c r="Z160" s="3">
        <v>744</v>
      </c>
      <c r="AA160" s="5">
        <v>445257.47199999989</v>
      </c>
      <c r="AB160" s="5">
        <f>ABS((Table155[[#This Row],[85+ years state population]]-Sheet1!$B$8)/Sheet1!$B$7)</f>
        <v>2.7218305325721381</v>
      </c>
      <c r="AC160" s="5" t="str">
        <f>IF(Table155[[#This Row],[85+ years: standard deviations away from mean]]&lt;2, "no", "yes")</f>
        <v>yes</v>
      </c>
      <c r="AD160" s="3">
        <v>1055</v>
      </c>
    </row>
    <row r="161" spans="1:30">
      <c r="A161" t="s">
        <v>39</v>
      </c>
      <c r="B161">
        <v>2012</v>
      </c>
      <c r="C161">
        <v>11528293</v>
      </c>
      <c r="D161">
        <v>5625387</v>
      </c>
      <c r="E161">
        <v>5902906</v>
      </c>
      <c r="F161">
        <v>2496</v>
      </c>
      <c r="G161">
        <f>ABS((Table155[[#This Row],[Total deaths of state by year]]-Sheet1!$C$8)/Sheet1!$C$7)</f>
        <v>0.98340345171343102</v>
      </c>
      <c r="H161" t="str">
        <f>IF(Table155[[#This Row],[Total deaths of state by year: standard deviations away from mean]]&lt;2, "no", "yes")</f>
        <v>no</v>
      </c>
      <c r="I161" s="2">
        <v>709745.28700000001</v>
      </c>
      <c r="J161" s="3">
        <v>120</v>
      </c>
      <c r="K161" s="5">
        <v>1517063.5919999997</v>
      </c>
      <c r="L161" s="3">
        <v>60</v>
      </c>
      <c r="M161" s="5">
        <v>1581627.3310000005</v>
      </c>
      <c r="N161" s="3">
        <v>60</v>
      </c>
      <c r="O161" s="5">
        <v>1419234.1359999999</v>
      </c>
      <c r="P161" s="3">
        <v>60</v>
      </c>
      <c r="Q161" s="5">
        <v>1482186.0380000002</v>
      </c>
      <c r="R161" s="3">
        <v>60</v>
      </c>
      <c r="S161" s="5">
        <v>1725947.6619999993</v>
      </c>
      <c r="T161" s="3">
        <v>80</v>
      </c>
      <c r="U161" s="5">
        <v>1456512.1399999994</v>
      </c>
      <c r="V161" s="3">
        <v>175</v>
      </c>
      <c r="W161" s="5">
        <v>860796.24199999985</v>
      </c>
      <c r="X161" s="3">
        <v>254</v>
      </c>
      <c r="Y161" s="5">
        <v>543868.1449999999</v>
      </c>
      <c r="Z161" s="3">
        <v>544</v>
      </c>
      <c r="AA161" s="5">
        <v>231179.12600000002</v>
      </c>
      <c r="AB161" s="5">
        <f>ABS((Table155[[#This Row],[85+ years state population]]-Sheet1!$B$8)/Sheet1!$B$7)</f>
        <v>0.97997812184993283</v>
      </c>
      <c r="AC161" s="5" t="str">
        <f>IF(Table155[[#This Row],[85+ years: standard deviations away from mean]]&lt;2, "no", "yes")</f>
        <v>no</v>
      </c>
      <c r="AD161" s="3">
        <v>1053</v>
      </c>
    </row>
    <row r="162" spans="1:30">
      <c r="A162" t="s">
        <v>37</v>
      </c>
      <c r="B162">
        <v>2012</v>
      </c>
      <c r="C162">
        <v>9473471</v>
      </c>
      <c r="D162">
        <v>4616139</v>
      </c>
      <c r="E162">
        <v>4857332</v>
      </c>
      <c r="F162">
        <v>2202</v>
      </c>
      <c r="G162">
        <f>ABS((Table155[[#This Row],[Total deaths of state by year]]-Sheet1!$C$8)/Sheet1!$C$7)</f>
        <v>0.71130806461648877</v>
      </c>
      <c r="H162" t="str">
        <f>IF(Table155[[#This Row],[Total deaths of state by year: standard deviations away from mean]]&lt;2, "no", "yes")</f>
        <v>no</v>
      </c>
      <c r="I162" s="2">
        <v>624338.95600000012</v>
      </c>
      <c r="J162" s="3">
        <v>120</v>
      </c>
      <c r="K162" s="5">
        <v>1258644.4219999996</v>
      </c>
      <c r="L162" s="3">
        <v>60</v>
      </c>
      <c r="M162" s="5">
        <v>1320695.3369999989</v>
      </c>
      <c r="N162" s="3">
        <v>60</v>
      </c>
      <c r="O162" s="5">
        <v>1241325.1840000008</v>
      </c>
      <c r="P162" s="3">
        <v>60</v>
      </c>
      <c r="Q162" s="5">
        <v>1321060.3830000004</v>
      </c>
      <c r="R162" s="3">
        <v>60</v>
      </c>
      <c r="S162" s="5">
        <v>1348089.2230000005</v>
      </c>
      <c r="T162" s="3">
        <v>71</v>
      </c>
      <c r="U162" s="5">
        <v>1128944.9699999997</v>
      </c>
      <c r="V162" s="3">
        <v>174</v>
      </c>
      <c r="W162" s="5">
        <v>697279.45000000007</v>
      </c>
      <c r="X162" s="3">
        <v>293</v>
      </c>
      <c r="Y162" s="5">
        <v>388991.82700000005</v>
      </c>
      <c r="Z162" s="3">
        <v>514</v>
      </c>
      <c r="AA162" s="5">
        <v>142797.63200000001</v>
      </c>
      <c r="AB162" s="5">
        <f>ABS((Table155[[#This Row],[85+ years state population]]-Sheet1!$B$8)/Sheet1!$B$7)</f>
        <v>0.26086046579736683</v>
      </c>
      <c r="AC162" s="5" t="str">
        <f>IF(Table155[[#This Row],[85+ years: standard deviations away from mean]]&lt;2, "no", "yes")</f>
        <v>no</v>
      </c>
      <c r="AD162" s="3">
        <v>794</v>
      </c>
    </row>
    <row r="163" spans="1:30">
      <c r="A163" t="s">
        <v>25</v>
      </c>
      <c r="B163">
        <v>2012</v>
      </c>
      <c r="C163">
        <v>6555027</v>
      </c>
      <c r="D163">
        <v>3172183</v>
      </c>
      <c r="E163">
        <v>3382844</v>
      </c>
      <c r="F163">
        <v>1697</v>
      </c>
      <c r="G163">
        <f>ABS((Table155[[#This Row],[Total deaths of state by year]]-Sheet1!$C$8)/Sheet1!$C$7)</f>
        <v>0.24393333507922407</v>
      </c>
      <c r="H163" t="str">
        <f>IF(Table155[[#This Row],[Total deaths of state by year: standard deviations away from mean]]&lt;2, "no", "yes")</f>
        <v>no</v>
      </c>
      <c r="I163" s="2">
        <v>367607.68</v>
      </c>
      <c r="J163" s="3">
        <v>120</v>
      </c>
      <c r="K163" s="5">
        <v>789520.01300000004</v>
      </c>
      <c r="L163" s="3">
        <v>60</v>
      </c>
      <c r="M163" s="5">
        <v>936838.90599999984</v>
      </c>
      <c r="N163" s="3">
        <v>60</v>
      </c>
      <c r="O163" s="5">
        <v>852944.37699999998</v>
      </c>
      <c r="P163" s="3">
        <v>60</v>
      </c>
      <c r="Q163" s="5">
        <v>888479.78700000001</v>
      </c>
      <c r="R163" s="3">
        <v>60</v>
      </c>
      <c r="S163" s="5">
        <v>1005597.671</v>
      </c>
      <c r="T163" s="3">
        <v>60</v>
      </c>
      <c r="U163" s="5">
        <v>805786.6</v>
      </c>
      <c r="V163" s="3">
        <v>60</v>
      </c>
      <c r="W163" s="5">
        <v>464266.14399999997</v>
      </c>
      <c r="X163" s="3">
        <v>126</v>
      </c>
      <c r="Y163" s="5">
        <v>302477.40399999998</v>
      </c>
      <c r="Z163" s="3">
        <v>342</v>
      </c>
      <c r="AA163" s="5">
        <v>144764.25200000001</v>
      </c>
      <c r="AB163" s="5">
        <f>ABS((Table155[[#This Row],[85+ years state population]]-Sheet1!$B$8)/Sheet1!$B$7)</f>
        <v>0.2768619057000018</v>
      </c>
      <c r="AC163" s="5" t="str">
        <f>IF(Table155[[#This Row],[85+ years: standard deviations away from mean]]&lt;2, "no", "yes")</f>
        <v>no</v>
      </c>
      <c r="AD163" s="3">
        <v>762</v>
      </c>
    </row>
    <row r="164" spans="1:30">
      <c r="A164" t="s">
        <v>26</v>
      </c>
      <c r="B164">
        <v>2012</v>
      </c>
      <c r="C164">
        <v>9964477</v>
      </c>
      <c r="D164">
        <v>4888897</v>
      </c>
      <c r="E164">
        <v>5075580</v>
      </c>
      <c r="F164">
        <v>1872</v>
      </c>
      <c r="G164">
        <f>ABS((Table155[[#This Row],[Total deaths of state by year]]-Sheet1!$C$8)/Sheet1!$C$7)</f>
        <v>0.40589487501788019</v>
      </c>
      <c r="H164" t="str">
        <f>IF(Table155[[#This Row],[Total deaths of state by year: standard deviations away from mean]]&lt;2, "no", "yes")</f>
        <v>no</v>
      </c>
      <c r="I164" s="2">
        <v>599910.55200000003</v>
      </c>
      <c r="J164" s="3">
        <v>120</v>
      </c>
      <c r="K164" s="5">
        <v>1319454.4460000014</v>
      </c>
      <c r="L164" s="3">
        <v>60</v>
      </c>
      <c r="M164" s="5">
        <v>1426900.5529999989</v>
      </c>
      <c r="N164" s="3">
        <v>60</v>
      </c>
      <c r="O164" s="5">
        <v>1186222.6420000002</v>
      </c>
      <c r="P164" s="3">
        <v>60</v>
      </c>
      <c r="Q164" s="5">
        <v>1289746.9779999999</v>
      </c>
      <c r="R164" s="3">
        <v>60</v>
      </c>
      <c r="S164" s="5">
        <v>1504700.12</v>
      </c>
      <c r="T164" s="3">
        <v>68</v>
      </c>
      <c r="U164" s="5">
        <v>1261431.6759999997</v>
      </c>
      <c r="V164" s="3">
        <v>109</v>
      </c>
      <c r="W164" s="5">
        <v>734819.66400000011</v>
      </c>
      <c r="X164" s="3">
        <v>183</v>
      </c>
      <c r="Y164" s="5">
        <v>450351.77499999979</v>
      </c>
      <c r="Z164" s="3">
        <v>441</v>
      </c>
      <c r="AA164" s="5">
        <v>192076.19600000011</v>
      </c>
      <c r="AB164" s="5">
        <f>ABS((Table155[[#This Row],[85+ years state population]]-Sheet1!$B$8)/Sheet1!$B$7)</f>
        <v>0.6618164106846125</v>
      </c>
      <c r="AC164" s="5" t="str">
        <f>IF(Table155[[#This Row],[85+ years: standard deviations away from mean]]&lt;2, "no", "yes")</f>
        <v>no</v>
      </c>
      <c r="AD164" s="3">
        <v>717</v>
      </c>
    </row>
    <row r="165" spans="1:30">
      <c r="A165" t="s">
        <v>50</v>
      </c>
      <c r="B165">
        <v>2012</v>
      </c>
      <c r="C165">
        <v>7625851</v>
      </c>
      <c r="D165">
        <v>3745417</v>
      </c>
      <c r="E165">
        <v>3880434</v>
      </c>
      <c r="F165">
        <v>1601</v>
      </c>
      <c r="G165">
        <f>ABS((Table155[[#This Row],[Total deaths of state by year]]-Sheet1!$C$8)/Sheet1!$C$7)</f>
        <v>0.15508586174144703</v>
      </c>
      <c r="H165" t="str">
        <f>IF(Table155[[#This Row],[Total deaths of state by year: standard deviations away from mean]]&lt;2, "no", "yes")</f>
        <v>no</v>
      </c>
      <c r="I165" s="2">
        <v>484483.03700000024</v>
      </c>
      <c r="J165" s="3">
        <v>120</v>
      </c>
      <c r="K165" s="5">
        <v>979830.39500000002</v>
      </c>
      <c r="L165" s="3">
        <v>60</v>
      </c>
      <c r="M165" s="5">
        <v>1067079.6940000004</v>
      </c>
      <c r="N165" s="3">
        <v>60</v>
      </c>
      <c r="O165" s="5">
        <v>1040960.1820000001</v>
      </c>
      <c r="P165" s="3">
        <v>60</v>
      </c>
      <c r="Q165" s="5">
        <v>1065642.9179999998</v>
      </c>
      <c r="R165" s="3">
        <v>60</v>
      </c>
      <c r="S165" s="5">
        <v>1147663.7379999999</v>
      </c>
      <c r="T165" s="3">
        <v>60</v>
      </c>
      <c r="U165" s="5">
        <v>909371.35099999991</v>
      </c>
      <c r="V165" s="3">
        <v>70</v>
      </c>
      <c r="W165" s="5">
        <v>526110.321</v>
      </c>
      <c r="X165" s="3">
        <v>138</v>
      </c>
      <c r="Y165" s="5">
        <v>289142.076</v>
      </c>
      <c r="Z165" s="3">
        <v>315</v>
      </c>
      <c r="AA165" s="5">
        <v>114265.44599999998</v>
      </c>
      <c r="AB165" s="5">
        <f>ABS((Table155[[#This Row],[85+ years state population]]-Sheet1!$B$8)/Sheet1!$B$7)</f>
        <v>2.870780815643734E-2</v>
      </c>
      <c r="AC165" s="5" t="str">
        <f>IF(Table155[[#This Row],[85+ years: standard deviations away from mean]]&lt;2, "no", "yes")</f>
        <v>no</v>
      </c>
      <c r="AD165" s="3">
        <v>643</v>
      </c>
    </row>
    <row r="166" spans="1:30">
      <c r="A166" t="s">
        <v>29</v>
      </c>
      <c r="B166">
        <v>2012</v>
      </c>
      <c r="C166">
        <v>5975295</v>
      </c>
      <c r="D166">
        <v>2925274</v>
      </c>
      <c r="E166">
        <v>3050021</v>
      </c>
      <c r="F166">
        <v>1548</v>
      </c>
      <c r="G166">
        <f>ABS((Table155[[#This Row],[Total deaths of state by year]]-Sheet1!$C$8)/Sheet1!$C$7)</f>
        <v>0.1060346525028826</v>
      </c>
      <c r="H166" t="str">
        <f>IF(Table155[[#This Row],[Total deaths of state by year: standard deviations away from mean]]&lt;2, "no", "yes")</f>
        <v>no</v>
      </c>
      <c r="I166" s="2">
        <v>386226.30800000002</v>
      </c>
      <c r="J166" s="3">
        <v>120</v>
      </c>
      <c r="K166" s="5">
        <v>787302.23000000021</v>
      </c>
      <c r="L166" s="3">
        <v>60</v>
      </c>
      <c r="M166" s="5">
        <v>832268.21100000013</v>
      </c>
      <c r="N166" s="3">
        <v>60</v>
      </c>
      <c r="O166" s="5">
        <v>774684.65199999989</v>
      </c>
      <c r="P166" s="3">
        <v>60</v>
      </c>
      <c r="Q166" s="5">
        <v>750444.79899999988</v>
      </c>
      <c r="R166" s="3">
        <v>60</v>
      </c>
      <c r="S166" s="5">
        <v>875618.71999999939</v>
      </c>
      <c r="T166" s="3">
        <v>60</v>
      </c>
      <c r="U166" s="5">
        <v>726089.48899999994</v>
      </c>
      <c r="V166" s="3">
        <v>99</v>
      </c>
      <c r="W166" s="5">
        <v>453953.90600000025</v>
      </c>
      <c r="X166" s="3">
        <v>139</v>
      </c>
      <c r="Y166" s="5">
        <v>272169.8600000001</v>
      </c>
      <c r="Z166" s="3">
        <v>365</v>
      </c>
      <c r="AA166" s="5">
        <v>115386.41000000003</v>
      </c>
      <c r="AB166" s="5">
        <f>ABS((Table155[[#This Row],[85+ years state population]]-Sheet1!$B$8)/Sheet1!$B$7)</f>
        <v>3.782855241766634E-2</v>
      </c>
      <c r="AC166" s="5" t="str">
        <f>IF(Table155[[#This Row],[85+ years: standard deviations away from mean]]&lt;2, "no", "yes")</f>
        <v>no</v>
      </c>
      <c r="AD166" s="3">
        <v>573</v>
      </c>
    </row>
    <row r="167" spans="1:30">
      <c r="A167" t="s">
        <v>14</v>
      </c>
      <c r="B167">
        <v>2012</v>
      </c>
      <c r="C167">
        <v>9955103</v>
      </c>
      <c r="D167">
        <v>4868118</v>
      </c>
      <c r="E167">
        <v>5086985</v>
      </c>
      <c r="F167">
        <v>1680</v>
      </c>
      <c r="G167">
        <f>ABS((Table155[[#This Row],[Total deaths of state by year]]-Sheet1!$C$8)/Sheet1!$C$7)</f>
        <v>0.22819992834232605</v>
      </c>
      <c r="H167" t="str">
        <f>IF(Table155[[#This Row],[Total deaths of state by year: standard deviations away from mean]]&lt;2, "no", "yes")</f>
        <v>no</v>
      </c>
      <c r="I167" s="2">
        <v>700954.23400000029</v>
      </c>
      <c r="J167" s="3">
        <v>120</v>
      </c>
      <c r="K167" s="5">
        <v>1412764.26</v>
      </c>
      <c r="L167" s="3">
        <v>60</v>
      </c>
      <c r="M167" s="5">
        <v>1434462.6470000003</v>
      </c>
      <c r="N167" s="3">
        <v>60</v>
      </c>
      <c r="O167" s="5">
        <v>1370175.8810000003</v>
      </c>
      <c r="P167" s="3">
        <v>60</v>
      </c>
      <c r="Q167" s="5">
        <v>1433627.7470000002</v>
      </c>
      <c r="R167" s="3">
        <v>60</v>
      </c>
      <c r="S167" s="5">
        <v>1418795.5049999999</v>
      </c>
      <c r="T167" s="3">
        <v>68</v>
      </c>
      <c r="U167" s="5">
        <v>1103370.078</v>
      </c>
      <c r="V167" s="3">
        <v>134</v>
      </c>
      <c r="W167" s="5">
        <v>636876.429</v>
      </c>
      <c r="X167" s="3">
        <v>166</v>
      </c>
      <c r="Y167" s="5">
        <v>327595.29300000012</v>
      </c>
      <c r="Z167" s="3">
        <v>391</v>
      </c>
      <c r="AA167" s="5">
        <v>121861.17800000001</v>
      </c>
      <c r="AB167" s="5">
        <f>ABS((Table155[[#This Row],[85+ years state population]]-Sheet1!$B$8)/Sheet1!$B$7)</f>
        <v>9.0510621671260852E-2</v>
      </c>
      <c r="AC167" s="5" t="str">
        <f>IF(Table155[[#This Row],[85+ years: standard deviations away from mean]]&lt;2, "no", "yes")</f>
        <v>no</v>
      </c>
      <c r="AD167" s="3">
        <v>533</v>
      </c>
    </row>
    <row r="168" spans="1:30">
      <c r="A168" t="s">
        <v>18</v>
      </c>
      <c r="B168">
        <v>2012</v>
      </c>
      <c r="C168">
        <v>6524394</v>
      </c>
      <c r="D168">
        <v>3211208</v>
      </c>
      <c r="E168">
        <v>3313186</v>
      </c>
      <c r="F168">
        <v>1276</v>
      </c>
      <c r="G168">
        <f>ABS((Table155[[#This Row],[Total deaths of state by year]]-Sheet1!$C$8)/Sheet1!$C$7)</f>
        <v>0.14569985528748572</v>
      </c>
      <c r="H168" t="str">
        <f>IF(Table155[[#This Row],[Total deaths of state by year: standard deviations away from mean]]&lt;2, "no", "yes")</f>
        <v>no</v>
      </c>
      <c r="I168" s="2">
        <v>433364.79299999983</v>
      </c>
      <c r="J168" s="3">
        <v>120</v>
      </c>
      <c r="K168" s="5">
        <v>895853.04499999958</v>
      </c>
      <c r="L168" s="3">
        <v>60</v>
      </c>
      <c r="M168" s="5">
        <v>937277.76699999964</v>
      </c>
      <c r="N168" s="3">
        <v>60</v>
      </c>
      <c r="O168" s="5">
        <v>833144.76199999987</v>
      </c>
      <c r="P168" s="3">
        <v>60</v>
      </c>
      <c r="Q168" s="5">
        <v>846372.78599999961</v>
      </c>
      <c r="R168" s="3">
        <v>60</v>
      </c>
      <c r="S168" s="5">
        <v>941507.91299999983</v>
      </c>
      <c r="T168" s="3">
        <v>60</v>
      </c>
      <c r="U168" s="5">
        <v>777406.27900000021</v>
      </c>
      <c r="V168" s="3">
        <v>60</v>
      </c>
      <c r="W168" s="5">
        <v>462373.94000000012</v>
      </c>
      <c r="X168" s="3">
        <v>80</v>
      </c>
      <c r="Y168" s="5">
        <v>281626.21399999998</v>
      </c>
      <c r="Z168" s="3">
        <v>276</v>
      </c>
      <c r="AA168" s="5">
        <v>113917.69999999998</v>
      </c>
      <c r="AB168" s="5">
        <f>ABS((Table155[[#This Row],[85+ years state population]]-Sheet1!$B$8)/Sheet1!$B$7)</f>
        <v>2.5878366413557827E-2</v>
      </c>
      <c r="AC168" s="5" t="str">
        <f>IF(Table155[[#This Row],[85+ years: standard deviations away from mean]]&lt;2, "no", "yes")</f>
        <v>no</v>
      </c>
      <c r="AD168" s="3">
        <v>472</v>
      </c>
    </row>
    <row r="169" spans="1:30">
      <c r="A169" t="s">
        <v>34</v>
      </c>
      <c r="B169">
        <v>2012</v>
      </c>
      <c r="C169">
        <v>8793888</v>
      </c>
      <c r="D169">
        <v>4283189</v>
      </c>
      <c r="E169">
        <v>4510699</v>
      </c>
      <c r="F169">
        <v>1465</v>
      </c>
      <c r="G169">
        <f>ABS((Table155[[#This Row],[Total deaths of state by year]]-Sheet1!$C$8)/Sheet1!$C$7)</f>
        <v>2.9218607846262862E-2</v>
      </c>
      <c r="H169" t="str">
        <f>IF(Table155[[#This Row],[Total deaths of state by year: standard deviations away from mean]]&lt;2, "no", "yes")</f>
        <v>no</v>
      </c>
      <c r="I169" s="2">
        <v>538329.97499999998</v>
      </c>
      <c r="J169" s="3">
        <v>120</v>
      </c>
      <c r="K169" s="5">
        <v>1149042.6029999999</v>
      </c>
      <c r="L169" s="3">
        <v>60</v>
      </c>
      <c r="M169" s="5">
        <v>1137600.618</v>
      </c>
      <c r="N169" s="3">
        <v>60</v>
      </c>
      <c r="O169" s="5">
        <v>1113213.6040000001</v>
      </c>
      <c r="P169" s="3">
        <v>60</v>
      </c>
      <c r="Q169" s="5">
        <v>1242357.895</v>
      </c>
      <c r="R169" s="3">
        <v>60</v>
      </c>
      <c r="S169" s="5">
        <v>1366570.0339999998</v>
      </c>
      <c r="T169" s="3">
        <v>60</v>
      </c>
      <c r="U169" s="5">
        <v>1050462.6260000002</v>
      </c>
      <c r="V169" s="3">
        <v>73</v>
      </c>
      <c r="W169" s="5">
        <v>622646.61100000015</v>
      </c>
      <c r="X169" s="3">
        <v>118</v>
      </c>
      <c r="Y169" s="5">
        <v>397869.21799999999</v>
      </c>
      <c r="Z169" s="3">
        <v>343</v>
      </c>
      <c r="AA169" s="5">
        <v>177893.38399999999</v>
      </c>
      <c r="AB169" s="5">
        <f>ABS((Table155[[#This Row],[85+ years state population]]-Sheet1!$B$8)/Sheet1!$B$7)</f>
        <v>0.54641769925669414</v>
      </c>
      <c r="AC169" s="5" t="str">
        <f>IF(Table155[[#This Row],[85+ years: standard deviations away from mean]]&lt;2, "no", "yes")</f>
        <v>no</v>
      </c>
      <c r="AD169" s="3">
        <v>571</v>
      </c>
    </row>
    <row r="170" spans="1:30">
      <c r="A170" t="s">
        <v>46</v>
      </c>
      <c r="B170">
        <v>2012</v>
      </c>
      <c r="C170">
        <v>6331873</v>
      </c>
      <c r="D170">
        <v>3085495</v>
      </c>
      <c r="E170">
        <v>3246378</v>
      </c>
      <c r="F170">
        <v>1739</v>
      </c>
      <c r="G170">
        <f>ABS((Table155[[#This Row],[Total deaths of state by year]]-Sheet1!$C$8)/Sheet1!$C$7)</f>
        <v>0.28280410466450151</v>
      </c>
      <c r="H170" t="str">
        <f>IF(Table155[[#This Row],[Total deaths of state by year: standard deviations away from mean]]&lt;2, "no", "yes")</f>
        <v>no</v>
      </c>
      <c r="I170" s="2">
        <v>405201.67800000001</v>
      </c>
      <c r="J170" s="3">
        <v>120</v>
      </c>
      <c r="K170" s="5">
        <v>831540.3139999999</v>
      </c>
      <c r="L170" s="3">
        <v>60</v>
      </c>
      <c r="M170" s="5">
        <v>864447.73499999987</v>
      </c>
      <c r="N170" s="3">
        <v>60</v>
      </c>
      <c r="O170" s="5">
        <v>824634.37399999984</v>
      </c>
      <c r="P170" s="3">
        <v>60</v>
      </c>
      <c r="Q170" s="5">
        <v>854745.59900000039</v>
      </c>
      <c r="R170" s="3">
        <v>60</v>
      </c>
      <c r="S170" s="5">
        <v>914103.51399999997</v>
      </c>
      <c r="T170" s="3">
        <v>60</v>
      </c>
      <c r="U170" s="5">
        <v>783965.92500000016</v>
      </c>
      <c r="V170" s="3">
        <v>118</v>
      </c>
      <c r="W170" s="5">
        <v>488551.8740000003</v>
      </c>
      <c r="X170" s="3">
        <v>216</v>
      </c>
      <c r="Y170" s="5">
        <v>267612.79799999995</v>
      </c>
      <c r="Z170" s="3">
        <v>439</v>
      </c>
      <c r="AA170" s="5">
        <v>98936.495999999985</v>
      </c>
      <c r="AB170" s="5">
        <f>ABS((Table155[[#This Row],[85+ years state population]]-Sheet1!$B$8)/Sheet1!$B$7)</f>
        <v>9.6016476248021579E-2</v>
      </c>
      <c r="AC170" s="5" t="str">
        <f>IF(Table155[[#This Row],[85+ years: standard deviations away from mean]]&lt;2, "no", "yes")</f>
        <v>no</v>
      </c>
      <c r="AD170" s="3">
        <v>630</v>
      </c>
    </row>
    <row r="171" spans="1:30">
      <c r="A171" t="s">
        <v>53</v>
      </c>
      <c r="B171">
        <v>2012</v>
      </c>
      <c r="C171">
        <v>5972135</v>
      </c>
      <c r="D171">
        <v>2960534</v>
      </c>
      <c r="E171">
        <v>3011601</v>
      </c>
      <c r="F171">
        <v>1365</v>
      </c>
      <c r="G171">
        <f>ABS((Table155[[#This Row],[Total deaths of state by year]]-Sheet1!$C$8)/Sheet1!$C$7)</f>
        <v>6.3330843547254906E-2</v>
      </c>
      <c r="H171" t="str">
        <f>IF(Table155[[#This Row],[Total deaths of state by year: standard deviations away from mean]]&lt;2, "no", "yes")</f>
        <v>no</v>
      </c>
      <c r="I171" s="2">
        <v>372734.53100000013</v>
      </c>
      <c r="J171" s="3">
        <v>120</v>
      </c>
      <c r="K171" s="5">
        <v>779805.79100000032</v>
      </c>
      <c r="L171" s="3">
        <v>60</v>
      </c>
      <c r="M171" s="5">
        <v>826314.68299999996</v>
      </c>
      <c r="N171" s="3">
        <v>60</v>
      </c>
      <c r="O171" s="5">
        <v>753507.29700000037</v>
      </c>
      <c r="P171" s="3">
        <v>60</v>
      </c>
      <c r="Q171" s="5">
        <v>763540.51500000001</v>
      </c>
      <c r="R171" s="3">
        <v>60</v>
      </c>
      <c r="S171" s="5">
        <v>909270.14899999998</v>
      </c>
      <c r="T171" s="3">
        <v>60</v>
      </c>
      <c r="U171" s="5">
        <v>743279.62800000026</v>
      </c>
      <c r="V171" s="3">
        <v>60</v>
      </c>
      <c r="W171" s="5">
        <v>427679.75599999988</v>
      </c>
      <c r="X171" s="3">
        <v>82</v>
      </c>
      <c r="Y171" s="5">
        <v>273361.77899999998</v>
      </c>
      <c r="Z171" s="3">
        <v>190</v>
      </c>
      <c r="AA171" s="5">
        <v>121166.33599999998</v>
      </c>
      <c r="AB171" s="5">
        <f>ABS((Table155[[#This Row],[85+ years state population]]-Sheet1!$B$8)/Sheet1!$B$7)</f>
        <v>8.4857026922490239E-2</v>
      </c>
      <c r="AC171" s="5" t="str">
        <f>IF(Table155[[#This Row],[85+ years: standard deviations away from mean]]&lt;2, "no", "yes")</f>
        <v>no</v>
      </c>
      <c r="AD171" s="3">
        <v>546</v>
      </c>
    </row>
    <row r="172" spans="1:30">
      <c r="A172" t="s">
        <v>24</v>
      </c>
      <c r="B172">
        <v>2012</v>
      </c>
      <c r="C172">
        <v>5785496</v>
      </c>
      <c r="D172">
        <v>2798875</v>
      </c>
      <c r="E172">
        <v>2986621</v>
      </c>
      <c r="F172">
        <v>1278</v>
      </c>
      <c r="G172">
        <f>ABS((Table155[[#This Row],[Total deaths of state by year]]-Sheet1!$C$8)/Sheet1!$C$7)</f>
        <v>0.14384886625961535</v>
      </c>
      <c r="H172" t="str">
        <f>IF(Table155[[#This Row],[Total deaths of state by year: standard deviations away from mean]]&lt;2, "no", "yes")</f>
        <v>no</v>
      </c>
      <c r="I172" s="2">
        <v>365907.95700000005</v>
      </c>
      <c r="J172" s="3">
        <v>120</v>
      </c>
      <c r="K172" s="5">
        <v>743555.66899999999</v>
      </c>
      <c r="L172" s="3">
        <v>60</v>
      </c>
      <c r="M172" s="5">
        <v>800618.59399999981</v>
      </c>
      <c r="N172" s="3">
        <v>60</v>
      </c>
      <c r="O172" s="5">
        <v>765833.2030000001</v>
      </c>
      <c r="P172" s="3">
        <v>60</v>
      </c>
      <c r="Q172" s="5">
        <v>799053.04900000012</v>
      </c>
      <c r="R172" s="3">
        <v>60</v>
      </c>
      <c r="S172" s="5">
        <v>894068.85800000012</v>
      </c>
      <c r="T172" s="3">
        <v>60</v>
      </c>
      <c r="U172" s="5">
        <v>698046.4310000001</v>
      </c>
      <c r="V172" s="3">
        <v>66</v>
      </c>
      <c r="W172" s="5">
        <v>392613.01400000008</v>
      </c>
      <c r="X172" s="3">
        <v>92</v>
      </c>
      <c r="Y172" s="5">
        <v>225661.41</v>
      </c>
      <c r="Z172" s="3">
        <v>235</v>
      </c>
      <c r="AA172" s="5">
        <v>98018.225000000006</v>
      </c>
      <c r="AB172" s="5">
        <f>ABS((Table155[[#This Row],[85+ years state population]]-Sheet1!$B$8)/Sheet1!$B$7)</f>
        <v>0.10348800517624983</v>
      </c>
      <c r="AC172" s="5" t="str">
        <f>IF(Table155[[#This Row],[85+ years: standard deviations away from mean]]&lt;2, "no", "yes")</f>
        <v>no</v>
      </c>
      <c r="AD172" s="3">
        <v>450</v>
      </c>
    </row>
    <row r="173" spans="1:30">
      <c r="A173" t="s">
        <v>21</v>
      </c>
      <c r="B173">
        <v>2012</v>
      </c>
      <c r="C173">
        <v>4353333</v>
      </c>
      <c r="D173">
        <v>2140581</v>
      </c>
      <c r="E173">
        <v>2212752</v>
      </c>
      <c r="F173">
        <v>1209</v>
      </c>
      <c r="G173">
        <f>ABS((Table155[[#This Row],[Total deaths of state by year]]-Sheet1!$C$8)/Sheet1!$C$7)</f>
        <v>0.20770798772114263</v>
      </c>
      <c r="H173" t="str">
        <f>IF(Table155[[#This Row],[Total deaths of state by year: standard deviations away from mean]]&lt;2, "no", "yes")</f>
        <v>no</v>
      </c>
      <c r="I173" s="2">
        <v>280983.54499999998</v>
      </c>
      <c r="J173" s="3">
        <v>120</v>
      </c>
      <c r="K173" s="5">
        <v>569887.96600000001</v>
      </c>
      <c r="L173" s="3">
        <v>60</v>
      </c>
      <c r="M173" s="5">
        <v>590115.83300000033</v>
      </c>
      <c r="N173" s="3">
        <v>60</v>
      </c>
      <c r="O173" s="5">
        <v>562860.15700000001</v>
      </c>
      <c r="P173" s="3">
        <v>60</v>
      </c>
      <c r="Q173" s="5">
        <v>579350.91399999987</v>
      </c>
      <c r="R173" s="3">
        <v>60</v>
      </c>
      <c r="S173" s="5">
        <v>637822.54100000032</v>
      </c>
      <c r="T173" s="3">
        <v>60</v>
      </c>
      <c r="U173" s="5">
        <v>541909.8489999997</v>
      </c>
      <c r="V173" s="3">
        <v>73</v>
      </c>
      <c r="W173" s="5">
        <v>333015.33100000001</v>
      </c>
      <c r="X173" s="3">
        <v>115</v>
      </c>
      <c r="Y173" s="5">
        <v>184957.26200000005</v>
      </c>
      <c r="Z173" s="3">
        <v>270</v>
      </c>
      <c r="AA173" s="5">
        <v>72127.641999999993</v>
      </c>
      <c r="AB173" s="5">
        <f>ABS((Table155[[#This Row],[85+ years state population]]-Sheet1!$B$8)/Sheet1!$B$7)</f>
        <v>0.31414721128555617</v>
      </c>
      <c r="AC173" s="5" t="str">
        <f>IF(Table155[[#This Row],[85+ years: standard deviations away from mean]]&lt;2, "no", "yes")</f>
        <v>no</v>
      </c>
      <c r="AD173" s="3">
        <v>357</v>
      </c>
    </row>
    <row r="174" spans="1:30">
      <c r="A174" t="s">
        <v>27</v>
      </c>
      <c r="B174">
        <v>2012</v>
      </c>
      <c r="C174">
        <v>5110756</v>
      </c>
      <c r="D174">
        <v>2536950</v>
      </c>
      <c r="E174">
        <v>2573806</v>
      </c>
      <c r="F174">
        <v>1057</v>
      </c>
      <c r="G174">
        <f>ABS((Table155[[#This Row],[Total deaths of state by year]]-Sheet1!$C$8)/Sheet1!$C$7)</f>
        <v>0.34838315383928964</v>
      </c>
      <c r="H174" t="str">
        <f>IF(Table155[[#This Row],[Total deaths of state by year: standard deviations away from mean]]&lt;2, "no", "yes")</f>
        <v>no</v>
      </c>
      <c r="I174" s="2">
        <v>341047.29700000008</v>
      </c>
      <c r="J174" s="3">
        <v>120</v>
      </c>
      <c r="K174" s="5">
        <v>683350.68900000025</v>
      </c>
      <c r="L174" s="3">
        <v>60</v>
      </c>
      <c r="M174" s="5">
        <v>704983.55800000008</v>
      </c>
      <c r="N174" s="3">
        <v>60</v>
      </c>
      <c r="O174" s="5">
        <v>696394.72499999998</v>
      </c>
      <c r="P174" s="3">
        <v>60</v>
      </c>
      <c r="Q174" s="5">
        <v>664139.21500000008</v>
      </c>
      <c r="R174" s="3">
        <v>60</v>
      </c>
      <c r="S174" s="5">
        <v>769391.46199999994</v>
      </c>
      <c r="T174" s="3">
        <v>60</v>
      </c>
      <c r="U174" s="5">
        <v>603527.45099999988</v>
      </c>
      <c r="V174" s="3">
        <v>60</v>
      </c>
      <c r="W174" s="5">
        <v>339427.64199999988</v>
      </c>
      <c r="X174" s="3">
        <v>70</v>
      </c>
      <c r="Y174" s="5">
        <v>210267.85400000002</v>
      </c>
      <c r="Z174" s="3">
        <v>123</v>
      </c>
      <c r="AA174" s="5">
        <v>96863.70100000003</v>
      </c>
      <c r="AB174" s="5">
        <f>ABS((Table155[[#This Row],[85+ years state population]]-Sheet1!$B$8)/Sheet1!$B$7)</f>
        <v>0.1128818109964639</v>
      </c>
      <c r="AC174" s="5" t="str">
        <f>IF(Table155[[#This Row],[85+ years: standard deviations away from mean]]&lt;2, "no", "yes")</f>
        <v>no</v>
      </c>
      <c r="AD174" s="3">
        <v>366</v>
      </c>
    </row>
    <row r="175" spans="1:30">
      <c r="A175" t="s">
        <v>4</v>
      </c>
      <c r="B175">
        <v>2012</v>
      </c>
      <c r="C175">
        <v>4866478</v>
      </c>
      <c r="D175">
        <v>2363464</v>
      </c>
      <c r="E175">
        <v>2503014</v>
      </c>
      <c r="F175">
        <v>1251</v>
      </c>
      <c r="G175">
        <f>ABS((Table155[[#This Row],[Total deaths of state by year]]-Sheet1!$C$8)/Sheet1!$C$7)</f>
        <v>0.16883721813586516</v>
      </c>
      <c r="H175" t="str">
        <f>IF(Table155[[#This Row],[Total deaths of state by year: standard deviations away from mean]]&lt;2, "no", "yes")</f>
        <v>no</v>
      </c>
      <c r="I175" s="2">
        <v>309366.07000000012</v>
      </c>
      <c r="J175" s="3">
        <v>120</v>
      </c>
      <c r="K175" s="5">
        <v>637460.32199999946</v>
      </c>
      <c r="L175" s="3">
        <v>60</v>
      </c>
      <c r="M175" s="5">
        <v>687206.42800000031</v>
      </c>
      <c r="N175" s="3">
        <v>60</v>
      </c>
      <c r="O175" s="5">
        <v>614914.9589999998</v>
      </c>
      <c r="P175" s="3">
        <v>60</v>
      </c>
      <c r="Q175" s="5">
        <v>629224.65299999982</v>
      </c>
      <c r="R175" s="3">
        <v>60</v>
      </c>
      <c r="S175" s="5">
        <v>702691.35899999994</v>
      </c>
      <c r="T175" s="3">
        <v>60</v>
      </c>
      <c r="U175" s="5">
        <v>604314.23500000022</v>
      </c>
      <c r="V175" s="3">
        <v>75</v>
      </c>
      <c r="W175" s="5">
        <v>384670.60800000007</v>
      </c>
      <c r="X175" s="3">
        <v>128</v>
      </c>
      <c r="Y175" s="5">
        <v>216927.48000000004</v>
      </c>
      <c r="Z175" s="3">
        <v>338</v>
      </c>
      <c r="AA175" s="5">
        <v>79572.68700000002</v>
      </c>
      <c r="AB175" s="5">
        <f>ABS((Table155[[#This Row],[85+ years state population]]-Sheet1!$B$8)/Sheet1!$B$7)</f>
        <v>0.25357046532552641</v>
      </c>
      <c r="AC175" s="5" t="str">
        <f>IF(Table155[[#This Row],[85+ years: standard deviations away from mean]]&lt;2, "no", "yes")</f>
        <v>no</v>
      </c>
      <c r="AD175" s="3">
        <v>358</v>
      </c>
    </row>
    <row r="176" spans="1:30">
      <c r="A176" t="s">
        <v>10</v>
      </c>
      <c r="B176">
        <v>2012</v>
      </c>
      <c r="C176">
        <v>3572213</v>
      </c>
      <c r="D176">
        <v>1739522</v>
      </c>
      <c r="E176">
        <v>1832691</v>
      </c>
      <c r="F176">
        <v>990</v>
      </c>
      <c r="G176">
        <f>ABS((Table155[[#This Row],[Total deaths of state by year]]-Sheet1!$C$8)/Sheet1!$C$7)</f>
        <v>0.41039128627294652</v>
      </c>
      <c r="H176" t="str">
        <f>IF(Table155[[#This Row],[Total deaths of state by year: standard deviations away from mean]]&lt;2, "no", "yes")</f>
        <v>no</v>
      </c>
      <c r="I176" s="2">
        <v>199318.37699999998</v>
      </c>
      <c r="J176" s="3">
        <v>120</v>
      </c>
      <c r="K176" s="5">
        <v>458918.10800000001</v>
      </c>
      <c r="L176" s="3">
        <v>60</v>
      </c>
      <c r="M176" s="5">
        <v>479176.98500000004</v>
      </c>
      <c r="N176" s="3">
        <v>60</v>
      </c>
      <c r="O176" s="5">
        <v>420884.95999999996</v>
      </c>
      <c r="P176" s="3">
        <v>60</v>
      </c>
      <c r="Q176" s="5">
        <v>485113.86600000004</v>
      </c>
      <c r="R176" s="3">
        <v>60</v>
      </c>
      <c r="S176" s="5">
        <v>569386.64900000009</v>
      </c>
      <c r="T176" s="3">
        <v>60</v>
      </c>
      <c r="U176" s="5">
        <v>444154.76499999996</v>
      </c>
      <c r="V176" s="3">
        <v>60</v>
      </c>
      <c r="W176" s="5">
        <v>258418.13400000002</v>
      </c>
      <c r="X176" s="3">
        <v>60</v>
      </c>
      <c r="Y176" s="5">
        <v>167108.36599999998</v>
      </c>
      <c r="Z176" s="3">
        <v>125</v>
      </c>
      <c r="AA176" s="5">
        <v>84749.743999999992</v>
      </c>
      <c r="AB176" s="5">
        <f>ABS((Table155[[#This Row],[85+ years state population]]-Sheet1!$B$8)/Sheet1!$B$7)</f>
        <v>0.2114472455586088</v>
      </c>
      <c r="AC176" s="5" t="str">
        <f>IF(Table155[[#This Row],[85+ years: standard deviations away from mean]]&lt;2, "no", "yes")</f>
        <v>no</v>
      </c>
      <c r="AD176" s="3">
        <v>317</v>
      </c>
    </row>
    <row r="177" spans="1:30">
      <c r="A177" t="s">
        <v>22</v>
      </c>
      <c r="B177">
        <v>2012</v>
      </c>
      <c r="C177">
        <v>4722489</v>
      </c>
      <c r="D177">
        <v>2310993</v>
      </c>
      <c r="E177">
        <v>2411496</v>
      </c>
      <c r="F177">
        <v>1122</v>
      </c>
      <c r="G177">
        <f>ABS((Table155[[#This Row],[Total deaths of state by year]]-Sheet1!$C$8)/Sheet1!$C$7)</f>
        <v>0.28822601043350304</v>
      </c>
      <c r="H177" t="str">
        <f>IF(Table155[[#This Row],[Total deaths of state by year: standard deviations away from mean]]&lt;2, "no", "yes")</f>
        <v>no</v>
      </c>
      <c r="I177" s="2">
        <v>323423.25800000003</v>
      </c>
      <c r="J177" s="3">
        <v>120</v>
      </c>
      <c r="K177" s="5">
        <v>640213.15399999986</v>
      </c>
      <c r="L177" s="3">
        <v>60</v>
      </c>
      <c r="M177" s="5">
        <v>688322.73200000019</v>
      </c>
      <c r="N177" s="3">
        <v>60</v>
      </c>
      <c r="O177" s="5">
        <v>643724.83600000001</v>
      </c>
      <c r="P177" s="3">
        <v>60</v>
      </c>
      <c r="Q177" s="5">
        <v>595996.821</v>
      </c>
      <c r="R177" s="3">
        <v>60</v>
      </c>
      <c r="S177" s="5">
        <v>678075.04099999997</v>
      </c>
      <c r="T177" s="3">
        <v>60</v>
      </c>
      <c r="U177" s="5">
        <v>562831.01400000008</v>
      </c>
      <c r="V177" s="3">
        <v>67</v>
      </c>
      <c r="W177" s="5">
        <v>330837.16600000003</v>
      </c>
      <c r="X177" s="3">
        <v>108</v>
      </c>
      <c r="Y177" s="5">
        <v>188348.26799999998</v>
      </c>
      <c r="Z177" s="3">
        <v>193</v>
      </c>
      <c r="AA177" s="5">
        <v>70663.903000000006</v>
      </c>
      <c r="AB177" s="5">
        <f>ABS((Table155[[#This Row],[85+ years state population]]-Sheet1!$B$8)/Sheet1!$B$7)</f>
        <v>0.32605695065647827</v>
      </c>
      <c r="AC177" s="5" t="str">
        <f>IF(Table155[[#This Row],[85+ years: standard deviations away from mean]]&lt;2, "no", "yes")</f>
        <v>no</v>
      </c>
      <c r="AD177" s="3">
        <v>313</v>
      </c>
    </row>
    <row r="178" spans="1:30">
      <c r="A178" t="s">
        <v>44</v>
      </c>
      <c r="B178">
        <v>2012</v>
      </c>
      <c r="C178">
        <v>4634882</v>
      </c>
      <c r="D178">
        <v>2253010</v>
      </c>
      <c r="E178">
        <v>2381872</v>
      </c>
      <c r="F178">
        <v>1073</v>
      </c>
      <c r="G178">
        <f>ABS((Table155[[#This Row],[Total deaths of state by year]]-Sheet1!$C$8)/Sheet1!$C$7)</f>
        <v>0.33357524161632679</v>
      </c>
      <c r="H178" t="str">
        <f>IF(Table155[[#This Row],[Total deaths of state by year: standard deviations away from mean]]&lt;2, "no", "yes")</f>
        <v>no</v>
      </c>
      <c r="I178" s="2">
        <v>299551.49199999985</v>
      </c>
      <c r="J178" s="3">
        <v>120</v>
      </c>
      <c r="K178" s="5">
        <v>593917.21399999992</v>
      </c>
      <c r="L178" s="3">
        <v>60</v>
      </c>
      <c r="M178" s="5">
        <v>666026.16899999988</v>
      </c>
      <c r="N178" s="3">
        <v>60</v>
      </c>
      <c r="O178" s="5">
        <v>592260.32900000003</v>
      </c>
      <c r="P178" s="3">
        <v>60</v>
      </c>
      <c r="Q178" s="5">
        <v>602528.25799999991</v>
      </c>
      <c r="R178" s="3">
        <v>60</v>
      </c>
      <c r="S178" s="5">
        <v>653668.33500000008</v>
      </c>
      <c r="T178" s="3">
        <v>66</v>
      </c>
      <c r="U178" s="5">
        <v>585188.31299999997</v>
      </c>
      <c r="V178" s="3">
        <v>69</v>
      </c>
      <c r="W178" s="5">
        <v>376015.15500000009</v>
      </c>
      <c r="X178" s="3">
        <v>84</v>
      </c>
      <c r="Y178" s="5">
        <v>195526.424</v>
      </c>
      <c r="Z178" s="3">
        <v>207</v>
      </c>
      <c r="AA178" s="5">
        <v>70237.98000000001</v>
      </c>
      <c r="AB178" s="5">
        <f>ABS((Table155[[#This Row],[85+ years state population]]-Sheet1!$B$8)/Sheet1!$B$7)</f>
        <v>0.32952248100176612</v>
      </c>
      <c r="AC178" s="5" t="str">
        <f>IF(Table155[[#This Row],[85+ years: standard deviations away from mean]]&lt;2, "no", "yes")</f>
        <v>no</v>
      </c>
      <c r="AD178" s="3">
        <v>287</v>
      </c>
    </row>
    <row r="179" spans="1:30">
      <c r="A179" t="s">
        <v>19</v>
      </c>
      <c r="B179">
        <v>2012</v>
      </c>
      <c r="C179">
        <v>3164320</v>
      </c>
      <c r="D179">
        <v>1567209</v>
      </c>
      <c r="E179">
        <v>1597111</v>
      </c>
      <c r="F179">
        <v>1078</v>
      </c>
      <c r="G179">
        <f>ABS((Table155[[#This Row],[Total deaths of state by year]]-Sheet1!$C$8)/Sheet1!$C$7)</f>
        <v>0.32894776904665091</v>
      </c>
      <c r="H179" t="str">
        <f>IF(Table155[[#This Row],[Total deaths of state by year: standard deviations away from mean]]&lt;2, "no", "yes")</f>
        <v>no</v>
      </c>
      <c r="I179" s="2">
        <v>208249.84</v>
      </c>
      <c r="J179" s="3">
        <v>120</v>
      </c>
      <c r="K179" s="5">
        <v>420446.30400000047</v>
      </c>
      <c r="L179" s="3">
        <v>60</v>
      </c>
      <c r="M179" s="5">
        <v>449556.32799999992</v>
      </c>
      <c r="N179" s="3">
        <v>60</v>
      </c>
      <c r="O179" s="5">
        <v>397448.88000000006</v>
      </c>
      <c r="P179" s="3">
        <v>60</v>
      </c>
      <c r="Q179" s="5">
        <v>381721.74599999993</v>
      </c>
      <c r="R179" s="3">
        <v>60</v>
      </c>
      <c r="S179" s="5">
        <v>450448.69199999998</v>
      </c>
      <c r="T179" s="3">
        <v>60</v>
      </c>
      <c r="U179" s="5">
        <v>386394.30200000014</v>
      </c>
      <c r="V179" s="3">
        <v>60</v>
      </c>
      <c r="W179" s="5">
        <v>235372.25000000009</v>
      </c>
      <c r="X179" s="3">
        <v>60</v>
      </c>
      <c r="Y179" s="5">
        <v>159132.44300000003</v>
      </c>
      <c r="Z179" s="3">
        <v>96</v>
      </c>
      <c r="AA179" s="5">
        <v>74450.805999999982</v>
      </c>
      <c r="AB179" s="5">
        <f>ABS((Table155[[#This Row],[85+ years state population]]-Sheet1!$B$8)/Sheet1!$B$7)</f>
        <v>0.2952447445507701</v>
      </c>
      <c r="AC179" s="5" t="str">
        <f>IF(Table155[[#This Row],[85+ years: standard deviations away from mean]]&lt;2, "no", "yes")</f>
        <v>no</v>
      </c>
      <c r="AD179" s="3">
        <v>411</v>
      </c>
    </row>
    <row r="180" spans="1:30">
      <c r="A180" t="s">
        <v>20</v>
      </c>
      <c r="B180">
        <v>2012</v>
      </c>
      <c r="C180">
        <v>2925322</v>
      </c>
      <c r="D180">
        <v>1452860</v>
      </c>
      <c r="E180">
        <v>1472462</v>
      </c>
      <c r="F180">
        <v>1042</v>
      </c>
      <c r="G180">
        <f>ABS((Table155[[#This Row],[Total deaths of state by year]]-Sheet1!$C$8)/Sheet1!$C$7)</f>
        <v>0.36226557154831729</v>
      </c>
      <c r="H180" t="str">
        <f>IF(Table155[[#This Row],[Total deaths of state by year: standard deviations away from mean]]&lt;2, "no", "yes")</f>
        <v>no</v>
      </c>
      <c r="I180" s="2">
        <v>207028.11999999997</v>
      </c>
      <c r="J180" s="3">
        <v>120</v>
      </c>
      <c r="K180" s="5">
        <v>409590.11399999994</v>
      </c>
      <c r="L180" s="3">
        <v>60</v>
      </c>
      <c r="M180" s="5">
        <v>419092.97499999992</v>
      </c>
      <c r="N180" s="3">
        <v>60</v>
      </c>
      <c r="O180" s="5">
        <v>385686.72299999994</v>
      </c>
      <c r="P180" s="3">
        <v>60</v>
      </c>
      <c r="Q180" s="5">
        <v>359191.42199999985</v>
      </c>
      <c r="R180" s="3">
        <v>60</v>
      </c>
      <c r="S180" s="5">
        <v>413477.13800000015</v>
      </c>
      <c r="T180" s="3">
        <v>60</v>
      </c>
      <c r="U180" s="5">
        <v>342591.45699999994</v>
      </c>
      <c r="V180" s="3">
        <v>60</v>
      </c>
      <c r="W180" s="5">
        <v>199266.71799999996</v>
      </c>
      <c r="X180" s="3">
        <v>60</v>
      </c>
      <c r="Y180" s="5">
        <v>129872.90299999999</v>
      </c>
      <c r="Z180" s="3">
        <v>120</v>
      </c>
      <c r="AA180" s="5">
        <v>60893.564999999995</v>
      </c>
      <c r="AB180" s="5">
        <f>ABS((Table155[[#This Row],[85+ years state population]]-Sheet1!$B$8)/Sheet1!$B$7)</f>
        <v>0.40555348599906171</v>
      </c>
      <c r="AC180" s="5" t="str">
        <f>IF(Table155[[#This Row],[85+ years: standard deviations away from mean]]&lt;2, "no", "yes")</f>
        <v>no</v>
      </c>
      <c r="AD180" s="3">
        <v>348</v>
      </c>
    </row>
    <row r="181" spans="1:30">
      <c r="A181" t="s">
        <v>51</v>
      </c>
      <c r="B181">
        <v>2012</v>
      </c>
      <c r="C181">
        <v>6763880</v>
      </c>
      <c r="D181">
        <v>3373428</v>
      </c>
      <c r="E181">
        <v>3390452</v>
      </c>
      <c r="F181">
        <v>1066</v>
      </c>
      <c r="G181">
        <f>ABS((Table155[[#This Row],[Total deaths of state by year]]-Sheet1!$C$8)/Sheet1!$C$7)</f>
        <v>0.34005370321387302</v>
      </c>
      <c r="H181" t="str">
        <f>IF(Table155[[#This Row],[Total deaths of state by year: standard deviations away from mean]]&lt;2, "no", "yes")</f>
        <v>no</v>
      </c>
      <c r="I181" s="2">
        <v>439010.62699999998</v>
      </c>
      <c r="J181" s="3">
        <v>120</v>
      </c>
      <c r="K181" s="5">
        <v>868375.25600000005</v>
      </c>
      <c r="L181" s="3">
        <v>60</v>
      </c>
      <c r="M181" s="5">
        <v>931726.18499999994</v>
      </c>
      <c r="N181" s="3">
        <v>60</v>
      </c>
      <c r="O181" s="5">
        <v>943523.18100000045</v>
      </c>
      <c r="P181" s="3">
        <v>60</v>
      </c>
      <c r="Q181" s="5">
        <v>916011.49699999974</v>
      </c>
      <c r="R181" s="3">
        <v>60</v>
      </c>
      <c r="S181" s="5">
        <v>985833.85599999991</v>
      </c>
      <c r="T181" s="3">
        <v>60</v>
      </c>
      <c r="U181" s="5">
        <v>840025.50900000019</v>
      </c>
      <c r="V181" s="3">
        <v>60</v>
      </c>
      <c r="W181" s="5">
        <v>466808.01600000006</v>
      </c>
      <c r="X181" s="3">
        <v>65</v>
      </c>
      <c r="Y181" s="5">
        <v>260373.06199999998</v>
      </c>
      <c r="Z181" s="3">
        <v>239</v>
      </c>
      <c r="AA181" s="5">
        <v>114731.89099999997</v>
      </c>
      <c r="AB181" s="5">
        <f>ABS((Table155[[#This Row],[85+ years state population]]-Sheet1!$B$8)/Sheet1!$B$7)</f>
        <v>3.2503046502119E-2</v>
      </c>
      <c r="AC181" s="5" t="str">
        <f>IF(Table155[[#This Row],[85+ years: standard deviations away from mean]]&lt;2, "no", "yes")</f>
        <v>no</v>
      </c>
      <c r="AD181" s="3">
        <v>356</v>
      </c>
    </row>
    <row r="182" spans="1:30">
      <c r="A182" t="s">
        <v>40</v>
      </c>
      <c r="B182">
        <v>2012</v>
      </c>
      <c r="C182">
        <v>3764791</v>
      </c>
      <c r="D182">
        <v>1862435</v>
      </c>
      <c r="E182">
        <v>1902356</v>
      </c>
      <c r="F182">
        <v>937</v>
      </c>
      <c r="G182">
        <f>ABS((Table155[[#This Row],[Total deaths of state by year]]-Sheet1!$C$8)/Sheet1!$C$7)</f>
        <v>0.45944249551151095</v>
      </c>
      <c r="H182" t="str">
        <f>IF(Table155[[#This Row],[Total deaths of state by year: standard deviations away from mean]]&lt;2, "no", "yes")</f>
        <v>no</v>
      </c>
      <c r="I182" s="2">
        <v>261669.72699999996</v>
      </c>
      <c r="J182" s="3">
        <v>120</v>
      </c>
      <c r="K182" s="5">
        <v>515039.37200000015</v>
      </c>
      <c r="L182" s="3">
        <v>60</v>
      </c>
      <c r="M182" s="5">
        <v>539611.08299999987</v>
      </c>
      <c r="N182" s="3">
        <v>60</v>
      </c>
      <c r="O182" s="5">
        <v>505694.50499999983</v>
      </c>
      <c r="P182" s="3">
        <v>60</v>
      </c>
      <c r="Q182" s="5">
        <v>466360.93800000008</v>
      </c>
      <c r="R182" s="3">
        <v>60</v>
      </c>
      <c r="S182" s="5">
        <v>521417.45699999988</v>
      </c>
      <c r="T182" s="3">
        <v>60</v>
      </c>
      <c r="U182" s="5">
        <v>443289.52199999982</v>
      </c>
      <c r="V182" s="3">
        <v>78</v>
      </c>
      <c r="W182" s="5">
        <v>283718.48200000002</v>
      </c>
      <c r="X182" s="3">
        <v>78</v>
      </c>
      <c r="Y182" s="5">
        <v>164651.64499999999</v>
      </c>
      <c r="Z182" s="3">
        <v>161</v>
      </c>
      <c r="AA182" s="5">
        <v>62585.975000000006</v>
      </c>
      <c r="AB182" s="5">
        <f>ABS((Table155[[#This Row],[85+ years state population]]-Sheet1!$B$8)/Sheet1!$B$7)</f>
        <v>0.39178316081899706</v>
      </c>
      <c r="AC182" s="5" t="str">
        <f>IF(Table155[[#This Row],[85+ years: standard deviations away from mean]]&lt;2, "no", "yes")</f>
        <v>no</v>
      </c>
      <c r="AD182" s="3">
        <v>229</v>
      </c>
    </row>
    <row r="183" spans="1:30">
      <c r="A183" t="s">
        <v>6</v>
      </c>
      <c r="B183">
        <v>2012</v>
      </c>
      <c r="C183">
        <v>6462829</v>
      </c>
      <c r="D183">
        <v>3215636</v>
      </c>
      <c r="E183">
        <v>3247193</v>
      </c>
      <c r="F183">
        <v>1043</v>
      </c>
      <c r="G183">
        <f>ABS((Table155[[#This Row],[Total deaths of state by year]]-Sheet1!$C$8)/Sheet1!$C$7)</f>
        <v>0.36134007703438209</v>
      </c>
      <c r="H183" t="str">
        <f>IF(Table155[[#This Row],[Total deaths of state by year: standard deviations away from mean]]&lt;2, "no", "yes")</f>
        <v>no</v>
      </c>
      <c r="I183" s="2">
        <v>459596.42200000002</v>
      </c>
      <c r="J183" s="3">
        <v>120</v>
      </c>
      <c r="K183" s="5">
        <v>907245.95200000016</v>
      </c>
      <c r="L183" s="3">
        <v>60</v>
      </c>
      <c r="M183" s="5">
        <v>913166.78900000011</v>
      </c>
      <c r="N183" s="3">
        <v>60</v>
      </c>
      <c r="O183" s="5">
        <v>872688.66800000006</v>
      </c>
      <c r="P183" s="3">
        <v>60</v>
      </c>
      <c r="Q183" s="5">
        <v>833065.05200000014</v>
      </c>
      <c r="R183" s="3">
        <v>60</v>
      </c>
      <c r="S183" s="5">
        <v>840803.46099999978</v>
      </c>
      <c r="T183" s="3">
        <v>60</v>
      </c>
      <c r="U183" s="5">
        <v>732408.44299999997</v>
      </c>
      <c r="V183" s="3">
        <v>66</v>
      </c>
      <c r="W183" s="5">
        <v>504676.92300000001</v>
      </c>
      <c r="X183" s="3">
        <v>80</v>
      </c>
      <c r="Y183" s="5">
        <v>285554.89899999998</v>
      </c>
      <c r="Z183" s="3">
        <v>213</v>
      </c>
      <c r="AA183" s="5">
        <v>104701.45800000001</v>
      </c>
      <c r="AB183" s="5">
        <f>ABS((Table155[[#This Row],[85+ years state population]]-Sheet1!$B$8)/Sheet1!$B$7)</f>
        <v>4.9109756605195294E-2</v>
      </c>
      <c r="AC183" s="5" t="str">
        <f>IF(Table155[[#This Row],[85+ years: standard deviations away from mean]]&lt;2, "no", "yes")</f>
        <v>no</v>
      </c>
      <c r="AD183" s="3">
        <v>273</v>
      </c>
    </row>
    <row r="184" spans="1:30">
      <c r="A184" t="s">
        <v>7</v>
      </c>
      <c r="B184">
        <v>2012</v>
      </c>
      <c r="C184">
        <v>3063186</v>
      </c>
      <c r="D184">
        <v>1504665</v>
      </c>
      <c r="E184">
        <v>1558521</v>
      </c>
      <c r="F184">
        <v>1081</v>
      </c>
      <c r="G184">
        <f>ABS((Table155[[#This Row],[Total deaths of state by year]]-Sheet1!$C$8)/Sheet1!$C$7)</f>
        <v>0.32617128550484537</v>
      </c>
      <c r="H184" t="str">
        <f>IF(Table155[[#This Row],[Total deaths of state by year: standard deviations away from mean]]&lt;2, "no", "yes")</f>
        <v>no</v>
      </c>
      <c r="I184" s="2">
        <v>203823.91300000006</v>
      </c>
      <c r="J184" s="3">
        <v>120</v>
      </c>
      <c r="K184" s="5">
        <v>410541.44700000004</v>
      </c>
      <c r="L184" s="3">
        <v>60</v>
      </c>
      <c r="M184" s="5">
        <v>417997.08399999992</v>
      </c>
      <c r="N184" s="3">
        <v>60</v>
      </c>
      <c r="O184" s="5">
        <v>391034.77800000022</v>
      </c>
      <c r="P184" s="3">
        <v>60</v>
      </c>
      <c r="Q184" s="5">
        <v>387441.9530000001</v>
      </c>
      <c r="R184" s="3">
        <v>60</v>
      </c>
      <c r="S184" s="5">
        <v>426075.06299999985</v>
      </c>
      <c r="T184" s="3">
        <v>60</v>
      </c>
      <c r="U184" s="5">
        <v>377370.55900000007</v>
      </c>
      <c r="V184" s="3">
        <v>65</v>
      </c>
      <c r="W184" s="5">
        <v>251004.82700000002</v>
      </c>
      <c r="X184" s="3">
        <v>80</v>
      </c>
      <c r="Y184" s="5">
        <v>144373.21399999995</v>
      </c>
      <c r="Z184" s="3">
        <v>220</v>
      </c>
      <c r="AA184" s="5">
        <v>53390.073999999993</v>
      </c>
      <c r="AB184" s="5">
        <f>ABS((Table155[[#This Row],[85+ years state population]]-Sheet1!$B$8)/Sheet1!$B$7)</f>
        <v>0.46660577891607807</v>
      </c>
      <c r="AC184" s="5" t="str">
        <f>IF(Table155[[#This Row],[85+ years: standard deviations away from mean]]&lt;2, "no", "yes")</f>
        <v>no</v>
      </c>
      <c r="AD184" s="3">
        <v>353</v>
      </c>
    </row>
    <row r="185" spans="1:30">
      <c r="A185" t="s">
        <v>9</v>
      </c>
      <c r="B185">
        <v>2012</v>
      </c>
      <c r="C185">
        <v>5005219</v>
      </c>
      <c r="D185">
        <v>2508489</v>
      </c>
      <c r="E185">
        <v>2496730</v>
      </c>
      <c r="F185">
        <v>930</v>
      </c>
      <c r="G185">
        <f>ABS((Table155[[#This Row],[Total deaths of state by year]]-Sheet1!$C$8)/Sheet1!$C$7)</f>
        <v>0.46592095710905718</v>
      </c>
      <c r="H185" t="str">
        <f>IF(Table155[[#This Row],[Total deaths of state by year: standard deviations away from mean]]&lt;2, "no", "yes")</f>
        <v>no</v>
      </c>
      <c r="I185" s="2">
        <v>337654.55700000009</v>
      </c>
      <c r="J185" s="3">
        <v>120</v>
      </c>
      <c r="K185" s="5">
        <v>675523.94400000002</v>
      </c>
      <c r="L185" s="3">
        <v>60</v>
      </c>
      <c r="M185" s="5">
        <v>687480.08799999987</v>
      </c>
      <c r="N185" s="3">
        <v>60</v>
      </c>
      <c r="O185" s="5">
        <v>723225.87899999972</v>
      </c>
      <c r="P185" s="3">
        <v>60</v>
      </c>
      <c r="Q185" s="5">
        <v>696489.09300000011</v>
      </c>
      <c r="R185" s="3">
        <v>60</v>
      </c>
      <c r="S185" s="5">
        <v>729752.95900000003</v>
      </c>
      <c r="T185" s="3">
        <v>60</v>
      </c>
      <c r="U185" s="5">
        <v>596912.92600000009</v>
      </c>
      <c r="V185" s="3">
        <v>60</v>
      </c>
      <c r="W185" s="5">
        <v>316002.33599999989</v>
      </c>
      <c r="X185" s="3">
        <v>65</v>
      </c>
      <c r="Y185" s="5">
        <v>171605.12000000002</v>
      </c>
      <c r="Z185" s="3">
        <v>105</v>
      </c>
      <c r="AA185" s="5">
        <v>71939.259000000035</v>
      </c>
      <c r="AB185" s="5">
        <f>ABS((Table155[[#This Row],[85+ years state population]]-Sheet1!$B$8)/Sheet1!$B$7)</f>
        <v>0.31567999303962019</v>
      </c>
      <c r="AC185" s="5" t="str">
        <f>IF(Table155[[#This Row],[85+ years: standard deviations away from mean]]&lt;2, "no", "yes")</f>
        <v>no</v>
      </c>
      <c r="AD185" s="3">
        <v>254</v>
      </c>
    </row>
    <row r="186" spans="1:30">
      <c r="A186" t="s">
        <v>41</v>
      </c>
      <c r="B186">
        <v>2012</v>
      </c>
      <c r="C186">
        <v>3859680</v>
      </c>
      <c r="D186">
        <v>1911862</v>
      </c>
      <c r="E186">
        <v>1947818</v>
      </c>
      <c r="F186">
        <v>810</v>
      </c>
      <c r="G186">
        <f>ABS((Table155[[#This Row],[Total deaths of state by year]]-Sheet1!$C$8)/Sheet1!$C$7)</f>
        <v>0.57698029878127854</v>
      </c>
      <c r="H186" t="str">
        <f>IF(Table155[[#This Row],[Total deaths of state by year: standard deviations away from mean]]&lt;2, "no", "yes")</f>
        <v>no</v>
      </c>
      <c r="I186" s="2">
        <v>238321.84599999999</v>
      </c>
      <c r="J186" s="3">
        <v>120</v>
      </c>
      <c r="K186" s="5">
        <v>487063.73499999999</v>
      </c>
      <c r="L186" s="3">
        <v>60</v>
      </c>
      <c r="M186" s="5">
        <v>514074.41499999998</v>
      </c>
      <c r="N186" s="3">
        <v>60</v>
      </c>
      <c r="O186" s="5">
        <v>531131.59999999974</v>
      </c>
      <c r="P186" s="3">
        <v>60</v>
      </c>
      <c r="Q186" s="5">
        <v>510104.67899999995</v>
      </c>
      <c r="R186" s="3">
        <v>60</v>
      </c>
      <c r="S186" s="5">
        <v>540653.36200000008</v>
      </c>
      <c r="T186" s="3">
        <v>60</v>
      </c>
      <c r="U186" s="5">
        <v>506201.14900000003</v>
      </c>
      <c r="V186" s="3">
        <v>60</v>
      </c>
      <c r="W186" s="5">
        <v>290707.10200000001</v>
      </c>
      <c r="X186" s="3">
        <v>60</v>
      </c>
      <c r="Y186" s="5">
        <v>164856.53899999999</v>
      </c>
      <c r="Z186" s="3">
        <v>125</v>
      </c>
      <c r="AA186" s="5">
        <v>75511.339000000007</v>
      </c>
      <c r="AB186" s="5">
        <f>ABS((Table155[[#This Row],[85+ years state population]]-Sheet1!$B$8)/Sheet1!$B$7)</f>
        <v>0.28661569823563976</v>
      </c>
      <c r="AC186" s="5" t="str">
        <f>IF(Table155[[#This Row],[85+ years: standard deviations away from mean]]&lt;2, "no", "yes")</f>
        <v>no</v>
      </c>
      <c r="AD186" s="3">
        <v>193</v>
      </c>
    </row>
    <row r="187" spans="1:30">
      <c r="A187" t="s">
        <v>28</v>
      </c>
      <c r="B187">
        <v>2012</v>
      </c>
      <c r="C187">
        <v>2995152</v>
      </c>
      <c r="D187">
        <v>1455700</v>
      </c>
      <c r="E187">
        <v>1539452</v>
      </c>
      <c r="F187">
        <v>930</v>
      </c>
      <c r="G187">
        <f>ABS((Table155[[#This Row],[Total deaths of state by year]]-Sheet1!$C$8)/Sheet1!$C$7)</f>
        <v>0.46592095710905718</v>
      </c>
      <c r="H187" t="str">
        <f>IF(Table155[[#This Row],[Total deaths of state by year: standard deviations away from mean]]&lt;2, "no", "yes")</f>
        <v>no</v>
      </c>
      <c r="I187" s="2">
        <v>209073.97199999989</v>
      </c>
      <c r="J187" s="3">
        <v>120</v>
      </c>
      <c r="K187" s="5">
        <v>418486.05199999985</v>
      </c>
      <c r="L187" s="3">
        <v>60</v>
      </c>
      <c r="M187" s="5">
        <v>440157.78500000003</v>
      </c>
      <c r="N187" s="3">
        <v>60</v>
      </c>
      <c r="O187" s="5">
        <v>385335.04899999977</v>
      </c>
      <c r="P187" s="3">
        <v>60</v>
      </c>
      <c r="Q187" s="5">
        <v>379232.79500000004</v>
      </c>
      <c r="R187" s="3">
        <v>60</v>
      </c>
      <c r="S187" s="5">
        <v>418050.90100000019</v>
      </c>
      <c r="T187" s="3">
        <v>60</v>
      </c>
      <c r="U187" s="5">
        <v>354997.50200000004</v>
      </c>
      <c r="V187" s="3">
        <v>60</v>
      </c>
      <c r="W187" s="5">
        <v>221139.6970000001</v>
      </c>
      <c r="X187" s="3">
        <v>91</v>
      </c>
      <c r="Y187" s="5">
        <v>123269.31499999994</v>
      </c>
      <c r="Z187" s="3">
        <v>212</v>
      </c>
      <c r="AA187" s="5">
        <v>45571.674999999988</v>
      </c>
      <c r="AB187" s="5">
        <f>ABS((Table155[[#This Row],[85+ years state population]]-Sheet1!$B$8)/Sheet1!$B$7)</f>
        <v>0.53022032658330498</v>
      </c>
      <c r="AC187" s="5" t="str">
        <f>IF(Table155[[#This Row],[85+ years: standard deviations away from mean]]&lt;2, "no", "yes")</f>
        <v>no</v>
      </c>
      <c r="AD187" s="3">
        <v>237</v>
      </c>
    </row>
    <row r="188" spans="1:30">
      <c r="A188" t="s">
        <v>52</v>
      </c>
      <c r="B188">
        <v>2012</v>
      </c>
      <c r="C188">
        <v>1785173</v>
      </c>
      <c r="D188">
        <v>881827</v>
      </c>
      <c r="E188">
        <v>903346</v>
      </c>
      <c r="F188">
        <v>833</v>
      </c>
      <c r="G188">
        <f>ABS((Table155[[#This Row],[Total deaths of state by year]]-Sheet1!$C$8)/Sheet1!$C$7)</f>
        <v>0.55569392496076941</v>
      </c>
      <c r="H188" t="str">
        <f>IF(Table155[[#This Row],[Total deaths of state by year: standard deviations away from mean]]&lt;2, "no", "yes")</f>
        <v>no</v>
      </c>
      <c r="I188" s="2">
        <v>102740.90699999996</v>
      </c>
      <c r="J188" s="3">
        <v>120</v>
      </c>
      <c r="K188" s="5">
        <v>211864.43600000005</v>
      </c>
      <c r="L188" s="3">
        <v>60</v>
      </c>
      <c r="M188" s="5">
        <v>234155.59900000005</v>
      </c>
      <c r="N188" s="3">
        <v>60</v>
      </c>
      <c r="O188" s="5">
        <v>213814.60799999998</v>
      </c>
      <c r="P188" s="3">
        <v>60</v>
      </c>
      <c r="Q188" s="5">
        <v>228370.03199999998</v>
      </c>
      <c r="R188" s="3">
        <v>60</v>
      </c>
      <c r="S188" s="5">
        <v>261112.84199999992</v>
      </c>
      <c r="T188" s="3">
        <v>60</v>
      </c>
      <c r="U188" s="5">
        <v>248115.10600000003</v>
      </c>
      <c r="V188" s="3">
        <v>60</v>
      </c>
      <c r="W188" s="5">
        <v>156890.6460000001</v>
      </c>
      <c r="X188" s="3">
        <v>60</v>
      </c>
      <c r="Y188" s="5">
        <v>92547.417999999991</v>
      </c>
      <c r="Z188" s="3">
        <v>126</v>
      </c>
      <c r="AA188" s="5">
        <v>35308.16599999999</v>
      </c>
      <c r="AB188" s="5">
        <f>ABS((Table155[[#This Row],[85+ years state population]]-Sheet1!$B$8)/Sheet1!$B$7)</f>
        <v>0.6137295568635085</v>
      </c>
      <c r="AC188" s="5" t="str">
        <f>IF(Table155[[#This Row],[85+ years: standard deviations away from mean]]&lt;2, "no", "yes")</f>
        <v>no</v>
      </c>
      <c r="AD188" s="3">
        <v>175</v>
      </c>
    </row>
    <row r="189" spans="1:30">
      <c r="A189" t="s">
        <v>48</v>
      </c>
      <c r="B189">
        <v>2012</v>
      </c>
      <c r="C189">
        <v>2773327</v>
      </c>
      <c r="D189">
        <v>1393499</v>
      </c>
      <c r="E189">
        <v>1379828</v>
      </c>
      <c r="F189">
        <v>762</v>
      </c>
      <c r="G189">
        <f>ABS((Table155[[#This Row],[Total deaths of state by year]]-Sheet1!$C$8)/Sheet1!$C$7)</f>
        <v>0.62140403545016698</v>
      </c>
      <c r="H189" t="str">
        <f>IF(Table155[[#This Row],[Total deaths of state by year: standard deviations away from mean]]&lt;2, "no", "yes")</f>
        <v>no</v>
      </c>
      <c r="I189" s="2">
        <v>260600.56999999998</v>
      </c>
      <c r="J189" s="3">
        <v>120</v>
      </c>
      <c r="K189" s="5">
        <v>477120.62300000002</v>
      </c>
      <c r="L189" s="3">
        <v>60</v>
      </c>
      <c r="M189" s="5">
        <v>451651.56699999998</v>
      </c>
      <c r="N189" s="3">
        <v>60</v>
      </c>
      <c r="O189" s="5">
        <v>442332.42200000008</v>
      </c>
      <c r="P189" s="3">
        <v>60</v>
      </c>
      <c r="Q189" s="5">
        <v>336747.18099999992</v>
      </c>
      <c r="R189" s="3">
        <v>60</v>
      </c>
      <c r="S189" s="5">
        <v>307240.05800000008</v>
      </c>
      <c r="T189" s="3">
        <v>60</v>
      </c>
      <c r="U189" s="5">
        <v>242459.73699999996</v>
      </c>
      <c r="V189" s="3">
        <v>60</v>
      </c>
      <c r="W189" s="5">
        <v>139581.18399999998</v>
      </c>
      <c r="X189" s="3">
        <v>60</v>
      </c>
      <c r="Y189" s="5">
        <v>82827.823000000019</v>
      </c>
      <c r="Z189" s="3">
        <v>87</v>
      </c>
      <c r="AA189" s="5">
        <v>30752.971000000001</v>
      </c>
      <c r="AB189" s="5">
        <f>ABS((Table155[[#This Row],[85+ years state population]]-Sheet1!$B$8)/Sheet1!$B$7)</f>
        <v>0.65079298499770988</v>
      </c>
      <c r="AC189" s="5" t="str">
        <f>IF(Table155[[#This Row],[85+ years: standard deviations away from mean]]&lt;2, "no", "yes")</f>
        <v>no</v>
      </c>
      <c r="AD189" s="3">
        <v>143</v>
      </c>
    </row>
    <row r="190" spans="1:30">
      <c r="A190" t="s">
        <v>31</v>
      </c>
      <c r="B190">
        <v>2012</v>
      </c>
      <c r="C190">
        <v>1777623</v>
      </c>
      <c r="D190">
        <v>884077</v>
      </c>
      <c r="E190">
        <v>893546</v>
      </c>
      <c r="F190">
        <v>768</v>
      </c>
      <c r="G190">
        <f>ABS((Table155[[#This Row],[Total deaths of state by year]]-Sheet1!$C$8)/Sheet1!$C$7)</f>
        <v>0.61585106836655601</v>
      </c>
      <c r="H190" t="str">
        <f>IF(Table155[[#This Row],[Total deaths of state by year: standard deviations away from mean]]&lt;2, "no", "yes")</f>
        <v>no</v>
      </c>
      <c r="I190" s="2">
        <v>126707.24600000001</v>
      </c>
      <c r="J190" s="3">
        <v>120</v>
      </c>
      <c r="K190" s="5">
        <v>243158.37599999996</v>
      </c>
      <c r="L190" s="3">
        <v>60</v>
      </c>
      <c r="M190" s="5">
        <v>254136.67199999996</v>
      </c>
      <c r="N190" s="3">
        <v>60</v>
      </c>
      <c r="O190" s="5">
        <v>240413.64700000006</v>
      </c>
      <c r="P190" s="3">
        <v>60</v>
      </c>
      <c r="Q190" s="5">
        <v>218365.30499999996</v>
      </c>
      <c r="R190" s="3">
        <v>60</v>
      </c>
      <c r="S190" s="5">
        <v>248317.57599999994</v>
      </c>
      <c r="T190" s="3">
        <v>60</v>
      </c>
      <c r="U190" s="5">
        <v>208016.98099999997</v>
      </c>
      <c r="V190" s="3">
        <v>60</v>
      </c>
      <c r="W190" s="5">
        <v>121086.64599999996</v>
      </c>
      <c r="X190" s="3">
        <v>60</v>
      </c>
      <c r="Y190" s="5">
        <v>81159.295000000027</v>
      </c>
      <c r="Z190" s="3">
        <v>78</v>
      </c>
      <c r="AA190" s="5">
        <v>36155.097000000002</v>
      </c>
      <c r="AB190" s="5">
        <f>ABS((Table155[[#This Row],[85+ years state population]]-Sheet1!$B$8)/Sheet1!$B$7)</f>
        <v>0.60683848716108568</v>
      </c>
      <c r="AC190" s="5" t="str">
        <f>IF(Table155[[#This Row],[85+ years: standard deviations away from mean]]&lt;2, "no", "yes")</f>
        <v>no</v>
      </c>
      <c r="AD190" s="3">
        <v>157</v>
      </c>
    </row>
    <row r="191" spans="1:30">
      <c r="A191" t="s">
        <v>15</v>
      </c>
      <c r="B191">
        <v>2012</v>
      </c>
      <c r="C191">
        <v>1362730</v>
      </c>
      <c r="D191">
        <v>683498</v>
      </c>
      <c r="E191">
        <v>679232</v>
      </c>
      <c r="F191">
        <v>855</v>
      </c>
      <c r="G191">
        <f>ABS((Table155[[#This Row],[Total deaths of state by year]]-Sheet1!$C$8)/Sheet1!$C$7)</f>
        <v>0.53533304565419548</v>
      </c>
      <c r="H191" t="str">
        <f>IF(Table155[[#This Row],[Total deaths of state by year: standard deviations away from mean]]&lt;2, "no", "yes")</f>
        <v>no</v>
      </c>
      <c r="I191" s="2">
        <v>88387.760999999999</v>
      </c>
      <c r="J191" s="3">
        <v>120</v>
      </c>
      <c r="K191" s="5">
        <v>163162.18199999997</v>
      </c>
      <c r="L191" s="3">
        <v>60</v>
      </c>
      <c r="M191" s="5">
        <v>182441.715</v>
      </c>
      <c r="N191" s="3">
        <v>60</v>
      </c>
      <c r="O191" s="5">
        <v>188610.209</v>
      </c>
      <c r="P191" s="3">
        <v>60</v>
      </c>
      <c r="Q191" s="5">
        <v>176124.67700000003</v>
      </c>
      <c r="R191" s="3">
        <v>60</v>
      </c>
      <c r="S191" s="5">
        <v>191607.36</v>
      </c>
      <c r="T191" s="3">
        <v>60</v>
      </c>
      <c r="U191" s="5">
        <v>174620.43299999999</v>
      </c>
      <c r="V191" s="3">
        <v>60</v>
      </c>
      <c r="W191" s="5">
        <v>102127.91</v>
      </c>
      <c r="X191" s="3">
        <v>60</v>
      </c>
      <c r="Y191" s="5">
        <v>63200.142000000007</v>
      </c>
      <c r="Z191" s="3">
        <v>106</v>
      </c>
      <c r="AA191" s="5">
        <v>31781.492999999999</v>
      </c>
      <c r="AB191" s="5">
        <f>ABS((Table155[[#This Row],[85+ years state population]]-Sheet1!$B$8)/Sheet1!$B$7)</f>
        <v>0.64242439677449548</v>
      </c>
      <c r="AC191" s="5" t="str">
        <f>IF(Table155[[#This Row],[85+ years: standard deviations away from mean]]&lt;2, "no", "yes")</f>
        <v>no</v>
      </c>
      <c r="AD191" s="3">
        <v>239</v>
      </c>
    </row>
    <row r="192" spans="1:30">
      <c r="A192" t="s">
        <v>35</v>
      </c>
      <c r="B192">
        <v>2012</v>
      </c>
      <c r="C192">
        <v>2016248</v>
      </c>
      <c r="D192">
        <v>996864</v>
      </c>
      <c r="E192">
        <v>1019384</v>
      </c>
      <c r="F192">
        <v>723</v>
      </c>
      <c r="G192">
        <f>ABS((Table155[[#This Row],[Total deaths of state by year]]-Sheet1!$C$8)/Sheet1!$C$7)</f>
        <v>0.65749832149363896</v>
      </c>
      <c r="H192" t="str">
        <f>IF(Table155[[#This Row],[Total deaths of state by year: standard deviations away from mean]]&lt;2, "no", "yes")</f>
        <v>no</v>
      </c>
      <c r="I192" s="2">
        <v>141338.97800000003</v>
      </c>
      <c r="J192" s="3">
        <v>120</v>
      </c>
      <c r="K192" s="5">
        <v>279260.89700000006</v>
      </c>
      <c r="L192" s="3">
        <v>60</v>
      </c>
      <c r="M192" s="5">
        <v>288433.10000000003</v>
      </c>
      <c r="N192" s="3">
        <v>60</v>
      </c>
      <c r="O192" s="5">
        <v>264130.98900000006</v>
      </c>
      <c r="P192" s="3">
        <v>60</v>
      </c>
      <c r="Q192" s="5">
        <v>245823.14399999997</v>
      </c>
      <c r="R192" s="3">
        <v>60</v>
      </c>
      <c r="S192" s="5">
        <v>281549.95399999997</v>
      </c>
      <c r="T192" s="3">
        <v>60</v>
      </c>
      <c r="U192" s="5">
        <v>250341.32299999995</v>
      </c>
      <c r="V192" s="3">
        <v>60</v>
      </c>
      <c r="W192" s="5">
        <v>150571.73999999996</v>
      </c>
      <c r="X192" s="3">
        <v>60</v>
      </c>
      <c r="Y192" s="5">
        <v>83802.455000000002</v>
      </c>
      <c r="Z192" s="3">
        <v>95</v>
      </c>
      <c r="AA192" s="5">
        <v>32115.852999999996</v>
      </c>
      <c r="AB192" s="5">
        <f>ABS((Table155[[#This Row],[85+ years state population]]-Sheet1!$B$8)/Sheet1!$B$7)</f>
        <v>0.63970387046750943</v>
      </c>
      <c r="AC192" s="5" t="str">
        <f>IF(Table155[[#This Row],[85+ years: standard deviations away from mean]]&lt;2, "no", "yes")</f>
        <v>no</v>
      </c>
      <c r="AD192" s="3">
        <v>118</v>
      </c>
    </row>
    <row r="193" spans="1:30">
      <c r="A193" t="s">
        <v>23</v>
      </c>
      <c r="B193">
        <v>2012</v>
      </c>
      <c r="C193">
        <v>1311652</v>
      </c>
      <c r="D193">
        <v>641608</v>
      </c>
      <c r="E193">
        <v>670044</v>
      </c>
      <c r="F193">
        <v>691</v>
      </c>
      <c r="G193">
        <f>ABS((Table155[[#This Row],[Total deaths of state by year]]-Sheet1!$C$8)/Sheet1!$C$7)</f>
        <v>0.68711414593956466</v>
      </c>
      <c r="H193" t="str">
        <f>IF(Table155[[#This Row],[Total deaths of state by year: standard deviations away from mean]]&lt;2, "no", "yes")</f>
        <v>no</v>
      </c>
      <c r="I193" s="2">
        <v>67997.369000000006</v>
      </c>
      <c r="J193" s="3">
        <v>120</v>
      </c>
      <c r="K193" s="5">
        <v>151752.61800000002</v>
      </c>
      <c r="L193" s="3">
        <v>60</v>
      </c>
      <c r="M193" s="5">
        <v>166605.57200000001</v>
      </c>
      <c r="N193" s="3">
        <v>60</v>
      </c>
      <c r="O193" s="5">
        <v>143640.47099999999</v>
      </c>
      <c r="P193" s="3">
        <v>60</v>
      </c>
      <c r="Q193" s="5">
        <v>169248.83499999999</v>
      </c>
      <c r="R193" s="3">
        <v>60</v>
      </c>
      <c r="S193" s="5">
        <v>213957.14500000002</v>
      </c>
      <c r="T193" s="3">
        <v>60</v>
      </c>
      <c r="U193" s="5">
        <v>189178.64600000004</v>
      </c>
      <c r="V193" s="3">
        <v>60</v>
      </c>
      <c r="W193" s="5">
        <v>112263.77099999999</v>
      </c>
      <c r="X193" s="3">
        <v>60</v>
      </c>
      <c r="Y193" s="5">
        <v>69188.3</v>
      </c>
      <c r="Z193" s="3">
        <v>67</v>
      </c>
      <c r="AA193" s="5">
        <v>28274.792999999998</v>
      </c>
      <c r="AB193" s="5">
        <f>ABS((Table155[[#This Row],[85+ years state population]]-Sheet1!$B$8)/Sheet1!$B$7)</f>
        <v>0.6709567260025977</v>
      </c>
      <c r="AC193" s="5" t="str">
        <f>IF(Table155[[#This Row],[85+ years: standard deviations away from mean]]&lt;2, "no", "yes")</f>
        <v>no</v>
      </c>
      <c r="AD193" s="3">
        <v>83</v>
      </c>
    </row>
    <row r="194" spans="1:30">
      <c r="A194" t="s">
        <v>32</v>
      </c>
      <c r="B194">
        <v>2012</v>
      </c>
      <c r="C194">
        <v>2685965</v>
      </c>
      <c r="D194">
        <v>1354694</v>
      </c>
      <c r="E194">
        <v>1331271</v>
      </c>
      <c r="F194">
        <v>854</v>
      </c>
      <c r="G194">
        <f>ABS((Table155[[#This Row],[Total deaths of state by year]]-Sheet1!$C$8)/Sheet1!$C$7)</f>
        <v>0.53625854016813068</v>
      </c>
      <c r="H194" t="str">
        <f>IF(Table155[[#This Row],[Total deaths of state by year: standard deviations away from mean]]&lt;2, "no", "yes")</f>
        <v>no</v>
      </c>
      <c r="I194" s="2">
        <v>184873.56100000002</v>
      </c>
      <c r="J194" s="3">
        <v>120</v>
      </c>
      <c r="K194" s="5">
        <v>361516.19199999992</v>
      </c>
      <c r="L194" s="3">
        <v>60</v>
      </c>
      <c r="M194" s="5">
        <v>363554.42</v>
      </c>
      <c r="N194" s="3">
        <v>60</v>
      </c>
      <c r="O194" s="5">
        <v>384475.72899999999</v>
      </c>
      <c r="P194" s="3">
        <v>60</v>
      </c>
      <c r="Q194" s="5">
        <v>381112.74899999995</v>
      </c>
      <c r="R194" s="3">
        <v>60</v>
      </c>
      <c r="S194" s="5">
        <v>370639.60199999996</v>
      </c>
      <c r="T194" s="3">
        <v>60</v>
      </c>
      <c r="U194" s="5">
        <v>313984.5</v>
      </c>
      <c r="V194" s="3">
        <v>60</v>
      </c>
      <c r="W194" s="5">
        <v>198861.97</v>
      </c>
      <c r="X194" s="3">
        <v>80</v>
      </c>
      <c r="Y194" s="5">
        <v>96376.457000000009</v>
      </c>
      <c r="Z194" s="3">
        <v>135</v>
      </c>
      <c r="AA194" s="5">
        <v>32581.690999999999</v>
      </c>
      <c r="AB194" s="5">
        <f>ABS((Table155[[#This Row],[85+ years state population]]-Sheet1!$B$8)/Sheet1!$B$7)</f>
        <v>0.63591357098852319</v>
      </c>
      <c r="AC194" s="5" t="str">
        <f>IF(Table155[[#This Row],[85+ years: standard deviations away from mean]]&lt;2, "no", "yes")</f>
        <v>no</v>
      </c>
      <c r="AD194" s="3">
        <v>137</v>
      </c>
    </row>
    <row r="195" spans="1:30">
      <c r="A195" t="s">
        <v>43</v>
      </c>
      <c r="B195">
        <v>2012</v>
      </c>
      <c r="C195">
        <v>1052471</v>
      </c>
      <c r="D195">
        <v>508521</v>
      </c>
      <c r="E195">
        <v>543950</v>
      </c>
      <c r="F195">
        <v>676</v>
      </c>
      <c r="G195">
        <f>ABS((Table155[[#This Row],[Total deaths of state by year]]-Sheet1!$C$8)/Sheet1!$C$7)</f>
        <v>0.70099656364859231</v>
      </c>
      <c r="H195" t="str">
        <f>IF(Table155[[#This Row],[Total deaths of state by year: standard deviations away from mean]]&lt;2, "no", "yes")</f>
        <v>no</v>
      </c>
      <c r="I195" s="2">
        <v>56621.285000000003</v>
      </c>
      <c r="J195" s="3">
        <v>120</v>
      </c>
      <c r="K195" s="5">
        <v>124764.889</v>
      </c>
      <c r="L195" s="3">
        <v>60</v>
      </c>
      <c r="M195" s="5">
        <v>161408.93100000001</v>
      </c>
      <c r="N195" s="3">
        <v>60</v>
      </c>
      <c r="O195" s="5">
        <v>128129.56300000001</v>
      </c>
      <c r="P195" s="3">
        <v>60</v>
      </c>
      <c r="Q195" s="5">
        <v>137111.88399999999</v>
      </c>
      <c r="R195" s="3">
        <v>60</v>
      </c>
      <c r="S195" s="5">
        <v>160128.08899999998</v>
      </c>
      <c r="T195" s="3">
        <v>60</v>
      </c>
      <c r="U195" s="5">
        <v>130742.87300000002</v>
      </c>
      <c r="V195" s="3">
        <v>60</v>
      </c>
      <c r="W195" s="5">
        <v>75064.737000000008</v>
      </c>
      <c r="X195" s="3">
        <v>60</v>
      </c>
      <c r="Y195" s="5">
        <v>51452.987000000008</v>
      </c>
      <c r="Z195" s="3">
        <v>60</v>
      </c>
      <c r="AA195" s="5">
        <v>26116.227999999999</v>
      </c>
      <c r="AB195" s="5">
        <f>ABS((Table155[[#This Row],[85+ years state population]]-Sheet1!$B$8)/Sheet1!$B$7)</f>
        <v>0.68851992993799505</v>
      </c>
      <c r="AC195" s="5" t="str">
        <f>IF(Table155[[#This Row],[85+ years: standard deviations away from mean]]&lt;2, "no", "yes")</f>
        <v>no</v>
      </c>
      <c r="AD195" s="3">
        <v>76</v>
      </c>
    </row>
    <row r="196" spans="1:30">
      <c r="A196" t="s">
        <v>16</v>
      </c>
      <c r="B196">
        <v>2012</v>
      </c>
      <c r="C196">
        <v>1570747</v>
      </c>
      <c r="D196">
        <v>787048</v>
      </c>
      <c r="E196">
        <v>783699</v>
      </c>
      <c r="F196">
        <v>691</v>
      </c>
      <c r="G196">
        <f>ABS((Table155[[#This Row],[Total deaths of state by year]]-Sheet1!$C$8)/Sheet1!$C$7)</f>
        <v>0.68711414593956466</v>
      </c>
      <c r="H196" t="str">
        <f>IF(Table155[[#This Row],[Total deaths of state by year: standard deviations away from mean]]&lt;2, "no", "yes")</f>
        <v>no</v>
      </c>
      <c r="I196" s="2">
        <v>119971.78</v>
      </c>
      <c r="J196" s="3">
        <v>120</v>
      </c>
      <c r="K196" s="5">
        <v>236973.13399999999</v>
      </c>
      <c r="L196" s="3">
        <v>60</v>
      </c>
      <c r="M196" s="5">
        <v>227110.83399999994</v>
      </c>
      <c r="N196" s="3">
        <v>60</v>
      </c>
      <c r="O196" s="5">
        <v>208567.742</v>
      </c>
      <c r="P196" s="3">
        <v>60</v>
      </c>
      <c r="Q196" s="5">
        <v>192581.84099999999</v>
      </c>
      <c r="R196" s="3">
        <v>60</v>
      </c>
      <c r="S196" s="5">
        <v>207517.11999999997</v>
      </c>
      <c r="T196" s="3">
        <v>60</v>
      </c>
      <c r="U196" s="5">
        <v>181335.54700000002</v>
      </c>
      <c r="V196" s="3">
        <v>60</v>
      </c>
      <c r="W196" s="5">
        <v>111777.64799999997</v>
      </c>
      <c r="X196" s="3">
        <v>60</v>
      </c>
      <c r="Y196" s="5">
        <v>61361.459999999992</v>
      </c>
      <c r="Z196" s="3">
        <v>76</v>
      </c>
      <c r="AA196" s="5">
        <v>24736.278000000002</v>
      </c>
      <c r="AB196" s="5">
        <f>ABS((Table155[[#This Row],[85+ years state population]]-Sheet1!$B$8)/Sheet1!$B$7)</f>
        <v>0.69974791856500029</v>
      </c>
      <c r="AC196" s="5" t="str">
        <f>IF(Table155[[#This Row],[85+ years: standard deviations away from mean]]&lt;2, "no", "yes")</f>
        <v>no</v>
      </c>
      <c r="AD196" s="3">
        <v>91</v>
      </c>
    </row>
    <row r="197" spans="1:30">
      <c r="A197" t="s">
        <v>33</v>
      </c>
      <c r="B197">
        <v>2012</v>
      </c>
      <c r="C197">
        <v>1317474</v>
      </c>
      <c r="D197">
        <v>650048</v>
      </c>
      <c r="E197">
        <v>667426</v>
      </c>
      <c r="F197">
        <v>723</v>
      </c>
      <c r="G197">
        <f>ABS((Table155[[#This Row],[Total deaths of state by year]]-Sheet1!$C$8)/Sheet1!$C$7)</f>
        <v>0.65749832149363896</v>
      </c>
      <c r="H197" t="str">
        <f>IF(Table155[[#This Row],[Total deaths of state by year: standard deviations away from mean]]&lt;2, "no", "yes")</f>
        <v>no</v>
      </c>
      <c r="I197" s="2">
        <v>69384.827000000005</v>
      </c>
      <c r="J197" s="3">
        <v>120</v>
      </c>
      <c r="K197" s="5">
        <v>161671.59400000001</v>
      </c>
      <c r="L197" s="3">
        <v>60</v>
      </c>
      <c r="M197" s="5">
        <v>178786.35499999998</v>
      </c>
      <c r="N197" s="3">
        <v>60</v>
      </c>
      <c r="O197" s="5">
        <v>145685.83499999999</v>
      </c>
      <c r="P197" s="3">
        <v>60</v>
      </c>
      <c r="Q197" s="5">
        <v>179323.076</v>
      </c>
      <c r="R197" s="3">
        <v>60</v>
      </c>
      <c r="S197" s="5">
        <v>223223.81799999997</v>
      </c>
      <c r="T197" s="3">
        <v>60</v>
      </c>
      <c r="U197" s="5">
        <v>179230.81899999999</v>
      </c>
      <c r="V197" s="3">
        <v>60</v>
      </c>
      <c r="W197" s="5">
        <v>99044.563000000009</v>
      </c>
      <c r="X197" s="3">
        <v>60</v>
      </c>
      <c r="Y197" s="5">
        <v>57766.875000000007</v>
      </c>
      <c r="Z197" s="3">
        <v>69</v>
      </c>
      <c r="AA197" s="5">
        <v>24345.946999999996</v>
      </c>
      <c r="AB197" s="5">
        <f>ABS((Table155[[#This Row],[85+ years state population]]-Sheet1!$B$8)/Sheet1!$B$7)</f>
        <v>0.70292385394582402</v>
      </c>
      <c r="AC197" s="5" t="str">
        <f>IF(Table155[[#This Row],[85+ years: standard deviations away from mean]]&lt;2, "no", "yes")</f>
        <v>no</v>
      </c>
      <c r="AD197" s="3">
        <v>123</v>
      </c>
    </row>
    <row r="198" spans="1:30">
      <c r="A198" t="s">
        <v>30</v>
      </c>
      <c r="B198">
        <v>2012</v>
      </c>
      <c r="C198">
        <v>969860</v>
      </c>
      <c r="D198">
        <v>486182</v>
      </c>
      <c r="E198">
        <v>483678</v>
      </c>
      <c r="F198">
        <v>684</v>
      </c>
      <c r="G198">
        <f>ABS((Table155[[#This Row],[Total deaths of state by year]]-Sheet1!$C$8)/Sheet1!$C$7)</f>
        <v>0.69359260753711083</v>
      </c>
      <c r="H198" t="str">
        <f>IF(Table155[[#This Row],[Total deaths of state by year: standard deviations away from mean]]&lt;2, "no", "yes")</f>
        <v>no</v>
      </c>
      <c r="I198" s="2">
        <v>58749.192999999992</v>
      </c>
      <c r="J198" s="3">
        <v>120</v>
      </c>
      <c r="K198" s="5">
        <v>119702.79299999999</v>
      </c>
      <c r="L198" s="3">
        <v>60</v>
      </c>
      <c r="M198" s="5">
        <v>132047.36499999999</v>
      </c>
      <c r="N198" s="3">
        <v>60</v>
      </c>
      <c r="O198" s="5">
        <v>119134.93099999997</v>
      </c>
      <c r="P198" s="3">
        <v>60</v>
      </c>
      <c r="Q198" s="5">
        <v>112008.91</v>
      </c>
      <c r="R198" s="3">
        <v>60</v>
      </c>
      <c r="S198" s="5">
        <v>144575.19799999997</v>
      </c>
      <c r="T198" s="3">
        <v>60</v>
      </c>
      <c r="U198" s="5">
        <v>136812.84199999998</v>
      </c>
      <c r="V198" s="3">
        <v>60</v>
      </c>
      <c r="W198" s="5">
        <v>80537.611999999994</v>
      </c>
      <c r="X198" s="3">
        <v>60</v>
      </c>
      <c r="Y198" s="5">
        <v>46816.698999999986</v>
      </c>
      <c r="Z198" s="3">
        <v>60</v>
      </c>
      <c r="AA198" s="5">
        <v>19603.518</v>
      </c>
      <c r="AB198" s="5">
        <f>ABS((Table155[[#This Row],[85+ years state population]]-Sheet1!$B$8)/Sheet1!$B$7)</f>
        <v>0.74151071497439769</v>
      </c>
      <c r="AC198" s="5" t="str">
        <f>IF(Table155[[#This Row],[85+ years: standard deviations away from mean]]&lt;2, "no", "yes")</f>
        <v>no</v>
      </c>
      <c r="AD198" s="3">
        <v>84</v>
      </c>
    </row>
    <row r="199" spans="1:30">
      <c r="A199" t="s">
        <v>45</v>
      </c>
      <c r="B199">
        <v>2012</v>
      </c>
      <c r="C199">
        <v>798524</v>
      </c>
      <c r="D199">
        <v>400443</v>
      </c>
      <c r="E199">
        <v>398081</v>
      </c>
      <c r="F199">
        <v>705</v>
      </c>
      <c r="G199">
        <f>ABS((Table155[[#This Row],[Total deaths of state by year]]-Sheet1!$C$8)/Sheet1!$C$7)</f>
        <v>0.6741572227444721</v>
      </c>
      <c r="H199" t="str">
        <f>IF(Table155[[#This Row],[Total deaths of state by year: standard deviations away from mean]]&lt;2, "no", "yes")</f>
        <v>no</v>
      </c>
      <c r="I199" s="2">
        <v>55130.277000000009</v>
      </c>
      <c r="J199" s="3">
        <v>120</v>
      </c>
      <c r="K199" s="5">
        <v>104309.61500000002</v>
      </c>
      <c r="L199" s="3">
        <v>60</v>
      </c>
      <c r="M199" s="5">
        <v>112204.159</v>
      </c>
      <c r="N199" s="3">
        <v>60</v>
      </c>
      <c r="O199" s="5">
        <v>101853.24800000004</v>
      </c>
      <c r="P199" s="3">
        <v>60</v>
      </c>
      <c r="Q199" s="5">
        <v>92127.540000000023</v>
      </c>
      <c r="R199" s="3">
        <v>60</v>
      </c>
      <c r="S199" s="5">
        <v>114947.70799999997</v>
      </c>
      <c r="T199" s="3">
        <v>60</v>
      </c>
      <c r="U199" s="5">
        <v>99498.329000000012</v>
      </c>
      <c r="V199" s="3">
        <v>60</v>
      </c>
      <c r="W199" s="5">
        <v>59087.104000000007</v>
      </c>
      <c r="X199" s="3">
        <v>60</v>
      </c>
      <c r="Y199" s="5">
        <v>40288.564000000013</v>
      </c>
      <c r="Z199" s="3">
        <v>60</v>
      </c>
      <c r="AA199" s="5">
        <v>19232.378000000001</v>
      </c>
      <c r="AB199" s="5">
        <f>ABS((Table155[[#This Row],[85+ years state population]]-Sheet1!$B$8)/Sheet1!$B$7)</f>
        <v>0.74453050242975971</v>
      </c>
      <c r="AC199" s="5" t="str">
        <f>IF(Table155[[#This Row],[85+ years: standard deviations away from mean]]&lt;2, "no", "yes")</f>
        <v>no</v>
      </c>
      <c r="AD199" s="3">
        <v>105</v>
      </c>
    </row>
    <row r="200" spans="1:30">
      <c r="A200" t="s">
        <v>54</v>
      </c>
      <c r="B200">
        <v>2012</v>
      </c>
      <c r="C200">
        <v>717595</v>
      </c>
      <c r="D200">
        <v>364673</v>
      </c>
      <c r="E200">
        <v>352922</v>
      </c>
      <c r="F200">
        <v>660</v>
      </c>
      <c r="G200">
        <f>ABS((Table155[[#This Row],[Total deaths of state by year]]-Sheet1!$C$8)/Sheet1!$C$7)</f>
        <v>0.71580447587155516</v>
      </c>
      <c r="H200" t="str">
        <f>IF(Table155[[#This Row],[Total deaths of state by year: standard deviations away from mean]]&lt;2, "no", "yes")</f>
        <v>no</v>
      </c>
      <c r="I200" s="2">
        <v>49010.876999999993</v>
      </c>
      <c r="J200" s="3">
        <v>120</v>
      </c>
      <c r="K200" s="5">
        <v>94064.871000000014</v>
      </c>
      <c r="L200" s="3">
        <v>60</v>
      </c>
      <c r="M200" s="5">
        <v>100166.54400000001</v>
      </c>
      <c r="N200" s="3">
        <v>60</v>
      </c>
      <c r="O200" s="5">
        <v>95369.759000000035</v>
      </c>
      <c r="P200" s="3">
        <v>60</v>
      </c>
      <c r="Q200" s="5">
        <v>86695.840000000011</v>
      </c>
      <c r="R200" s="3">
        <v>60</v>
      </c>
      <c r="S200" s="5">
        <v>105041.95300000001</v>
      </c>
      <c r="T200" s="3">
        <v>60</v>
      </c>
      <c r="U200" s="5">
        <v>93464.829000000012</v>
      </c>
      <c r="V200" s="3">
        <v>60</v>
      </c>
      <c r="W200" s="5">
        <v>52432.534000000007</v>
      </c>
      <c r="X200" s="3">
        <v>60</v>
      </c>
      <c r="Y200" s="5">
        <v>29317.276000000002</v>
      </c>
      <c r="Z200" s="3">
        <v>60</v>
      </c>
      <c r="AA200" s="5">
        <v>11632.696</v>
      </c>
      <c r="AB200" s="5">
        <f>ABS((Table155[[#This Row],[85+ years state population]]-Sheet1!$B$8)/Sheet1!$B$7)</f>
        <v>0.8063654551924373</v>
      </c>
      <c r="AC200" s="5" t="str">
        <f>IF(Table155[[#This Row],[85+ years: standard deviations away from mean]]&lt;2, "no", "yes")</f>
        <v>no</v>
      </c>
      <c r="AD200" s="3">
        <v>60</v>
      </c>
    </row>
    <row r="201" spans="1:30">
      <c r="A201" t="s">
        <v>11</v>
      </c>
      <c r="B201">
        <v>2012</v>
      </c>
      <c r="C201">
        <v>900131</v>
      </c>
      <c r="D201">
        <v>436338</v>
      </c>
      <c r="E201">
        <v>463793</v>
      </c>
      <c r="F201">
        <v>671</v>
      </c>
      <c r="G201">
        <f>ABS((Table155[[#This Row],[Total deaths of state by year]]-Sheet1!$C$8)/Sheet1!$C$7)</f>
        <v>0.70562403621826819</v>
      </c>
      <c r="H201" t="str">
        <f>IF(Table155[[#This Row],[Total deaths of state by year: standard deviations away from mean]]&lt;2, "no", "yes")</f>
        <v>no</v>
      </c>
      <c r="I201" s="2">
        <v>56156.893000000004</v>
      </c>
      <c r="J201" s="3">
        <v>120</v>
      </c>
      <c r="K201" s="5">
        <v>113484.041</v>
      </c>
      <c r="L201" s="3">
        <v>60</v>
      </c>
      <c r="M201" s="5">
        <v>127042.61800000002</v>
      </c>
      <c r="N201" s="3">
        <v>60</v>
      </c>
      <c r="O201" s="5">
        <v>111979.94399999999</v>
      </c>
      <c r="P201" s="3">
        <v>60</v>
      </c>
      <c r="Q201" s="5">
        <v>115866.42300000001</v>
      </c>
      <c r="R201" s="3">
        <v>60</v>
      </c>
      <c r="S201" s="5">
        <v>132333.603</v>
      </c>
      <c r="T201" s="3">
        <v>60</v>
      </c>
      <c r="U201" s="5">
        <v>111943.48799999998</v>
      </c>
      <c r="V201" s="3">
        <v>60</v>
      </c>
      <c r="W201" s="5">
        <v>73350.815000000002</v>
      </c>
      <c r="X201" s="3">
        <v>60</v>
      </c>
      <c r="Y201" s="5">
        <v>41219.457000000002</v>
      </c>
      <c r="Z201" s="3">
        <v>65</v>
      </c>
      <c r="AA201" s="5">
        <v>16162.743</v>
      </c>
      <c r="AB201" s="5">
        <f>ABS((Table155[[#This Row],[85+ years state population]]-Sheet1!$B$8)/Sheet1!$B$7)</f>
        <v>0.76950664422406911</v>
      </c>
      <c r="AC201" s="5" t="str">
        <f>IF(Table155[[#This Row],[85+ years: standard deviations away from mean]]&lt;2, "no", "yes")</f>
        <v>no</v>
      </c>
      <c r="AD201" s="3">
        <v>71</v>
      </c>
    </row>
    <row r="202" spans="1:30">
      <c r="A202" t="s">
        <v>38</v>
      </c>
      <c r="B202">
        <v>2012</v>
      </c>
      <c r="C202">
        <v>706929</v>
      </c>
      <c r="D202">
        <v>356513</v>
      </c>
      <c r="E202">
        <v>350416</v>
      </c>
      <c r="F202">
        <v>671</v>
      </c>
      <c r="G202">
        <f>ABS((Table155[[#This Row],[Total deaths of state by year]]-Sheet1!$C$8)/Sheet1!$C$7)</f>
        <v>0.70562403621826819</v>
      </c>
      <c r="H202" t="str">
        <f>IF(Table155[[#This Row],[Total deaths of state by year: standard deviations away from mean]]&lt;2, "no", "yes")</f>
        <v>no</v>
      </c>
      <c r="I202" s="2">
        <v>45570.784999999989</v>
      </c>
      <c r="J202" s="3">
        <v>120</v>
      </c>
      <c r="K202" s="5">
        <v>84646.806999999986</v>
      </c>
      <c r="L202" s="3">
        <v>60</v>
      </c>
      <c r="M202" s="5">
        <v>112406.48700000001</v>
      </c>
      <c r="N202" s="3">
        <v>60</v>
      </c>
      <c r="O202" s="5">
        <v>93608.000000000015</v>
      </c>
      <c r="P202" s="3">
        <v>60</v>
      </c>
      <c r="Q202" s="5">
        <v>79405.303</v>
      </c>
      <c r="R202" s="3">
        <v>60</v>
      </c>
      <c r="S202" s="5">
        <v>100133.90899999999</v>
      </c>
      <c r="T202" s="3">
        <v>60</v>
      </c>
      <c r="U202" s="5">
        <v>86931.608999999997</v>
      </c>
      <c r="V202" s="3">
        <v>60</v>
      </c>
      <c r="W202" s="5">
        <v>51299.062999999987</v>
      </c>
      <c r="X202" s="3">
        <v>60</v>
      </c>
      <c r="Y202" s="5">
        <v>35656.106000000014</v>
      </c>
      <c r="Z202" s="3">
        <v>60</v>
      </c>
      <c r="AA202" s="5">
        <v>16998.883999999998</v>
      </c>
      <c r="AB202" s="5">
        <f>ABS((Table155[[#This Row],[85+ years state population]]-Sheet1!$B$8)/Sheet1!$B$7)</f>
        <v>0.76270336755565882</v>
      </c>
      <c r="AC202" s="5" t="str">
        <f>IF(Table155[[#This Row],[85+ years: standard deviations away from mean]]&lt;2, "no", "yes")</f>
        <v>no</v>
      </c>
      <c r="AD202" s="3">
        <v>71</v>
      </c>
    </row>
    <row r="203" spans="1:30">
      <c r="A203" t="s">
        <v>5</v>
      </c>
      <c r="B203">
        <v>2012</v>
      </c>
      <c r="C203">
        <v>675805</v>
      </c>
      <c r="D203">
        <v>351238</v>
      </c>
      <c r="E203">
        <v>324567</v>
      </c>
      <c r="F203">
        <v>660</v>
      </c>
      <c r="G203">
        <f>ABS((Table155[[#This Row],[Total deaths of state by year]]-Sheet1!$C$8)/Sheet1!$C$7)</f>
        <v>0.71580447587155516</v>
      </c>
      <c r="H203" t="str">
        <f>IF(Table155[[#This Row],[Total deaths of state by year: standard deviations away from mean]]&lt;2, "no", "yes")</f>
        <v>no</v>
      </c>
      <c r="I203" s="2">
        <v>50428.643000000004</v>
      </c>
      <c r="J203" s="3">
        <v>120</v>
      </c>
      <c r="K203" s="5">
        <v>95879.114000000016</v>
      </c>
      <c r="L203" s="3">
        <v>60</v>
      </c>
      <c r="M203" s="5">
        <v>103240.92</v>
      </c>
      <c r="N203" s="3">
        <v>60</v>
      </c>
      <c r="O203" s="5">
        <v>97754.687999999995</v>
      </c>
      <c r="P203" s="3">
        <v>60</v>
      </c>
      <c r="Q203" s="5">
        <v>89171.321000000011</v>
      </c>
      <c r="R203" s="3">
        <v>60</v>
      </c>
      <c r="S203" s="5">
        <v>103836.80400000002</v>
      </c>
      <c r="T203" s="3">
        <v>60</v>
      </c>
      <c r="U203" s="5">
        <v>82276.793999999994</v>
      </c>
      <c r="V203" s="3">
        <v>60</v>
      </c>
      <c r="W203" s="5">
        <v>34090.460999999996</v>
      </c>
      <c r="X203" s="3">
        <v>60</v>
      </c>
      <c r="Y203" s="5">
        <v>14680.167999999998</v>
      </c>
      <c r="Z203" s="3">
        <v>60</v>
      </c>
      <c r="AA203" s="5">
        <v>4485.6339999999991</v>
      </c>
      <c r="AB203" s="5">
        <f>ABS((Table155[[#This Row],[85+ years state population]]-Sheet1!$B$8)/Sheet1!$B$7)</f>
        <v>0.86451765697692351</v>
      </c>
      <c r="AC203" s="5" t="str">
        <f>IF(Table155[[#This Row],[85+ years: standard deviations away from mean]]&lt;2, "no", "yes")</f>
        <v>no</v>
      </c>
      <c r="AD203" s="3">
        <v>60</v>
      </c>
    </row>
    <row r="204" spans="1:30">
      <c r="A204" t="s">
        <v>12</v>
      </c>
      <c r="B204">
        <v>2012</v>
      </c>
      <c r="C204">
        <v>605759</v>
      </c>
      <c r="D204">
        <v>286427</v>
      </c>
      <c r="E204">
        <v>319332</v>
      </c>
      <c r="F204">
        <v>660</v>
      </c>
      <c r="G204">
        <f>ABS((Table155[[#This Row],[Total deaths of state by year]]-Sheet1!$C$8)/Sheet1!$C$7)</f>
        <v>0.71580447587155516</v>
      </c>
      <c r="H204" t="str">
        <f>IF(Table155[[#This Row],[Total deaths of state by year: standard deviations away from mean]]&lt;2, "no", "yes")</f>
        <v>no</v>
      </c>
      <c r="I204" s="2">
        <v>34528.262999999999</v>
      </c>
      <c r="J204" s="3">
        <v>120</v>
      </c>
      <c r="K204" s="5">
        <v>52095.274000000005</v>
      </c>
      <c r="L204" s="3">
        <v>60</v>
      </c>
      <c r="M204" s="5">
        <v>101161.753</v>
      </c>
      <c r="N204" s="3">
        <v>60</v>
      </c>
      <c r="O204" s="5">
        <v>125392.113</v>
      </c>
      <c r="P204" s="3">
        <v>60</v>
      </c>
      <c r="Q204" s="5">
        <v>82383.224000000002</v>
      </c>
      <c r="R204" s="3">
        <v>60</v>
      </c>
      <c r="S204" s="5">
        <v>75114.116000000009</v>
      </c>
      <c r="T204" s="3">
        <v>60</v>
      </c>
      <c r="U204" s="5">
        <v>64816.213000000003</v>
      </c>
      <c r="V204" s="3">
        <v>60</v>
      </c>
      <c r="W204" s="5">
        <v>37557.058000000005</v>
      </c>
      <c r="X204" s="3">
        <v>60</v>
      </c>
      <c r="Y204" s="5">
        <v>21807.324000000001</v>
      </c>
      <c r="Z204" s="3">
        <v>60</v>
      </c>
      <c r="AA204" s="5">
        <v>10297.903</v>
      </c>
      <c r="AB204" s="5">
        <f>ABS((Table155[[#This Row],[85+ years state population]]-Sheet1!$B$8)/Sheet1!$B$7)</f>
        <v>0.81722602305606007</v>
      </c>
      <c r="AC204" s="5" t="str">
        <f>IF(Table155[[#This Row],[85+ years: standard deviations away from mean]]&lt;2, "no", "yes")</f>
        <v>no</v>
      </c>
      <c r="AD204" s="3">
        <v>60</v>
      </c>
    </row>
    <row r="205" spans="1:30">
      <c r="A205" t="s">
        <v>49</v>
      </c>
      <c r="B205">
        <v>2012</v>
      </c>
      <c r="C205">
        <v>647458</v>
      </c>
      <c r="D205">
        <v>319208</v>
      </c>
      <c r="E205">
        <v>328250</v>
      </c>
      <c r="F205">
        <v>660</v>
      </c>
      <c r="G205">
        <f>ABS((Table155[[#This Row],[Total deaths of state by year]]-Sheet1!$C$8)/Sheet1!$C$7)</f>
        <v>0.71580447587155516</v>
      </c>
      <c r="H205" t="str">
        <f>IF(Table155[[#This Row],[Total deaths of state by year: standard deviations away from mean]]&lt;2, "no", "yes")</f>
        <v>no</v>
      </c>
      <c r="I205" s="2">
        <v>34450.637999999999</v>
      </c>
      <c r="J205" s="3">
        <v>120</v>
      </c>
      <c r="K205" s="5">
        <v>77027.476999999999</v>
      </c>
      <c r="L205" s="3">
        <v>60</v>
      </c>
      <c r="M205" s="5">
        <v>93619.205000000002</v>
      </c>
      <c r="N205" s="3">
        <v>60</v>
      </c>
      <c r="O205" s="5">
        <v>72888.324999999983</v>
      </c>
      <c r="P205" s="3">
        <v>60</v>
      </c>
      <c r="Q205" s="5">
        <v>81094.625000000015</v>
      </c>
      <c r="R205" s="3">
        <v>60</v>
      </c>
      <c r="S205" s="5">
        <v>102855.258</v>
      </c>
      <c r="T205" s="3">
        <v>60</v>
      </c>
      <c r="U205" s="5">
        <v>90941.390999999974</v>
      </c>
      <c r="V205" s="3">
        <v>60</v>
      </c>
      <c r="W205" s="5">
        <v>51158.723000000005</v>
      </c>
      <c r="X205" s="3">
        <v>60</v>
      </c>
      <c r="Y205" s="5">
        <v>30999.248999999993</v>
      </c>
      <c r="Z205" s="3">
        <v>60</v>
      </c>
      <c r="AA205" s="5">
        <v>12933.883</v>
      </c>
      <c r="AB205" s="5">
        <f>ABS((Table155[[#This Row],[85+ years state population]]-Sheet1!$B$8)/Sheet1!$B$7)</f>
        <v>0.79577832316764852</v>
      </c>
      <c r="AC205" s="5" t="str">
        <f>IF(Table155[[#This Row],[85+ years: standard deviations away from mean]]&lt;2, "no", "yes")</f>
        <v>no</v>
      </c>
      <c r="AD205" s="3">
        <v>60</v>
      </c>
    </row>
    <row r="206" spans="1:30">
      <c r="A206" t="s">
        <v>8</v>
      </c>
      <c r="B206">
        <v>2013</v>
      </c>
      <c r="C206">
        <v>37606937</v>
      </c>
      <c r="D206">
        <v>18700244</v>
      </c>
      <c r="E206">
        <v>18906693</v>
      </c>
      <c r="F206">
        <v>6752</v>
      </c>
      <c r="G206">
        <f>ABS((Table155[[#This Row],[Total deaths of state by year]]-Sheet1!$C$8)/Sheet1!$C$7)</f>
        <v>4.922308103021547</v>
      </c>
      <c r="H206" t="str">
        <f>IF(Table155[[#This Row],[Total deaths of state by year: standard deviations away from mean]]&lt;2, "no", "yes")</f>
        <v>yes</v>
      </c>
      <c r="I206" s="2">
        <v>2522088.5889999997</v>
      </c>
      <c r="J206" s="3">
        <v>120</v>
      </c>
      <c r="K206" s="5">
        <v>5077940.6240000008</v>
      </c>
      <c r="L206" s="3">
        <v>60</v>
      </c>
      <c r="M206" s="5">
        <v>5597481.0320000015</v>
      </c>
      <c r="N206" s="3">
        <v>60</v>
      </c>
      <c r="O206" s="5">
        <v>5417259.5190000013</v>
      </c>
      <c r="P206" s="2">
        <v>66</v>
      </c>
      <c r="Q206" s="2">
        <v>5167787.5769999996</v>
      </c>
      <c r="R206" s="2">
        <v>72</v>
      </c>
      <c r="S206" s="2">
        <v>5231351.8089999985</v>
      </c>
      <c r="T206" s="2">
        <v>179</v>
      </c>
      <c r="U206" s="2">
        <v>4177180.9869999997</v>
      </c>
      <c r="V206" s="2">
        <v>501</v>
      </c>
      <c r="W206" s="2">
        <v>2422926.571</v>
      </c>
      <c r="X206" s="2">
        <v>828</v>
      </c>
      <c r="Y206" s="2">
        <v>1392902.209</v>
      </c>
      <c r="Z206" s="2">
        <v>1602</v>
      </c>
      <c r="AA206" s="2">
        <v>627498.29700000025</v>
      </c>
      <c r="AB206" s="2">
        <f>ABS((Table155[[#This Row],[85+ years state population]]-Sheet1!$B$8)/Sheet1!$B$7)</f>
        <v>4.2046363664618225</v>
      </c>
      <c r="AC206" s="2" t="str">
        <f>IF(Table155[[#This Row],[85+ years: standard deviations away from mean]]&lt;2, "no", "yes")</f>
        <v>yes</v>
      </c>
      <c r="AD206" s="2">
        <v>3264</v>
      </c>
    </row>
    <row r="207" spans="1:30">
      <c r="A207" t="s">
        <v>36</v>
      </c>
      <c r="B207">
        <v>2013</v>
      </c>
      <c r="C207">
        <v>19490635</v>
      </c>
      <c r="D207">
        <v>9443645</v>
      </c>
      <c r="E207">
        <v>10046990</v>
      </c>
      <c r="F207">
        <v>5142</v>
      </c>
      <c r="G207">
        <f>ABS((Table155[[#This Row],[Total deaths of state by year]]-Sheet1!$C$8)/Sheet1!$C$7)</f>
        <v>3.432261935585911</v>
      </c>
      <c r="H207" t="str">
        <f>IF(Table155[[#This Row],[Total deaths of state by year: standard deviations away from mean]]&lt;2, "no", "yes")</f>
        <v>yes</v>
      </c>
      <c r="I207" s="2">
        <v>1167972.2339999997</v>
      </c>
      <c r="J207" s="3">
        <v>120</v>
      </c>
      <c r="K207" s="5">
        <v>2357883.3690000013</v>
      </c>
      <c r="L207" s="3">
        <v>60</v>
      </c>
      <c r="M207" s="5">
        <v>2755115.7750000018</v>
      </c>
      <c r="N207" s="3">
        <v>60</v>
      </c>
      <c r="O207" s="5">
        <v>2717090.8939999994</v>
      </c>
      <c r="P207" s="2">
        <v>60</v>
      </c>
      <c r="Q207" s="2">
        <v>2574909.200999999</v>
      </c>
      <c r="R207" s="2">
        <v>60</v>
      </c>
      <c r="S207" s="2">
        <v>2852770.4210000001</v>
      </c>
      <c r="T207" s="2">
        <v>150</v>
      </c>
      <c r="U207" s="2">
        <v>2368686.2979999995</v>
      </c>
      <c r="V207" s="2">
        <v>350</v>
      </c>
      <c r="W207" s="2">
        <v>1428236.8420000002</v>
      </c>
      <c r="X207" s="2">
        <v>636</v>
      </c>
      <c r="Y207" s="2">
        <v>870200.72499999974</v>
      </c>
      <c r="Z207" s="2">
        <v>1216</v>
      </c>
      <c r="AA207" s="2">
        <v>401523.64200000005</v>
      </c>
      <c r="AB207" s="2">
        <f>ABS((Table155[[#This Row],[85+ years state population]]-Sheet1!$B$8)/Sheet1!$B$7)</f>
        <v>2.3659894181438021</v>
      </c>
      <c r="AC207" s="2" t="str">
        <f>IF(Table155[[#This Row],[85+ years: standard deviations away from mean]]&lt;2, "no", "yes")</f>
        <v>yes</v>
      </c>
      <c r="AD207" s="2">
        <v>2430</v>
      </c>
    </row>
    <row r="208" spans="1:30">
      <c r="A208" t="s">
        <v>47</v>
      </c>
      <c r="B208">
        <v>2013</v>
      </c>
      <c r="C208">
        <v>25684305</v>
      </c>
      <c r="D208">
        <v>12748324</v>
      </c>
      <c r="E208">
        <v>12935981</v>
      </c>
      <c r="F208">
        <v>3560</v>
      </c>
      <c r="G208">
        <f>ABS((Table155[[#This Row],[Total deaths of state by year]]-Sheet1!$C$8)/Sheet1!$C$7)</f>
        <v>1.9681296145404601</v>
      </c>
      <c r="H208" t="str">
        <f>IF(Table155[[#This Row],[Total deaths of state by year: standard deviations away from mean]]&lt;2, "no", "yes")</f>
        <v>no</v>
      </c>
      <c r="I208" s="2">
        <v>1935820.7290000001</v>
      </c>
      <c r="J208" s="3">
        <v>120</v>
      </c>
      <c r="K208" s="5">
        <v>3862721.5970000005</v>
      </c>
      <c r="L208" s="3">
        <v>60</v>
      </c>
      <c r="M208" s="5">
        <v>3768454.8230000008</v>
      </c>
      <c r="N208" s="3">
        <v>60</v>
      </c>
      <c r="O208" s="5">
        <v>3689711.0820000004</v>
      </c>
      <c r="P208" s="2">
        <v>70</v>
      </c>
      <c r="Q208" s="2">
        <v>3515056.0789999999</v>
      </c>
      <c r="R208" s="2">
        <v>92</v>
      </c>
      <c r="S208" s="2">
        <v>3444028.4460000009</v>
      </c>
      <c r="T208" s="2">
        <v>185</v>
      </c>
      <c r="U208" s="2">
        <v>2715331.6400000015</v>
      </c>
      <c r="V208" s="2">
        <v>365</v>
      </c>
      <c r="W208" s="2">
        <v>1573989.3889999995</v>
      </c>
      <c r="X208" s="2">
        <v>490</v>
      </c>
      <c r="Y208" s="2">
        <v>851795.4770000003</v>
      </c>
      <c r="Z208" s="2">
        <v>841</v>
      </c>
      <c r="AA208" s="2">
        <v>323943.87599999999</v>
      </c>
      <c r="AB208" s="2">
        <f>ABS((Table155[[#This Row],[85+ years state population]]-Sheet1!$B$8)/Sheet1!$B$7)</f>
        <v>1.7347602211919313</v>
      </c>
      <c r="AC208" s="2" t="str">
        <f>IF(Table155[[#This Row],[85+ years: standard deviations away from mean]]&lt;2, "no", "yes")</f>
        <v>no</v>
      </c>
      <c r="AD208" s="2">
        <v>1277</v>
      </c>
    </row>
    <row r="209" spans="1:30">
      <c r="A209" t="s">
        <v>42</v>
      </c>
      <c r="B209">
        <v>2013</v>
      </c>
      <c r="C209">
        <v>12666382</v>
      </c>
      <c r="D209">
        <v>6178481</v>
      </c>
      <c r="E209">
        <v>6487901</v>
      </c>
      <c r="F209">
        <v>3156</v>
      </c>
      <c r="G209">
        <f>ABS((Table155[[#This Row],[Total deaths of state by year]]-Sheet1!$C$8)/Sheet1!$C$7)</f>
        <v>1.5942298309106482</v>
      </c>
      <c r="H209" t="str">
        <f>IF(Table155[[#This Row],[Total deaths of state by year: standard deviations away from mean]]&lt;2, "no", "yes")</f>
        <v>no</v>
      </c>
      <c r="I209" s="2">
        <v>719632.51699999999</v>
      </c>
      <c r="J209" s="3">
        <v>120</v>
      </c>
      <c r="K209" s="5">
        <v>1528646.1030000006</v>
      </c>
      <c r="L209" s="3">
        <v>60</v>
      </c>
      <c r="M209" s="5">
        <v>1752198.0259999998</v>
      </c>
      <c r="N209" s="3">
        <v>60</v>
      </c>
      <c r="O209" s="5">
        <v>1546115.939</v>
      </c>
      <c r="P209" s="2">
        <v>60</v>
      </c>
      <c r="Q209" s="2">
        <v>1577390.3020000008</v>
      </c>
      <c r="R209" s="2">
        <v>60</v>
      </c>
      <c r="S209" s="2">
        <v>1892222.3200000003</v>
      </c>
      <c r="T209" s="2">
        <v>74</v>
      </c>
      <c r="U209" s="2">
        <v>1661581.1640000006</v>
      </c>
      <c r="V209" s="2">
        <v>186</v>
      </c>
      <c r="W209" s="2">
        <v>1017454.8829999998</v>
      </c>
      <c r="X209" s="2">
        <v>302</v>
      </c>
      <c r="Y209" s="2">
        <v>663223.60100000002</v>
      </c>
      <c r="Z209" s="2">
        <v>708</v>
      </c>
      <c r="AA209" s="2">
        <v>309331.69399999996</v>
      </c>
      <c r="AB209" s="2">
        <f>ABS((Table155[[#This Row],[85+ years state population]]-Sheet1!$B$8)/Sheet1!$B$7)</f>
        <v>1.6158679328396488</v>
      </c>
      <c r="AC209" s="2" t="str">
        <f>IF(Table155[[#This Row],[85+ years: standard deviations away from mean]]&lt;2, "no", "yes")</f>
        <v>no</v>
      </c>
      <c r="AD209" s="2">
        <v>1526</v>
      </c>
    </row>
    <row r="210" spans="1:30">
      <c r="A210" t="s">
        <v>17</v>
      </c>
      <c r="B210">
        <v>2013</v>
      </c>
      <c r="C210">
        <v>12791075</v>
      </c>
      <c r="D210">
        <v>6274185</v>
      </c>
      <c r="E210">
        <v>6516890</v>
      </c>
      <c r="F210">
        <v>2727</v>
      </c>
      <c r="G210">
        <f>ABS((Table155[[#This Row],[Total deaths of state by year]]-Sheet1!$C$8)/Sheet1!$C$7)</f>
        <v>1.197192684432457</v>
      </c>
      <c r="H210" t="str">
        <f>IF(Table155[[#This Row],[Total deaths of state by year: standard deviations away from mean]]&lt;2, "no", "yes")</f>
        <v>no</v>
      </c>
      <c r="I210" s="2">
        <v>819664.05100000021</v>
      </c>
      <c r="J210" s="3">
        <v>120</v>
      </c>
      <c r="K210" s="5">
        <v>1718823.3050000002</v>
      </c>
      <c r="L210" s="3">
        <v>60</v>
      </c>
      <c r="M210" s="5">
        <v>1788125.8359999997</v>
      </c>
      <c r="N210" s="3">
        <v>60</v>
      </c>
      <c r="O210" s="5">
        <v>1774293.6039999996</v>
      </c>
      <c r="P210" s="2">
        <v>60</v>
      </c>
      <c r="Q210" s="2">
        <v>1704390.601</v>
      </c>
      <c r="R210" s="2">
        <v>60</v>
      </c>
      <c r="S210" s="2">
        <v>1832098.07</v>
      </c>
      <c r="T210" s="2">
        <v>65</v>
      </c>
      <c r="U210" s="2">
        <v>1508443.591</v>
      </c>
      <c r="V210" s="2">
        <v>180</v>
      </c>
      <c r="W210" s="2">
        <v>884396.28399999964</v>
      </c>
      <c r="X210" s="2">
        <v>315</v>
      </c>
      <c r="Y210" s="2">
        <v>515918.90700000001</v>
      </c>
      <c r="Z210" s="2">
        <v>600</v>
      </c>
      <c r="AA210" s="2">
        <v>238497.25299999994</v>
      </c>
      <c r="AB210" s="2">
        <f>ABS((Table155[[#This Row],[85+ years state population]]-Sheet1!$B$8)/Sheet1!$B$7)</f>
        <v>1.0395221971620672</v>
      </c>
      <c r="AC210" s="2" t="str">
        <f>IF(Table155[[#This Row],[85+ years: standard deviations away from mean]]&lt;2, "no", "yes")</f>
        <v>no</v>
      </c>
      <c r="AD210" s="2">
        <v>1207</v>
      </c>
    </row>
    <row r="211" spans="1:30">
      <c r="A211" t="s">
        <v>13</v>
      </c>
      <c r="B211">
        <v>2013</v>
      </c>
      <c r="C211">
        <v>18828013</v>
      </c>
      <c r="D211">
        <v>9206847</v>
      </c>
      <c r="E211">
        <v>9621166</v>
      </c>
      <c r="F211">
        <v>2917</v>
      </c>
      <c r="G211">
        <f>ABS((Table155[[#This Row],[Total deaths of state by year]]-Sheet1!$C$8)/Sheet1!$C$7)</f>
        <v>1.3730366420801408</v>
      </c>
      <c r="H211" t="str">
        <f>IF(Table155[[#This Row],[Total deaths of state by year: standard deviations away from mean]]&lt;2, "no", "yes")</f>
        <v>no</v>
      </c>
      <c r="I211" s="2">
        <v>1063059.5109999999</v>
      </c>
      <c r="J211" s="3">
        <v>120</v>
      </c>
      <c r="K211" s="5">
        <v>2191710.1760000014</v>
      </c>
      <c r="L211" s="3">
        <v>60</v>
      </c>
      <c r="M211" s="5">
        <v>2451029.6340000005</v>
      </c>
      <c r="N211" s="3">
        <v>60</v>
      </c>
      <c r="O211" s="5">
        <v>2322338.1359999999</v>
      </c>
      <c r="P211" s="2">
        <v>60</v>
      </c>
      <c r="Q211" s="2">
        <v>2390987.6549999998</v>
      </c>
      <c r="R211" s="2">
        <v>68</v>
      </c>
      <c r="S211" s="2">
        <v>2703347.9389999998</v>
      </c>
      <c r="T211" s="2">
        <v>135</v>
      </c>
      <c r="U211" s="2">
        <v>2370885.452</v>
      </c>
      <c r="V211" s="2">
        <v>278</v>
      </c>
      <c r="W211" s="2">
        <v>1780374.5109999992</v>
      </c>
      <c r="X211" s="2">
        <v>374</v>
      </c>
      <c r="Y211" s="2">
        <v>1093985.9009999998</v>
      </c>
      <c r="Z211" s="2">
        <v>609</v>
      </c>
      <c r="AA211" s="2">
        <v>458530.58799999987</v>
      </c>
      <c r="AB211" s="2">
        <f>ABS((Table155[[#This Row],[85+ years state population]]-Sheet1!$B$8)/Sheet1!$B$7)</f>
        <v>2.8298274857174857</v>
      </c>
      <c r="AC211" s="2" t="str">
        <f>IF(Table155[[#This Row],[85+ years: standard deviations away from mean]]&lt;2, "no", "yes")</f>
        <v>yes</v>
      </c>
      <c r="AD211" s="2">
        <v>1153</v>
      </c>
    </row>
    <row r="212" spans="1:30">
      <c r="A212" t="s">
        <v>39</v>
      </c>
      <c r="B212">
        <v>2013</v>
      </c>
      <c r="C212">
        <v>11209614</v>
      </c>
      <c r="D212">
        <v>5472617</v>
      </c>
      <c r="E212">
        <v>5736997</v>
      </c>
      <c r="F212">
        <v>2669</v>
      </c>
      <c r="G212">
        <f>ABS((Table155[[#This Row],[Total deaths of state by year]]-Sheet1!$C$8)/Sheet1!$C$7)</f>
        <v>1.1435140026242168</v>
      </c>
      <c r="H212" t="str">
        <f>IF(Table155[[#This Row],[Total deaths of state by year: standard deviations away from mean]]&lt;2, "no", "yes")</f>
        <v>no</v>
      </c>
      <c r="I212" s="2">
        <v>684568.5689999999</v>
      </c>
      <c r="J212" s="3">
        <v>120</v>
      </c>
      <c r="K212" s="5">
        <v>1464604.2040000006</v>
      </c>
      <c r="L212" s="3">
        <v>60</v>
      </c>
      <c r="M212" s="5">
        <v>1540678.3189999999</v>
      </c>
      <c r="N212" s="3">
        <v>60</v>
      </c>
      <c r="O212" s="5">
        <v>1387388.9090000007</v>
      </c>
      <c r="P212" s="2">
        <v>60</v>
      </c>
      <c r="Q212" s="2">
        <v>1412860.5659999999</v>
      </c>
      <c r="R212" s="2">
        <v>60</v>
      </c>
      <c r="S212" s="2">
        <v>1650753.4069999999</v>
      </c>
      <c r="T212" s="2">
        <v>87</v>
      </c>
      <c r="U212" s="2">
        <v>1449705.041</v>
      </c>
      <c r="V212" s="2">
        <v>217</v>
      </c>
      <c r="W212" s="2">
        <v>861203.74100000015</v>
      </c>
      <c r="X212" s="2">
        <v>310</v>
      </c>
      <c r="Y212" s="2">
        <v>523947.41700000002</v>
      </c>
      <c r="Z212" s="2">
        <v>641</v>
      </c>
      <c r="AA212" s="2">
        <v>229450.0639999999</v>
      </c>
      <c r="AB212" s="2">
        <f>ABS((Table155[[#This Row],[85+ years state population]]-Sheet1!$B$8)/Sheet1!$B$7)</f>
        <v>0.96590957699585234</v>
      </c>
      <c r="AC212" s="2" t="str">
        <f>IF(Table155[[#This Row],[85+ years: standard deviations away from mean]]&lt;2, "no", "yes")</f>
        <v>no</v>
      </c>
      <c r="AD212" s="2">
        <v>1054</v>
      </c>
    </row>
    <row r="213" spans="1:30">
      <c r="A213" t="s">
        <v>37</v>
      </c>
      <c r="B213">
        <v>2013</v>
      </c>
      <c r="C213">
        <v>9872176</v>
      </c>
      <c r="D213">
        <v>4811473</v>
      </c>
      <c r="E213">
        <v>5060703</v>
      </c>
      <c r="F213">
        <v>2203</v>
      </c>
      <c r="G213">
        <f>ABS((Table155[[#This Row],[Total deaths of state by year]]-Sheet1!$C$8)/Sheet1!$C$7)</f>
        <v>0.71223355913042397</v>
      </c>
      <c r="H213" t="str">
        <f>IF(Table155[[#This Row],[Total deaths of state by year: standard deviations away from mean]]&lt;2, "no", "yes")</f>
        <v>no</v>
      </c>
      <c r="I213" s="2">
        <v>638918.08000000007</v>
      </c>
      <c r="J213" s="3">
        <v>120</v>
      </c>
      <c r="K213" s="5">
        <v>1315040.1200000001</v>
      </c>
      <c r="L213" s="3">
        <v>60</v>
      </c>
      <c r="M213" s="5">
        <v>1370776.1169999999</v>
      </c>
      <c r="N213" s="3">
        <v>60</v>
      </c>
      <c r="O213" s="5">
        <v>1282069.4329999995</v>
      </c>
      <c r="P213" s="2">
        <v>60</v>
      </c>
      <c r="Q213" s="2">
        <v>1350789.5749999995</v>
      </c>
      <c r="R213" s="2">
        <v>60</v>
      </c>
      <c r="S213" s="2">
        <v>1398553.1780000001</v>
      </c>
      <c r="T213" s="2">
        <v>91</v>
      </c>
      <c r="U213" s="2">
        <v>1196781.4820000001</v>
      </c>
      <c r="V213" s="2">
        <v>166</v>
      </c>
      <c r="W213" s="2">
        <v>758092.27500000014</v>
      </c>
      <c r="X213" s="2">
        <v>288</v>
      </c>
      <c r="Y213" s="2">
        <v>408647.0639999999</v>
      </c>
      <c r="Z213" s="2">
        <v>501</v>
      </c>
      <c r="AA213" s="2">
        <v>154484.06899999996</v>
      </c>
      <c r="AB213" s="2">
        <f>ABS((Table155[[#This Row],[85+ years state population]]-Sheet1!$B$8)/Sheet1!$B$7)</f>
        <v>0.35594737599426779</v>
      </c>
      <c r="AC213" s="2" t="str">
        <f>IF(Table155[[#This Row],[85+ years: standard deviations away from mean]]&lt;2, "no", "yes")</f>
        <v>no</v>
      </c>
      <c r="AD213" s="2">
        <v>797</v>
      </c>
    </row>
    <row r="214" spans="1:30">
      <c r="A214" t="s">
        <v>25</v>
      </c>
      <c r="B214">
        <v>2013</v>
      </c>
      <c r="C214">
        <v>6615252</v>
      </c>
      <c r="D214">
        <v>3202453</v>
      </c>
      <c r="E214">
        <v>3412799</v>
      </c>
      <c r="F214">
        <v>1902</v>
      </c>
      <c r="G214">
        <f>ABS((Table155[[#This Row],[Total deaths of state by year]]-Sheet1!$C$8)/Sheet1!$C$7)</f>
        <v>0.43365971043593549</v>
      </c>
      <c r="H214" t="str">
        <f>IF(Table155[[#This Row],[Total deaths of state by year: standard deviations away from mean]]&lt;2, "no", "yes")</f>
        <v>no</v>
      </c>
      <c r="I214" s="2">
        <v>366327.70899999997</v>
      </c>
      <c r="J214" s="3">
        <v>120</v>
      </c>
      <c r="K214" s="5">
        <v>787715.55499999993</v>
      </c>
      <c r="L214" s="3">
        <v>60</v>
      </c>
      <c r="M214" s="5">
        <v>943961.15599999984</v>
      </c>
      <c r="N214" s="3">
        <v>60</v>
      </c>
      <c r="O214" s="5">
        <v>874626.7910000002</v>
      </c>
      <c r="P214" s="2">
        <v>60</v>
      </c>
      <c r="Q214" s="2">
        <v>872081.62899999984</v>
      </c>
      <c r="R214" s="2">
        <v>60</v>
      </c>
      <c r="S214" s="2">
        <v>1007271.0310000002</v>
      </c>
      <c r="T214" s="2">
        <v>60</v>
      </c>
      <c r="U214" s="2">
        <v>831204.60999999987</v>
      </c>
      <c r="V214" s="2">
        <v>84</v>
      </c>
      <c r="W214" s="2">
        <v>487405.18899999995</v>
      </c>
      <c r="X214" s="2">
        <v>152</v>
      </c>
      <c r="Y214" s="2">
        <v>301363.74200000003</v>
      </c>
      <c r="Z214" s="2">
        <v>363</v>
      </c>
      <c r="AA214" s="2">
        <v>148702.829</v>
      </c>
      <c r="AB214" s="2">
        <f>ABS((Table155[[#This Row],[85+ years state population]]-Sheet1!$B$8)/Sheet1!$B$7)</f>
        <v>0.30890821010420816</v>
      </c>
      <c r="AC214" s="2" t="str">
        <f>IF(Table155[[#This Row],[85+ years: standard deviations away from mean]]&lt;2, "no", "yes")</f>
        <v>no</v>
      </c>
      <c r="AD214" s="2">
        <v>883</v>
      </c>
    </row>
    <row r="215" spans="1:30">
      <c r="A215" t="s">
        <v>26</v>
      </c>
      <c r="B215">
        <v>2013</v>
      </c>
      <c r="C215">
        <v>10002911</v>
      </c>
      <c r="D215">
        <v>4909470</v>
      </c>
      <c r="E215">
        <v>5093441</v>
      </c>
      <c r="F215">
        <v>2187</v>
      </c>
      <c r="G215">
        <f>ABS((Table155[[#This Row],[Total deaths of state by year]]-Sheet1!$C$8)/Sheet1!$C$7)</f>
        <v>0.69742564690746112</v>
      </c>
      <c r="H215" t="str">
        <f>IF(Table155[[#This Row],[Total deaths of state by year: standard deviations away from mean]]&lt;2, "no", "yes")</f>
        <v>no</v>
      </c>
      <c r="I215" s="2">
        <v>592084.32299999986</v>
      </c>
      <c r="J215" s="3">
        <v>120</v>
      </c>
      <c r="K215" s="5">
        <v>1311111.5899999994</v>
      </c>
      <c r="L215" s="3">
        <v>60</v>
      </c>
      <c r="M215" s="5">
        <v>1431368.5860000001</v>
      </c>
      <c r="N215" s="3">
        <v>60</v>
      </c>
      <c r="O215" s="5">
        <v>1186764.9840000011</v>
      </c>
      <c r="P215" s="2">
        <v>60</v>
      </c>
      <c r="Q215" s="2">
        <v>1265565.0379999992</v>
      </c>
      <c r="R215" s="2">
        <v>60</v>
      </c>
      <c r="S215" s="2">
        <v>1493002.1160000002</v>
      </c>
      <c r="T215" s="2">
        <v>70</v>
      </c>
      <c r="U215" s="2">
        <v>1305025.8889999995</v>
      </c>
      <c r="V215" s="2">
        <v>171</v>
      </c>
      <c r="W215" s="2">
        <v>771336.2649999999</v>
      </c>
      <c r="X215" s="2">
        <v>267</v>
      </c>
      <c r="Y215" s="2">
        <v>448408.83600000001</v>
      </c>
      <c r="Z215" s="2">
        <v>472</v>
      </c>
      <c r="AA215" s="2">
        <v>197211.83100000009</v>
      </c>
      <c r="AB215" s="2">
        <f>ABS((Table155[[#This Row],[85+ years state population]]-Sheet1!$B$8)/Sheet1!$B$7)</f>
        <v>0.70360259958453653</v>
      </c>
      <c r="AC215" s="2" t="str">
        <f>IF(Table155[[#This Row],[85+ years: standard deviations away from mean]]&lt;2, "no", "yes")</f>
        <v>no</v>
      </c>
      <c r="AD215" s="2">
        <v>847</v>
      </c>
    </row>
    <row r="216" spans="1:30">
      <c r="A216" t="s">
        <v>50</v>
      </c>
      <c r="B216">
        <v>2013</v>
      </c>
      <c r="C216">
        <v>8076916</v>
      </c>
      <c r="D216">
        <v>3968361</v>
      </c>
      <c r="E216">
        <v>4108555</v>
      </c>
      <c r="F216">
        <v>1737</v>
      </c>
      <c r="G216">
        <f>ABS((Table155[[#This Row],[Total deaths of state by year]]-Sheet1!$C$8)/Sheet1!$C$7)</f>
        <v>0.28095311563663117</v>
      </c>
      <c r="H216" t="str">
        <f>IF(Table155[[#This Row],[Total deaths of state by year: standard deviations away from mean]]&lt;2, "no", "yes")</f>
        <v>no</v>
      </c>
      <c r="I216" s="2">
        <v>514047.91599999985</v>
      </c>
      <c r="J216" s="3">
        <v>120</v>
      </c>
      <c r="K216" s="5">
        <v>1039829.04</v>
      </c>
      <c r="L216" s="3">
        <v>60</v>
      </c>
      <c r="M216" s="5">
        <v>1111505.6909999999</v>
      </c>
      <c r="N216" s="3">
        <v>60</v>
      </c>
      <c r="O216" s="5">
        <v>1111687.791999999</v>
      </c>
      <c r="P216" s="2">
        <v>60</v>
      </c>
      <c r="Q216" s="2">
        <v>1102910.825</v>
      </c>
      <c r="R216" s="2">
        <v>60</v>
      </c>
      <c r="S216" s="2">
        <v>1202101.9550000008</v>
      </c>
      <c r="T216" s="2">
        <v>65</v>
      </c>
      <c r="U216" s="2">
        <v>978937.39600000053</v>
      </c>
      <c r="V216" s="2">
        <v>81</v>
      </c>
      <c r="W216" s="2">
        <v>582322.77999999991</v>
      </c>
      <c r="X216" s="2">
        <v>200</v>
      </c>
      <c r="Y216" s="2">
        <v>309379.87399999984</v>
      </c>
      <c r="Z216" s="2">
        <v>382</v>
      </c>
      <c r="AA216" s="2">
        <v>125104.54800000002</v>
      </c>
      <c r="AB216" s="2">
        <f>ABS((Table155[[#This Row],[85+ years state population]]-Sheet1!$B$8)/Sheet1!$B$7)</f>
        <v>0.11690036149746494</v>
      </c>
      <c r="AC216" s="2" t="str">
        <f>IF(Table155[[#This Row],[85+ years: standard deviations away from mean]]&lt;2, "no", "yes")</f>
        <v>no</v>
      </c>
      <c r="AD216" s="2">
        <v>649</v>
      </c>
    </row>
    <row r="217" spans="1:30">
      <c r="A217" t="s">
        <v>29</v>
      </c>
      <c r="B217">
        <v>2013</v>
      </c>
      <c r="C217">
        <v>5786199</v>
      </c>
      <c r="D217">
        <v>2839028</v>
      </c>
      <c r="E217">
        <v>2947171</v>
      </c>
      <c r="F217">
        <v>1645</v>
      </c>
      <c r="G217">
        <f>ABS((Table155[[#This Row],[Total deaths of state by year]]-Sheet1!$C$8)/Sheet1!$C$7)</f>
        <v>0.19580762035459484</v>
      </c>
      <c r="H217" t="str">
        <f>IF(Table155[[#This Row],[Total deaths of state by year: standard deviations away from mean]]&lt;2, "no", "yes")</f>
        <v>no</v>
      </c>
      <c r="I217" s="2">
        <v>366852.93900000001</v>
      </c>
      <c r="J217" s="3">
        <v>120</v>
      </c>
      <c r="K217" s="5">
        <v>757854.42199999967</v>
      </c>
      <c r="L217" s="3">
        <v>60</v>
      </c>
      <c r="M217" s="5">
        <v>806260.00800000015</v>
      </c>
      <c r="N217" s="3">
        <v>60</v>
      </c>
      <c r="O217" s="5">
        <v>764542.24399999995</v>
      </c>
      <c r="P217" s="2">
        <v>60</v>
      </c>
      <c r="Q217" s="2">
        <v>718110.08700000041</v>
      </c>
      <c r="R217" s="2">
        <v>60</v>
      </c>
      <c r="S217" s="2">
        <v>837058.55900000024</v>
      </c>
      <c r="T217" s="2">
        <v>65</v>
      </c>
      <c r="U217" s="2">
        <v>715109.80899999966</v>
      </c>
      <c r="V217" s="2">
        <v>85</v>
      </c>
      <c r="W217" s="2">
        <v>446154.56099999987</v>
      </c>
      <c r="X217" s="2">
        <v>170</v>
      </c>
      <c r="Y217" s="2">
        <v>262112.67100000003</v>
      </c>
      <c r="Z217" s="2">
        <v>318</v>
      </c>
      <c r="AA217" s="2">
        <v>111869.848</v>
      </c>
      <c r="AB217" s="2">
        <f>ABS((Table155[[#This Row],[85+ years state population]]-Sheet1!$B$8)/Sheet1!$B$7)</f>
        <v>9.2159808446677129E-3</v>
      </c>
      <c r="AC217" s="2" t="str">
        <f>IF(Table155[[#This Row],[85+ years: standard deviations away from mean]]&lt;2, "no", "yes")</f>
        <v>no</v>
      </c>
      <c r="AD217" s="2">
        <v>647</v>
      </c>
    </row>
    <row r="218" spans="1:30">
      <c r="A218" t="s">
        <v>14</v>
      </c>
      <c r="B218">
        <v>2013</v>
      </c>
      <c r="C218">
        <v>10022337</v>
      </c>
      <c r="D218">
        <v>4896396</v>
      </c>
      <c r="E218">
        <v>5125941</v>
      </c>
      <c r="F218">
        <v>1758</v>
      </c>
      <c r="G218">
        <f>ABS((Table155[[#This Row],[Total deaths of state by year]]-Sheet1!$C$8)/Sheet1!$C$7)</f>
        <v>0.3003885004292699</v>
      </c>
      <c r="H218" t="str">
        <f>IF(Table155[[#This Row],[Total deaths of state by year: standard deviations away from mean]]&lt;2, "no", "yes")</f>
        <v>no</v>
      </c>
      <c r="I218" s="2">
        <v>691444.81099999975</v>
      </c>
      <c r="J218" s="3">
        <v>120</v>
      </c>
      <c r="K218" s="5">
        <v>1426313.2660000005</v>
      </c>
      <c r="L218" s="3">
        <v>60</v>
      </c>
      <c r="M218" s="5">
        <v>1446631.7229999995</v>
      </c>
      <c r="N218" s="3">
        <v>60</v>
      </c>
      <c r="O218" s="5">
        <v>1362817.3760000002</v>
      </c>
      <c r="P218" s="2">
        <v>60</v>
      </c>
      <c r="Q218" s="2">
        <v>1412578.6850000008</v>
      </c>
      <c r="R218" s="2">
        <v>72</v>
      </c>
      <c r="S218" s="2">
        <v>1419745.4540000006</v>
      </c>
      <c r="T218" s="2">
        <v>87</v>
      </c>
      <c r="U218" s="2">
        <v>1132038.4890000001</v>
      </c>
      <c r="V218" s="2">
        <v>143</v>
      </c>
      <c r="W218" s="2">
        <v>670954.59799999977</v>
      </c>
      <c r="X218" s="2">
        <v>227</v>
      </c>
      <c r="Y218" s="2">
        <v>335349.01899999997</v>
      </c>
      <c r="Z218" s="2">
        <v>398</v>
      </c>
      <c r="AA218" s="2">
        <v>124658.99999999997</v>
      </c>
      <c r="AB218" s="2">
        <f>ABS((Table155[[#This Row],[85+ years state population]]-Sheet1!$B$8)/Sheet1!$B$7)</f>
        <v>0.1132751519777102</v>
      </c>
      <c r="AC218" s="2" t="str">
        <f>IF(Table155[[#This Row],[85+ years: standard deviations away from mean]]&lt;2, "no", "yes")</f>
        <v>no</v>
      </c>
      <c r="AD218" s="2">
        <v>531</v>
      </c>
    </row>
    <row r="219" spans="1:30">
      <c r="A219" t="s">
        <v>18</v>
      </c>
      <c r="B219">
        <v>2013</v>
      </c>
      <c r="C219">
        <v>6566223</v>
      </c>
      <c r="D219">
        <v>3232304</v>
      </c>
      <c r="E219">
        <v>3333919</v>
      </c>
      <c r="F219">
        <v>1432</v>
      </c>
      <c r="G219">
        <f>ABS((Table155[[#This Row],[Total deaths of state by year]]-Sheet1!$C$8)/Sheet1!$C$7)</f>
        <v>1.3227111135980009E-3</v>
      </c>
      <c r="H219" t="str">
        <f>IF(Table155[[#This Row],[Total deaths of state by year: standard deviations away from mean]]&lt;2, "no", "yes")</f>
        <v>no</v>
      </c>
      <c r="I219" s="2">
        <v>432238.38299999991</v>
      </c>
      <c r="J219" s="3">
        <v>120</v>
      </c>
      <c r="K219" s="5">
        <v>905048.11700000009</v>
      </c>
      <c r="L219" s="3">
        <v>60</v>
      </c>
      <c r="M219" s="5">
        <v>940396.40500000026</v>
      </c>
      <c r="N219" s="3">
        <v>60</v>
      </c>
      <c r="O219" s="5">
        <v>841070.86000000022</v>
      </c>
      <c r="P219" s="2">
        <v>60</v>
      </c>
      <c r="Q219" s="2">
        <v>842580.99800000025</v>
      </c>
      <c r="R219" s="2">
        <v>60</v>
      </c>
      <c r="S219" s="2">
        <v>936246.79100000043</v>
      </c>
      <c r="T219" s="2">
        <v>60</v>
      </c>
      <c r="U219" s="2">
        <v>801339.71399999969</v>
      </c>
      <c r="V219" s="2">
        <v>95</v>
      </c>
      <c r="W219" s="2">
        <v>475461.82</v>
      </c>
      <c r="X219" s="2">
        <v>120</v>
      </c>
      <c r="Y219" s="2">
        <v>276490.31199999998</v>
      </c>
      <c r="Z219" s="2">
        <v>265</v>
      </c>
      <c r="AA219" s="2">
        <v>117880.46499999995</v>
      </c>
      <c r="AB219" s="2">
        <f>ABS((Table155[[#This Row],[85+ years state population]]-Sheet1!$B$8)/Sheet1!$B$7)</f>
        <v>5.8121476925891161E-2</v>
      </c>
      <c r="AC219" s="2" t="str">
        <f>IF(Table155[[#This Row],[85+ years: standard deviations away from mean]]&lt;2, "no", "yes")</f>
        <v>no</v>
      </c>
      <c r="AD219" s="2">
        <v>532</v>
      </c>
    </row>
    <row r="220" spans="1:30">
      <c r="A220" t="s">
        <v>34</v>
      </c>
      <c r="B220">
        <v>2013</v>
      </c>
      <c r="C220">
        <v>8832406</v>
      </c>
      <c r="D220">
        <v>4304817</v>
      </c>
      <c r="E220">
        <v>4527589</v>
      </c>
      <c r="F220">
        <v>1684</v>
      </c>
      <c r="G220">
        <f>ABS((Table155[[#This Row],[Total deaths of state by year]]-Sheet1!$C$8)/Sheet1!$C$7)</f>
        <v>0.23190190639806676</v>
      </c>
      <c r="H220" t="str">
        <f>IF(Table155[[#This Row],[Total deaths of state by year: standard deviations away from mean]]&lt;2, "no", "yes")</f>
        <v>no</v>
      </c>
      <c r="I220" s="2">
        <v>538319.11200000008</v>
      </c>
      <c r="J220" s="3">
        <v>120</v>
      </c>
      <c r="K220" s="5">
        <v>1142388.9810000001</v>
      </c>
      <c r="L220" s="3">
        <v>60</v>
      </c>
      <c r="M220" s="5">
        <v>1143321.885</v>
      </c>
      <c r="N220" s="3">
        <v>60</v>
      </c>
      <c r="O220" s="5">
        <v>1122071.4100000001</v>
      </c>
      <c r="P220" s="2">
        <v>60</v>
      </c>
      <c r="Q220" s="2">
        <v>1216612.6680000001</v>
      </c>
      <c r="R220" s="2">
        <v>66</v>
      </c>
      <c r="S220" s="2">
        <v>1369036.4139999996</v>
      </c>
      <c r="T220" s="2">
        <v>60</v>
      </c>
      <c r="U220" s="2">
        <v>1078717.834</v>
      </c>
      <c r="V220" s="2">
        <v>92</v>
      </c>
      <c r="W220" s="2">
        <v>643651.13800000004</v>
      </c>
      <c r="X220" s="2">
        <v>142</v>
      </c>
      <c r="Y220" s="2">
        <v>393734.27300000004</v>
      </c>
      <c r="Z220" s="2">
        <v>334</v>
      </c>
      <c r="AA220" s="2">
        <v>184432.49400000001</v>
      </c>
      <c r="AB220" s="2">
        <f>ABS((Table155[[#This Row],[85+ years state population]]-Sheet1!$B$8)/Sheet1!$B$7)</f>
        <v>0.59962328838002243</v>
      </c>
      <c r="AC220" s="2" t="str">
        <f>IF(Table155[[#This Row],[85+ years: standard deviations away from mean]]&lt;2, "no", "yes")</f>
        <v>no</v>
      </c>
      <c r="AD220" s="2">
        <v>690</v>
      </c>
    </row>
    <row r="221" spans="1:30">
      <c r="A221" t="s">
        <v>46</v>
      </c>
      <c r="B221">
        <v>2013</v>
      </c>
      <c r="C221">
        <v>6184829</v>
      </c>
      <c r="D221">
        <v>3012669</v>
      </c>
      <c r="E221">
        <v>3172160</v>
      </c>
      <c r="F221">
        <v>1855</v>
      </c>
      <c r="G221">
        <f>ABS((Table155[[#This Row],[Total deaths of state by year]]-Sheet1!$C$8)/Sheet1!$C$7)</f>
        <v>0.39016146828098214</v>
      </c>
      <c r="H221" t="str">
        <f>IF(Table155[[#This Row],[Total deaths of state by year: standard deviations away from mean]]&lt;2, "no", "yes")</f>
        <v>no</v>
      </c>
      <c r="I221" s="2">
        <v>390066.82400000002</v>
      </c>
      <c r="J221" s="3">
        <v>120</v>
      </c>
      <c r="K221" s="5">
        <v>804215.81600000011</v>
      </c>
      <c r="L221" s="3">
        <v>60</v>
      </c>
      <c r="M221" s="5">
        <v>857793.94099999999</v>
      </c>
      <c r="N221" s="3">
        <v>60</v>
      </c>
      <c r="O221" s="5">
        <v>808226.48400000005</v>
      </c>
      <c r="P221" s="2">
        <v>60</v>
      </c>
      <c r="Q221" s="2">
        <v>819600.27699999989</v>
      </c>
      <c r="R221" s="2">
        <v>68</v>
      </c>
      <c r="S221" s="2">
        <v>879521.45599999989</v>
      </c>
      <c r="T221" s="2">
        <v>75</v>
      </c>
      <c r="U221" s="2">
        <v>774237.23200000008</v>
      </c>
      <c r="V221" s="2">
        <v>152</v>
      </c>
      <c r="W221" s="2">
        <v>489886.72200000001</v>
      </c>
      <c r="X221" s="2">
        <v>252</v>
      </c>
      <c r="Y221" s="2">
        <v>263208.22599999997</v>
      </c>
      <c r="Z221" s="2">
        <v>411</v>
      </c>
      <c r="AA221" s="2">
        <v>98276.161000000036</v>
      </c>
      <c r="AB221" s="2">
        <f>ABS((Table155[[#This Row],[85+ years state population]]-Sheet1!$B$8)/Sheet1!$B$7)</f>
        <v>0.1013893041548392</v>
      </c>
      <c r="AC221" s="2" t="str">
        <f>IF(Table155[[#This Row],[85+ years: standard deviations away from mean]]&lt;2, "no", "yes")</f>
        <v>no</v>
      </c>
      <c r="AD221" s="2">
        <v>597</v>
      </c>
    </row>
    <row r="222" spans="1:30">
      <c r="A222" t="s">
        <v>53</v>
      </c>
      <c r="B222">
        <v>2013</v>
      </c>
      <c r="C222">
        <v>5597184</v>
      </c>
      <c r="D222">
        <v>2778132</v>
      </c>
      <c r="E222">
        <v>2819052</v>
      </c>
      <c r="F222">
        <v>1474</v>
      </c>
      <c r="G222">
        <f>ABS((Table155[[#This Row],[Total deaths of state by year]]-Sheet1!$C$8)/Sheet1!$C$7)</f>
        <v>3.7548058471679462E-2</v>
      </c>
      <c r="H222" t="str">
        <f>IF(Table155[[#This Row],[Total deaths of state by year: standard deviations away from mean]]&lt;2, "no", "yes")</f>
        <v>no</v>
      </c>
      <c r="I222" s="2">
        <v>345495.31900000008</v>
      </c>
      <c r="J222" s="3">
        <v>120</v>
      </c>
      <c r="K222" s="5">
        <v>728173.12999999977</v>
      </c>
      <c r="L222" s="3">
        <v>60</v>
      </c>
      <c r="M222" s="5">
        <v>777201.21</v>
      </c>
      <c r="N222" s="3">
        <v>60</v>
      </c>
      <c r="O222" s="5">
        <v>715220.52500000002</v>
      </c>
      <c r="P222" s="2">
        <v>60</v>
      </c>
      <c r="Q222" s="2">
        <v>702748.81600000034</v>
      </c>
      <c r="R222" s="2">
        <v>60</v>
      </c>
      <c r="S222" s="2">
        <v>842062.28799999994</v>
      </c>
      <c r="T222" s="2">
        <v>60</v>
      </c>
      <c r="U222" s="2">
        <v>709697.55999999971</v>
      </c>
      <c r="V222" s="2">
        <v>74</v>
      </c>
      <c r="W222" s="2">
        <v>408751.78399999993</v>
      </c>
      <c r="X222" s="2">
        <v>105</v>
      </c>
      <c r="Y222" s="2">
        <v>252233.97000000003</v>
      </c>
      <c r="Z222" s="2">
        <v>233</v>
      </c>
      <c r="AA222" s="2">
        <v>117273.65499999997</v>
      </c>
      <c r="AB222" s="2">
        <f>ABS((Table155[[#This Row],[85+ years state population]]-Sheet1!$B$8)/Sheet1!$B$7)</f>
        <v>5.3184156168796404E-2</v>
      </c>
      <c r="AC222" s="2" t="str">
        <f>IF(Table155[[#This Row],[85+ years: standard deviations away from mean]]&lt;2, "no", "yes")</f>
        <v>no</v>
      </c>
      <c r="AD222" s="2">
        <v>642</v>
      </c>
    </row>
    <row r="223" spans="1:30">
      <c r="A223" t="s">
        <v>24</v>
      </c>
      <c r="B223">
        <v>2013</v>
      </c>
      <c r="C223">
        <v>5801682</v>
      </c>
      <c r="D223">
        <v>2808879</v>
      </c>
      <c r="E223">
        <v>2992803</v>
      </c>
      <c r="F223">
        <v>1423</v>
      </c>
      <c r="G223">
        <f>ABS((Table155[[#This Row],[Total deaths of state by year]]-Sheet1!$C$8)/Sheet1!$C$7)</f>
        <v>9.6521617390145989E-3</v>
      </c>
      <c r="H223" t="str">
        <f>IF(Table155[[#This Row],[Total deaths of state by year: standard deviations away from mean]]&lt;2, "no", "yes")</f>
        <v>no</v>
      </c>
      <c r="I223" s="2">
        <v>364820.08799999999</v>
      </c>
      <c r="J223" s="3">
        <v>120</v>
      </c>
      <c r="K223" s="5">
        <v>741738.63200000022</v>
      </c>
      <c r="L223" s="3">
        <v>60</v>
      </c>
      <c r="M223" s="5">
        <v>796374.05200000003</v>
      </c>
      <c r="N223" s="3">
        <v>60</v>
      </c>
      <c r="O223" s="5">
        <v>780147.39099999983</v>
      </c>
      <c r="P223" s="2">
        <v>60</v>
      </c>
      <c r="Q223" s="2">
        <v>781572.67099999986</v>
      </c>
      <c r="R223" s="2">
        <v>60</v>
      </c>
      <c r="S223" s="2">
        <v>891723.80900000001</v>
      </c>
      <c r="T223" s="2">
        <v>60</v>
      </c>
      <c r="U223" s="2">
        <v>714193.326</v>
      </c>
      <c r="V223" s="2">
        <v>83</v>
      </c>
      <c r="W223" s="2">
        <v>408910.84399999998</v>
      </c>
      <c r="X223" s="2">
        <v>132</v>
      </c>
      <c r="Y223" s="2">
        <v>224541.05300000001</v>
      </c>
      <c r="Z223" s="2">
        <v>275</v>
      </c>
      <c r="AA223" s="2">
        <v>100625.35300000003</v>
      </c>
      <c r="AB223" s="2">
        <f>ABS((Table155[[#This Row],[85+ years state population]]-Sheet1!$B$8)/Sheet1!$B$7)</f>
        <v>8.2275060117988727E-2</v>
      </c>
      <c r="AC223" s="2" t="str">
        <f>IF(Table155[[#This Row],[85+ years: standard deviations away from mean]]&lt;2, "no", "yes")</f>
        <v>no</v>
      </c>
      <c r="AD223" s="2">
        <v>513</v>
      </c>
    </row>
    <row r="224" spans="1:30">
      <c r="A224" t="s">
        <v>21</v>
      </c>
      <c r="B224">
        <v>2013</v>
      </c>
      <c r="C224">
        <v>4383424</v>
      </c>
      <c r="D224">
        <v>2156635</v>
      </c>
      <c r="E224">
        <v>2226789</v>
      </c>
      <c r="F224">
        <v>1242</v>
      </c>
      <c r="G224">
        <f>ABS((Table155[[#This Row],[Total deaths of state by year]]-Sheet1!$C$8)/Sheet1!$C$7)</f>
        <v>0.17716666876128176</v>
      </c>
      <c r="H224" t="str">
        <f>IF(Table155[[#This Row],[Total deaths of state by year: standard deviations away from mean]]&lt;2, "no", "yes")</f>
        <v>no</v>
      </c>
      <c r="I224" s="2">
        <v>281101.17300000001</v>
      </c>
      <c r="J224" s="3">
        <v>120</v>
      </c>
      <c r="K224" s="5">
        <v>572716.29700000014</v>
      </c>
      <c r="L224" s="3">
        <v>60</v>
      </c>
      <c r="M224" s="5">
        <v>596220.01800000016</v>
      </c>
      <c r="N224" s="3">
        <v>60</v>
      </c>
      <c r="O224" s="5">
        <v>568753.42099999986</v>
      </c>
      <c r="P224" s="2">
        <v>60</v>
      </c>
      <c r="Q224" s="2">
        <v>570817.07300000021</v>
      </c>
      <c r="R224" s="2">
        <v>60</v>
      </c>
      <c r="S224" s="2">
        <v>633787.60800000012</v>
      </c>
      <c r="T224" s="2">
        <v>60</v>
      </c>
      <c r="U224" s="2">
        <v>556968.5419999999</v>
      </c>
      <c r="V224" s="2">
        <v>71</v>
      </c>
      <c r="W224" s="2">
        <v>344312.55599999987</v>
      </c>
      <c r="X224" s="2">
        <v>145</v>
      </c>
      <c r="Y224" s="2">
        <v>187049.63199999998</v>
      </c>
      <c r="Z224" s="2">
        <v>229</v>
      </c>
      <c r="AA224" s="2">
        <v>73786.87000000001</v>
      </c>
      <c r="AB224" s="2">
        <f>ABS((Table155[[#This Row],[85+ years state population]]-Sheet1!$B$8)/Sheet1!$B$7)</f>
        <v>0.30064687206050528</v>
      </c>
      <c r="AC224" s="2" t="str">
        <f>IF(Table155[[#This Row],[85+ years: standard deviations away from mean]]&lt;2, "no", "yes")</f>
        <v>no</v>
      </c>
      <c r="AD224" s="2">
        <v>377</v>
      </c>
    </row>
    <row r="225" spans="1:30">
      <c r="A225" t="s">
        <v>27</v>
      </c>
      <c r="B225">
        <v>2013</v>
      </c>
      <c r="C225">
        <v>5721822</v>
      </c>
      <c r="D225">
        <v>2836354</v>
      </c>
      <c r="E225">
        <v>2885468</v>
      </c>
      <c r="F225">
        <v>1127</v>
      </c>
      <c r="G225">
        <f>ABS((Table155[[#This Row],[Total deaths of state by year]]-Sheet1!$C$8)/Sheet1!$C$7)</f>
        <v>0.28359853786382716</v>
      </c>
      <c r="H225" t="str">
        <f>IF(Table155[[#This Row],[Total deaths of state by year: standard deviations away from mean]]&lt;2, "no", "yes")</f>
        <v>no</v>
      </c>
      <c r="I225" s="2">
        <v>370790.61</v>
      </c>
      <c r="J225" s="3">
        <v>120</v>
      </c>
      <c r="K225" s="5">
        <v>753943.82999999984</v>
      </c>
      <c r="L225" s="3">
        <v>60</v>
      </c>
      <c r="M225" s="5">
        <v>764498.2139999998</v>
      </c>
      <c r="N225" s="3">
        <v>60</v>
      </c>
      <c r="O225" s="5">
        <v>764300.42000000016</v>
      </c>
      <c r="P225" s="2">
        <v>60</v>
      </c>
      <c r="Q225" s="2">
        <v>719802.03999999992</v>
      </c>
      <c r="R225" s="2">
        <v>60</v>
      </c>
      <c r="S225" s="2">
        <v>846048.28800000006</v>
      </c>
      <c r="T225" s="2">
        <v>60</v>
      </c>
      <c r="U225" s="2">
        <v>709239.25600000005</v>
      </c>
      <c r="V225" s="2">
        <v>60</v>
      </c>
      <c r="W225" s="2">
        <v>423452.25099999987</v>
      </c>
      <c r="X225" s="2">
        <v>78</v>
      </c>
      <c r="Y225" s="2">
        <v>256021.48200000005</v>
      </c>
      <c r="Z225" s="2">
        <v>149</v>
      </c>
      <c r="AA225" s="2">
        <v>115688.09699999999</v>
      </c>
      <c r="AB225" s="2">
        <f>ABS((Table155[[#This Row],[85+ years state population]]-Sheet1!$B$8)/Sheet1!$B$7)</f>
        <v>4.0283234257526418E-2</v>
      </c>
      <c r="AC225" s="2" t="str">
        <f>IF(Table155[[#This Row],[85+ years: standard deviations away from mean]]&lt;2, "no", "yes")</f>
        <v>no</v>
      </c>
      <c r="AD225" s="2">
        <v>420</v>
      </c>
    </row>
    <row r="226" spans="1:30">
      <c r="A226" t="s">
        <v>4</v>
      </c>
      <c r="B226">
        <v>2013</v>
      </c>
      <c r="C226">
        <v>4876320</v>
      </c>
      <c r="D226">
        <v>2366371</v>
      </c>
      <c r="E226">
        <v>2509949</v>
      </c>
      <c r="F226">
        <v>1336</v>
      </c>
      <c r="G226">
        <f>ABS((Table155[[#This Row],[Total deaths of state by year]]-Sheet1!$C$8)/Sheet1!$C$7)</f>
        <v>9.0170184451375049E-2</v>
      </c>
      <c r="H226" t="str">
        <f>IF(Table155[[#This Row],[Total deaths of state by year: standard deviations away from mean]]&lt;2, "no", "yes")</f>
        <v>no</v>
      </c>
      <c r="I226" s="2">
        <v>304011.80100000021</v>
      </c>
      <c r="J226" s="3">
        <v>120</v>
      </c>
      <c r="K226" s="5">
        <v>633387.60300000035</v>
      </c>
      <c r="L226" s="3">
        <v>60</v>
      </c>
      <c r="M226" s="5">
        <v>693259.45099999988</v>
      </c>
      <c r="N226" s="3">
        <v>60</v>
      </c>
      <c r="O226" s="5">
        <v>619138.67399999965</v>
      </c>
      <c r="P226" s="2">
        <v>60</v>
      </c>
      <c r="Q226" s="2">
        <v>620929.52000000014</v>
      </c>
      <c r="R226" s="2">
        <v>60</v>
      </c>
      <c r="S226" s="2">
        <v>692805.71200000006</v>
      </c>
      <c r="T226" s="2">
        <v>65</v>
      </c>
      <c r="U226" s="2">
        <v>615748.66899999965</v>
      </c>
      <c r="V226" s="2">
        <v>119</v>
      </c>
      <c r="W226" s="2">
        <v>396294.59200000006</v>
      </c>
      <c r="X226" s="2">
        <v>128</v>
      </c>
      <c r="Y226" s="2">
        <v>220396.19699999993</v>
      </c>
      <c r="Z226" s="2">
        <v>283</v>
      </c>
      <c r="AA226" s="2">
        <v>82020.393999999986</v>
      </c>
      <c r="AB226" s="2">
        <f>ABS((Table155[[#This Row],[85+ years state population]]-Sheet1!$B$8)/Sheet1!$B$7)</f>
        <v>0.23365465217415068</v>
      </c>
      <c r="AC226" s="2" t="str">
        <f>IF(Table155[[#This Row],[85+ years: standard deviations away from mean]]&lt;2, "no", "yes")</f>
        <v>no</v>
      </c>
      <c r="AD226" s="2">
        <v>381</v>
      </c>
    </row>
    <row r="227" spans="1:30">
      <c r="A227" t="s">
        <v>10</v>
      </c>
      <c r="B227">
        <v>2013</v>
      </c>
      <c r="C227">
        <v>3583561</v>
      </c>
      <c r="D227">
        <v>1745364</v>
      </c>
      <c r="E227">
        <v>1838197</v>
      </c>
      <c r="F227">
        <v>1032</v>
      </c>
      <c r="G227">
        <f>ABS((Table155[[#This Row],[Total deaths of state by year]]-Sheet1!$C$8)/Sheet1!$C$7)</f>
        <v>0.37152051668766906</v>
      </c>
      <c r="H227" t="str">
        <f>IF(Table155[[#This Row],[Total deaths of state by year: standard deviations away from mean]]&lt;2, "no", "yes")</f>
        <v>no</v>
      </c>
      <c r="I227" s="2">
        <v>197304.92</v>
      </c>
      <c r="J227" s="3">
        <v>120</v>
      </c>
      <c r="K227" s="5">
        <v>456704.39099999995</v>
      </c>
      <c r="L227" s="3">
        <v>60</v>
      </c>
      <c r="M227" s="5">
        <v>485144.57699999999</v>
      </c>
      <c r="N227" s="3">
        <v>60</v>
      </c>
      <c r="O227" s="5">
        <v>427408.02799999999</v>
      </c>
      <c r="P227" s="2">
        <v>60</v>
      </c>
      <c r="Q227" s="2">
        <v>469068.08100000001</v>
      </c>
      <c r="R227" s="2">
        <v>60</v>
      </c>
      <c r="S227" s="2">
        <v>568017.80499999993</v>
      </c>
      <c r="T227" s="2">
        <v>60</v>
      </c>
      <c r="U227" s="2">
        <v>457295.72199999995</v>
      </c>
      <c r="V227" s="2">
        <v>60</v>
      </c>
      <c r="W227" s="2">
        <v>269149.79799999995</v>
      </c>
      <c r="X227" s="2">
        <v>66</v>
      </c>
      <c r="Y227" s="2">
        <v>163767.89499999999</v>
      </c>
      <c r="Z227" s="2">
        <v>109</v>
      </c>
      <c r="AA227" s="2">
        <v>86889.546000000002</v>
      </c>
      <c r="AB227" s="2">
        <f>ABS((Table155[[#This Row],[85+ years state population]]-Sheet1!$B$8)/Sheet1!$B$7)</f>
        <v>0.19403670711877885</v>
      </c>
      <c r="AC227" s="2" t="str">
        <f>IF(Table155[[#This Row],[85+ years: standard deviations away from mean]]&lt;2, "no", "yes")</f>
        <v>no</v>
      </c>
      <c r="AD227" s="2">
        <v>377</v>
      </c>
    </row>
    <row r="228" spans="1:30">
      <c r="A228" t="s">
        <v>22</v>
      </c>
      <c r="B228">
        <v>2013</v>
      </c>
      <c r="C228">
        <v>4472031</v>
      </c>
      <c r="D228">
        <v>2186394</v>
      </c>
      <c r="E228">
        <v>2285637</v>
      </c>
      <c r="F228">
        <v>1200</v>
      </c>
      <c r="G228">
        <f>ABS((Table155[[#This Row],[Total deaths of state by year]]-Sheet1!$C$8)/Sheet1!$C$7)</f>
        <v>0.21603743834655922</v>
      </c>
      <c r="H228" t="str">
        <f>IF(Table155[[#This Row],[Total deaths of state by year: standard deviations away from mean]]&lt;2, "no", "yes")</f>
        <v>no</v>
      </c>
      <c r="I228" s="2">
        <v>304855.06699999992</v>
      </c>
      <c r="J228" s="3">
        <v>120</v>
      </c>
      <c r="K228" s="5">
        <v>602321.21099999978</v>
      </c>
      <c r="L228" s="3">
        <v>60</v>
      </c>
      <c r="M228" s="5">
        <v>646775.96899999992</v>
      </c>
      <c r="N228" s="3">
        <v>60</v>
      </c>
      <c r="O228" s="5">
        <v>625325.99300000013</v>
      </c>
      <c r="P228" s="2">
        <v>60</v>
      </c>
      <c r="Q228" s="2">
        <v>553248.03200000001</v>
      </c>
      <c r="R228" s="2">
        <v>60</v>
      </c>
      <c r="S228" s="2">
        <v>627969.6179999999</v>
      </c>
      <c r="T228" s="2">
        <v>69</v>
      </c>
      <c r="U228" s="2">
        <v>543455.56199999992</v>
      </c>
      <c r="V228" s="2">
        <v>110</v>
      </c>
      <c r="W228" s="2">
        <v>321902.55900000007</v>
      </c>
      <c r="X228" s="2">
        <v>127</v>
      </c>
      <c r="Y228" s="2">
        <v>179778.56599999996</v>
      </c>
      <c r="Z228" s="2">
        <v>190</v>
      </c>
      <c r="AA228" s="2">
        <v>67547.919000000009</v>
      </c>
      <c r="AB228" s="2">
        <f>ABS((Table155[[#This Row],[85+ years state population]]-Sheet1!$B$8)/Sheet1!$B$7)</f>
        <v>0.35141021194415573</v>
      </c>
      <c r="AC228" s="2" t="str">
        <f>IF(Table155[[#This Row],[85+ years: standard deviations away from mean]]&lt;2, "no", "yes")</f>
        <v>no</v>
      </c>
      <c r="AD228" s="2">
        <v>344</v>
      </c>
    </row>
    <row r="229" spans="1:30">
      <c r="A229" t="s">
        <v>44</v>
      </c>
      <c r="B229">
        <v>2013</v>
      </c>
      <c r="C229">
        <v>4642701</v>
      </c>
      <c r="D229">
        <v>2258097</v>
      </c>
      <c r="E229">
        <v>2384604</v>
      </c>
      <c r="F229">
        <v>1074</v>
      </c>
      <c r="G229">
        <f>ABS((Table155[[#This Row],[Total deaths of state by year]]-Sheet1!$C$8)/Sheet1!$C$7)</f>
        <v>0.33264974710239159</v>
      </c>
      <c r="H229" t="str">
        <f>IF(Table155[[#This Row],[Total deaths of state by year: standard deviations away from mean]]&lt;2, "no", "yes")</f>
        <v>no</v>
      </c>
      <c r="I229" s="2">
        <v>296378.62999999995</v>
      </c>
      <c r="J229" s="3">
        <v>120</v>
      </c>
      <c r="K229" s="5">
        <v>596263.27400000009</v>
      </c>
      <c r="L229" s="3">
        <v>60</v>
      </c>
      <c r="M229" s="5">
        <v>658243.7080000001</v>
      </c>
      <c r="N229" s="3">
        <v>60</v>
      </c>
      <c r="O229" s="5">
        <v>594961.58999999973</v>
      </c>
      <c r="P229" s="2">
        <v>60</v>
      </c>
      <c r="Q229" s="2">
        <v>594106.38300000015</v>
      </c>
      <c r="R229" s="2">
        <v>60</v>
      </c>
      <c r="S229" s="2">
        <v>651155.68400000012</v>
      </c>
      <c r="T229" s="2">
        <v>60</v>
      </c>
      <c r="U229" s="2">
        <v>593016.21400000004</v>
      </c>
      <c r="V229" s="2">
        <v>72</v>
      </c>
      <c r="W229" s="2">
        <v>389587.52800000017</v>
      </c>
      <c r="X229" s="2">
        <v>119</v>
      </c>
      <c r="Y229" s="2">
        <v>197296.47999999992</v>
      </c>
      <c r="Z229" s="2">
        <v>181</v>
      </c>
      <c r="AA229" s="2">
        <v>72934.394000000015</v>
      </c>
      <c r="AB229" s="2">
        <f>ABS((Table155[[#This Row],[85+ years state population]]-Sheet1!$B$8)/Sheet1!$B$7)</f>
        <v>0.30758305875770076</v>
      </c>
      <c r="AC229" s="2" t="str">
        <f>IF(Table155[[#This Row],[85+ years: standard deviations away from mean]]&lt;2, "no", "yes")</f>
        <v>no</v>
      </c>
      <c r="AD229" s="2">
        <v>282</v>
      </c>
    </row>
    <row r="230" spans="1:30">
      <c r="A230" t="s">
        <v>19</v>
      </c>
      <c r="B230">
        <v>2013</v>
      </c>
      <c r="C230">
        <v>3011954</v>
      </c>
      <c r="D230">
        <v>1491426</v>
      </c>
      <c r="E230">
        <v>1520528</v>
      </c>
      <c r="F230">
        <v>1166</v>
      </c>
      <c r="G230">
        <f>ABS((Table155[[#This Row],[Total deaths of state by year]]-Sheet1!$C$8)/Sheet1!$C$7)</f>
        <v>0.24750425182035526</v>
      </c>
      <c r="H230" t="str">
        <f>IF(Table155[[#This Row],[Total deaths of state by year: standard deviations away from mean]]&lt;2, "no", "yes")</f>
        <v>no</v>
      </c>
      <c r="I230" s="2">
        <v>194561.57499999995</v>
      </c>
      <c r="J230" s="3">
        <v>120</v>
      </c>
      <c r="K230" s="5">
        <v>396689.73499999981</v>
      </c>
      <c r="L230" s="3">
        <v>60</v>
      </c>
      <c r="M230" s="5">
        <v>429965.22899999993</v>
      </c>
      <c r="N230" s="3">
        <v>60</v>
      </c>
      <c r="O230" s="5">
        <v>381909.50800000003</v>
      </c>
      <c r="P230" s="2">
        <v>60</v>
      </c>
      <c r="Q230" s="2">
        <v>358733.60499999998</v>
      </c>
      <c r="R230" s="2">
        <v>60</v>
      </c>
      <c r="S230" s="2">
        <v>421324.58199999988</v>
      </c>
      <c r="T230" s="2">
        <v>60</v>
      </c>
      <c r="U230" s="2">
        <v>379761.04400000005</v>
      </c>
      <c r="V230" s="2">
        <v>60</v>
      </c>
      <c r="W230" s="2">
        <v>228196.97599999994</v>
      </c>
      <c r="X230" s="2">
        <v>70</v>
      </c>
      <c r="Y230" s="2">
        <v>148200.29200000002</v>
      </c>
      <c r="Z230" s="2">
        <v>164</v>
      </c>
      <c r="AA230" s="2">
        <v>71744.418000000049</v>
      </c>
      <c r="AB230" s="2">
        <f>ABS((Table155[[#This Row],[85+ years state population]]-Sheet1!$B$8)/Sheet1!$B$7)</f>
        <v>0.31726532042979677</v>
      </c>
      <c r="AC230" s="2" t="str">
        <f>IF(Table155[[#This Row],[85+ years: standard deviations away from mean]]&lt;2, "no", "yes")</f>
        <v>no</v>
      </c>
      <c r="AD230" s="2">
        <v>452</v>
      </c>
    </row>
    <row r="231" spans="1:30">
      <c r="A231" t="s">
        <v>20</v>
      </c>
      <c r="B231">
        <v>2013</v>
      </c>
      <c r="C231">
        <v>2873594</v>
      </c>
      <c r="D231">
        <v>1426897</v>
      </c>
      <c r="E231">
        <v>1446697</v>
      </c>
      <c r="F231">
        <v>1093</v>
      </c>
      <c r="G231">
        <f>ABS((Table155[[#This Row],[Total deaths of state by year]]-Sheet1!$C$8)/Sheet1!$C$7)</f>
        <v>0.3150653513376232</v>
      </c>
      <c r="H231" t="str">
        <f>IF(Table155[[#This Row],[Total deaths of state by year: standard deviations away from mean]]&lt;2, "no", "yes")</f>
        <v>no</v>
      </c>
      <c r="I231" s="2">
        <v>200346.36599999998</v>
      </c>
      <c r="J231" s="3">
        <v>120</v>
      </c>
      <c r="K231" s="5">
        <v>400119.2900000001</v>
      </c>
      <c r="L231" s="3">
        <v>60</v>
      </c>
      <c r="M231" s="5">
        <v>409048.73800000001</v>
      </c>
      <c r="N231" s="3">
        <v>60</v>
      </c>
      <c r="O231" s="5">
        <v>377907.43</v>
      </c>
      <c r="P231" s="2">
        <v>60</v>
      </c>
      <c r="Q231" s="2">
        <v>348038.32599999983</v>
      </c>
      <c r="R231" s="2">
        <v>60</v>
      </c>
      <c r="S231" s="2">
        <v>397165.06199999998</v>
      </c>
      <c r="T231" s="2">
        <v>60</v>
      </c>
      <c r="U231" s="2">
        <v>348729.92800000013</v>
      </c>
      <c r="V231" s="2">
        <v>66</v>
      </c>
      <c r="W231" s="2">
        <v>204743.98799999995</v>
      </c>
      <c r="X231" s="2">
        <v>68</v>
      </c>
      <c r="Y231" s="2">
        <v>126134.507</v>
      </c>
      <c r="Z231" s="2">
        <v>136</v>
      </c>
      <c r="AA231" s="2">
        <v>60436.243000000009</v>
      </c>
      <c r="AB231" s="2">
        <f>ABS((Table155[[#This Row],[85+ years state population]]-Sheet1!$B$8)/Sheet1!$B$7)</f>
        <v>0.40927449488697731</v>
      </c>
      <c r="AC231" s="2" t="str">
        <f>IF(Table155[[#This Row],[85+ years: standard deviations away from mean]]&lt;2, "no", "yes")</f>
        <v>no</v>
      </c>
      <c r="AD231" s="2">
        <v>403</v>
      </c>
    </row>
    <row r="232" spans="1:30">
      <c r="A232" t="s">
        <v>40</v>
      </c>
      <c r="B232">
        <v>2013</v>
      </c>
      <c r="C232">
        <v>3781894</v>
      </c>
      <c r="D232">
        <v>1869612</v>
      </c>
      <c r="E232">
        <v>1912282</v>
      </c>
      <c r="F232">
        <v>1073</v>
      </c>
      <c r="G232">
        <f>ABS((Table155[[#This Row],[Total deaths of state by year]]-Sheet1!$C$8)/Sheet1!$C$7)</f>
        <v>0.33357524161632679</v>
      </c>
      <c r="H232" t="str">
        <f>IF(Table155[[#This Row],[Total deaths of state by year: standard deviations away from mean]]&lt;2, "no", "yes")</f>
        <v>no</v>
      </c>
      <c r="I232" s="2">
        <v>262648.57100000005</v>
      </c>
      <c r="J232" s="3">
        <v>120</v>
      </c>
      <c r="K232" s="5">
        <v>517875.44100000011</v>
      </c>
      <c r="L232" s="3">
        <v>60</v>
      </c>
      <c r="M232" s="5">
        <v>537019.57399999991</v>
      </c>
      <c r="N232" s="3">
        <v>60</v>
      </c>
      <c r="O232" s="5">
        <v>508554.56900000002</v>
      </c>
      <c r="P232" s="2">
        <v>60</v>
      </c>
      <c r="Q232" s="2">
        <v>463267.7220000003</v>
      </c>
      <c r="R232" s="2">
        <v>60</v>
      </c>
      <c r="S232" s="2">
        <v>514688.61499999987</v>
      </c>
      <c r="T232" s="2">
        <v>60</v>
      </c>
      <c r="U232" s="2">
        <v>453950.14999999997</v>
      </c>
      <c r="V232" s="2">
        <v>87</v>
      </c>
      <c r="W232" s="2">
        <v>293302.81199999998</v>
      </c>
      <c r="X232" s="2">
        <v>101</v>
      </c>
      <c r="Y232" s="2">
        <v>167949.88800000009</v>
      </c>
      <c r="Z232" s="2">
        <v>160</v>
      </c>
      <c r="AA232" s="2">
        <v>64267.122999999992</v>
      </c>
      <c r="AB232" s="2">
        <f>ABS((Table155[[#This Row],[85+ years state population]]-Sheet1!$B$8)/Sheet1!$B$7)</f>
        <v>0.37810446910965068</v>
      </c>
      <c r="AC232" s="2" t="str">
        <f>IF(Table155[[#This Row],[85+ years: standard deviations away from mean]]&lt;2, "no", "yes")</f>
        <v>no</v>
      </c>
      <c r="AD232" s="2">
        <v>305</v>
      </c>
    </row>
    <row r="233" spans="1:30">
      <c r="A233" t="s">
        <v>51</v>
      </c>
      <c r="B233">
        <v>2013</v>
      </c>
      <c r="C233">
        <v>6780347</v>
      </c>
      <c r="D233">
        <v>3381780</v>
      </c>
      <c r="E233">
        <v>3398567</v>
      </c>
      <c r="F233">
        <v>1141</v>
      </c>
      <c r="G233">
        <f>ABS((Table155[[#This Row],[Total deaths of state by year]]-Sheet1!$C$8)/Sheet1!$C$7)</f>
        <v>0.27064161466873471</v>
      </c>
      <c r="H233" t="str">
        <f>IF(Table155[[#This Row],[Total deaths of state by year: standard deviations away from mean]]&lt;2, "no", "yes")</f>
        <v>no</v>
      </c>
      <c r="I233" s="2">
        <v>439044.24399999995</v>
      </c>
      <c r="J233" s="3">
        <v>120</v>
      </c>
      <c r="K233" s="5">
        <v>867937.19800000009</v>
      </c>
      <c r="L233" s="3">
        <v>60</v>
      </c>
      <c r="M233" s="5">
        <v>926967.90000000026</v>
      </c>
      <c r="N233" s="3">
        <v>60</v>
      </c>
      <c r="O233" s="5">
        <v>953260.40600000019</v>
      </c>
      <c r="P233" s="2">
        <v>60</v>
      </c>
      <c r="Q233" s="2">
        <v>907758.80099999986</v>
      </c>
      <c r="R233" s="2">
        <v>60</v>
      </c>
      <c r="S233" s="2">
        <v>966288.59900000005</v>
      </c>
      <c r="T233" s="2">
        <v>60</v>
      </c>
      <c r="U233" s="2">
        <v>854229.29600000021</v>
      </c>
      <c r="V233" s="2">
        <v>65</v>
      </c>
      <c r="W233" s="2">
        <v>486829.64400000003</v>
      </c>
      <c r="X233" s="2">
        <v>72</v>
      </c>
      <c r="Y233" s="2">
        <v>257823.16100000005</v>
      </c>
      <c r="Z233" s="2">
        <v>168</v>
      </c>
      <c r="AA233" s="2">
        <v>117463.72900000005</v>
      </c>
      <c r="AB233" s="2">
        <f>ABS((Table155[[#This Row],[85+ years state population]]-Sheet1!$B$8)/Sheet1!$B$7)</f>
        <v>5.4730696775550501E-2</v>
      </c>
      <c r="AC233" s="2" t="str">
        <f>IF(Table155[[#This Row],[85+ years: standard deviations away from mean]]&lt;2, "no", "yes")</f>
        <v>no</v>
      </c>
      <c r="AD233" s="2">
        <v>416</v>
      </c>
    </row>
    <row r="234" spans="1:30">
      <c r="A234" t="s">
        <v>6</v>
      </c>
      <c r="B234">
        <v>2013</v>
      </c>
      <c r="C234">
        <v>6518081</v>
      </c>
      <c r="D234">
        <v>3240213</v>
      </c>
      <c r="E234">
        <v>3277868</v>
      </c>
      <c r="F234">
        <v>1118</v>
      </c>
      <c r="G234">
        <f>ABS((Table155[[#This Row],[Total deaths of state by year]]-Sheet1!$C$8)/Sheet1!$C$7)</f>
        <v>0.29192798848924378</v>
      </c>
      <c r="H234" t="str">
        <f>IF(Table155[[#This Row],[Total deaths of state by year: standard deviations away from mean]]&lt;2, "no", "yes")</f>
        <v>no</v>
      </c>
      <c r="I234" s="2">
        <v>450178.63199999998</v>
      </c>
      <c r="J234" s="3">
        <v>120</v>
      </c>
      <c r="K234" s="5">
        <v>910374.43300000008</v>
      </c>
      <c r="L234" s="3">
        <v>60</v>
      </c>
      <c r="M234" s="5">
        <v>921847.85400000005</v>
      </c>
      <c r="N234" s="3">
        <v>60</v>
      </c>
      <c r="O234" s="5">
        <v>870085.35499999998</v>
      </c>
      <c r="P234" s="2">
        <v>60</v>
      </c>
      <c r="Q234" s="2">
        <v>834820.62100000016</v>
      </c>
      <c r="R234" s="2">
        <v>60</v>
      </c>
      <c r="S234" s="2">
        <v>844302.35800000012</v>
      </c>
      <c r="T234" s="2">
        <v>60</v>
      </c>
      <c r="U234" s="2">
        <v>752311.51100000006</v>
      </c>
      <c r="V234" s="2">
        <v>65</v>
      </c>
      <c r="W234" s="2">
        <v>531488.652</v>
      </c>
      <c r="X234" s="2">
        <v>88</v>
      </c>
      <c r="Y234" s="2">
        <v>293287.13299999997</v>
      </c>
      <c r="Z234" s="2">
        <v>197</v>
      </c>
      <c r="AA234" s="2">
        <v>107786.72499999999</v>
      </c>
      <c r="AB234" s="2">
        <f>ABS((Table155[[#This Row],[85+ years state population]]-Sheet1!$B$8)/Sheet1!$B$7)</f>
        <v>2.4006424754566966E-2</v>
      </c>
      <c r="AC234" s="2" t="str">
        <f>IF(Table155[[#This Row],[85+ years: standard deviations away from mean]]&lt;2, "no", "yes")</f>
        <v>no</v>
      </c>
      <c r="AD234" s="2">
        <v>348</v>
      </c>
    </row>
    <row r="235" spans="1:30">
      <c r="A235" t="s">
        <v>7</v>
      </c>
      <c r="B235">
        <v>2013</v>
      </c>
      <c r="C235">
        <v>3039533</v>
      </c>
      <c r="D235">
        <v>1495343</v>
      </c>
      <c r="E235">
        <v>1544190</v>
      </c>
      <c r="F235">
        <v>1134</v>
      </c>
      <c r="G235">
        <f>ABS((Table155[[#This Row],[Total deaths of state by year]]-Sheet1!$C$8)/Sheet1!$C$7)</f>
        <v>0.27712007626628093</v>
      </c>
      <c r="H235" t="str">
        <f>IF(Table155[[#This Row],[Total deaths of state by year: standard deviations away from mean]]&lt;2, "no", "yes")</f>
        <v>no</v>
      </c>
      <c r="I235" s="2">
        <v>201907.75699999993</v>
      </c>
      <c r="J235" s="3">
        <v>120</v>
      </c>
      <c r="K235" s="5">
        <v>409637.83799999999</v>
      </c>
      <c r="L235" s="3">
        <v>60</v>
      </c>
      <c r="M235" s="5">
        <v>417459.21099999995</v>
      </c>
      <c r="N235" s="3">
        <v>60</v>
      </c>
      <c r="O235" s="5">
        <v>394154.52099999995</v>
      </c>
      <c r="P235" s="2">
        <v>60</v>
      </c>
      <c r="Q235" s="2">
        <v>381010.70700000005</v>
      </c>
      <c r="R235" s="2">
        <v>60</v>
      </c>
      <c r="S235" s="2">
        <v>416714.05199999997</v>
      </c>
      <c r="T235" s="2">
        <v>60</v>
      </c>
      <c r="U235" s="2">
        <v>372291.72800000018</v>
      </c>
      <c r="V235" s="2">
        <v>60</v>
      </c>
      <c r="W235" s="2">
        <v>250170.573</v>
      </c>
      <c r="X235" s="2">
        <v>130</v>
      </c>
      <c r="Y235" s="2">
        <v>141744.07000000004</v>
      </c>
      <c r="Z235" s="2">
        <v>189</v>
      </c>
      <c r="AA235" s="2">
        <v>53803.535999999986</v>
      </c>
      <c r="AB235" s="2">
        <f>ABS((Table155[[#This Row],[85+ years state population]]-Sheet1!$B$8)/Sheet1!$B$7)</f>
        <v>0.46324163772712285</v>
      </c>
      <c r="AC235" s="2" t="str">
        <f>IF(Table155[[#This Row],[85+ years: standard deviations away from mean]]&lt;2, "no", "yes")</f>
        <v>no</v>
      </c>
      <c r="AD235" s="2">
        <v>335</v>
      </c>
    </row>
    <row r="236" spans="1:30">
      <c r="A236" t="s">
        <v>9</v>
      </c>
      <c r="B236">
        <v>2013</v>
      </c>
      <c r="C236">
        <v>5177271</v>
      </c>
      <c r="D236">
        <v>2594175</v>
      </c>
      <c r="E236">
        <v>2583096</v>
      </c>
      <c r="F236">
        <v>952</v>
      </c>
      <c r="G236">
        <f>ABS((Table155[[#This Row],[Total deaths of state by year]]-Sheet1!$C$8)/Sheet1!$C$7)</f>
        <v>0.44556007780248325</v>
      </c>
      <c r="H236" t="str">
        <f>IF(Table155[[#This Row],[Total deaths of state by year: standard deviations away from mean]]&lt;2, "no", "yes")</f>
        <v>no</v>
      </c>
      <c r="I236" s="2">
        <v>343737.00499999989</v>
      </c>
      <c r="J236" s="3">
        <v>120</v>
      </c>
      <c r="K236" s="5">
        <v>697828.60899999994</v>
      </c>
      <c r="L236" s="3">
        <v>60</v>
      </c>
      <c r="M236" s="5">
        <v>706991.24300000002</v>
      </c>
      <c r="N236" s="3">
        <v>60</v>
      </c>
      <c r="O236" s="5">
        <v>751547.54700000002</v>
      </c>
      <c r="P236" s="2">
        <v>60</v>
      </c>
      <c r="Q236" s="2">
        <v>711874.05400000012</v>
      </c>
      <c r="R236" s="2">
        <v>60</v>
      </c>
      <c r="S236" s="2">
        <v>740513.10599999991</v>
      </c>
      <c r="T236" s="2">
        <v>60</v>
      </c>
      <c r="U236" s="2">
        <v>628671.11899999995</v>
      </c>
      <c r="V236" s="2">
        <v>72</v>
      </c>
      <c r="W236" s="2">
        <v>343268.38000000006</v>
      </c>
      <c r="X236" s="2">
        <v>66</v>
      </c>
      <c r="Y236" s="2">
        <v>177608.52799999996</v>
      </c>
      <c r="Z236" s="2">
        <v>114</v>
      </c>
      <c r="AA236" s="2">
        <v>73987.859000000011</v>
      </c>
      <c r="AB236" s="2">
        <f>ABS((Table155[[#This Row],[85+ years state population]]-Sheet1!$B$8)/Sheet1!$B$7)</f>
        <v>0.29901152135493392</v>
      </c>
      <c r="AC236" s="2" t="str">
        <f>IF(Table155[[#This Row],[85+ years: standard deviations away from mean]]&lt;2, "no", "yes")</f>
        <v>no</v>
      </c>
      <c r="AD236" s="2">
        <v>280</v>
      </c>
    </row>
    <row r="237" spans="1:30">
      <c r="A237" t="s">
        <v>41</v>
      </c>
      <c r="B237">
        <v>2013</v>
      </c>
      <c r="C237">
        <v>3894343</v>
      </c>
      <c r="D237">
        <v>1925954</v>
      </c>
      <c r="E237">
        <v>1968389</v>
      </c>
      <c r="F237">
        <v>883</v>
      </c>
      <c r="G237">
        <f>ABS((Table155[[#This Row],[Total deaths of state by year]]-Sheet1!$C$8)/Sheet1!$C$7)</f>
        <v>0.50941919926401058</v>
      </c>
      <c r="H237" t="str">
        <f>IF(Table155[[#This Row],[Total deaths of state by year: standard deviations away from mean]]&lt;2, "no", "yes")</f>
        <v>no</v>
      </c>
      <c r="I237" s="2">
        <v>236314.08299999998</v>
      </c>
      <c r="J237" s="3">
        <v>120</v>
      </c>
      <c r="K237" s="5">
        <v>485952.09500000003</v>
      </c>
      <c r="L237" s="3">
        <v>60</v>
      </c>
      <c r="M237" s="5">
        <v>520279.09600000002</v>
      </c>
      <c r="N237" s="3">
        <v>60</v>
      </c>
      <c r="O237" s="5">
        <v>532802.6540000001</v>
      </c>
      <c r="P237" s="2">
        <v>60</v>
      </c>
      <c r="Q237" s="2">
        <v>507809.85</v>
      </c>
      <c r="R237" s="2">
        <v>60</v>
      </c>
      <c r="S237" s="2">
        <v>532947.55199999991</v>
      </c>
      <c r="T237" s="2">
        <v>60</v>
      </c>
      <c r="U237" s="2">
        <v>520374.24199999997</v>
      </c>
      <c r="V237" s="2">
        <v>60</v>
      </c>
      <c r="W237" s="2">
        <v>311906.12300000002</v>
      </c>
      <c r="X237" s="2">
        <v>60</v>
      </c>
      <c r="Y237" s="2">
        <v>167707.69600000003</v>
      </c>
      <c r="Z237" s="2">
        <v>107</v>
      </c>
      <c r="AA237" s="2">
        <v>78553.462000000014</v>
      </c>
      <c r="AB237" s="2">
        <f>ABS((Table155[[#This Row],[85+ years state population]]-Sheet1!$B$8)/Sheet1!$B$7)</f>
        <v>0.26186340833676558</v>
      </c>
      <c r="AC237" s="2" t="str">
        <f>IF(Table155[[#This Row],[85+ years: standard deviations away from mean]]&lt;2, "no", "yes")</f>
        <v>no</v>
      </c>
      <c r="AD237" s="2">
        <v>236</v>
      </c>
    </row>
    <row r="238" spans="1:30">
      <c r="A238" t="s">
        <v>28</v>
      </c>
      <c r="B238">
        <v>2013</v>
      </c>
      <c r="C238">
        <v>3052906</v>
      </c>
      <c r="D238">
        <v>1484737</v>
      </c>
      <c r="E238">
        <v>1568169</v>
      </c>
      <c r="F238">
        <v>1098</v>
      </c>
      <c r="G238">
        <f>ABS((Table155[[#This Row],[Total deaths of state by year]]-Sheet1!$C$8)/Sheet1!$C$7)</f>
        <v>0.31043787876794732</v>
      </c>
      <c r="H238" t="str">
        <f>IF(Table155[[#This Row],[Total deaths of state by year: standard deviations away from mean]]&lt;2, "no", "yes")</f>
        <v>no</v>
      </c>
      <c r="I238" s="2">
        <v>210790.40000000002</v>
      </c>
      <c r="J238" s="3">
        <v>120</v>
      </c>
      <c r="K238" s="5">
        <v>426022.76200000022</v>
      </c>
      <c r="L238" s="3">
        <v>60</v>
      </c>
      <c r="M238" s="5">
        <v>444607.38900000002</v>
      </c>
      <c r="N238" s="3">
        <v>60</v>
      </c>
      <c r="O238" s="5">
        <v>395529.87399999989</v>
      </c>
      <c r="P238" s="2">
        <v>60</v>
      </c>
      <c r="Q238" s="2">
        <v>382023.15499999997</v>
      </c>
      <c r="R238" s="2">
        <v>60</v>
      </c>
      <c r="S238" s="2">
        <v>417874.68299999996</v>
      </c>
      <c r="T238" s="2">
        <v>60</v>
      </c>
      <c r="U238" s="2">
        <v>367097.98399999988</v>
      </c>
      <c r="V238" s="2">
        <v>83</v>
      </c>
      <c r="W238" s="2">
        <v>232284.32399999999</v>
      </c>
      <c r="X238" s="2">
        <v>108</v>
      </c>
      <c r="Y238" s="2">
        <v>127789.63499999995</v>
      </c>
      <c r="Z238" s="2">
        <v>205</v>
      </c>
      <c r="AA238" s="2">
        <v>48332.784000000007</v>
      </c>
      <c r="AB238" s="2">
        <f>ABS((Table155[[#This Row],[85+ years state population]]-Sheet1!$B$8)/Sheet1!$B$7)</f>
        <v>0.50775451227849522</v>
      </c>
      <c r="AC238" s="2" t="str">
        <f>IF(Table155[[#This Row],[85+ years: standard deviations away from mean]]&lt;2, "no", "yes")</f>
        <v>no</v>
      </c>
      <c r="AD238" s="2">
        <v>282</v>
      </c>
    </row>
    <row r="239" spans="1:30">
      <c r="A239" t="s">
        <v>52</v>
      </c>
      <c r="B239">
        <v>2013</v>
      </c>
      <c r="C239">
        <v>1867261</v>
      </c>
      <c r="D239">
        <v>923053</v>
      </c>
      <c r="E239">
        <v>944208</v>
      </c>
      <c r="F239">
        <v>884</v>
      </c>
      <c r="G239">
        <f>ABS((Table155[[#This Row],[Total deaths of state by year]]-Sheet1!$C$8)/Sheet1!$C$7)</f>
        <v>0.50849370475007538</v>
      </c>
      <c r="H239" t="str">
        <f>IF(Table155[[#This Row],[Total deaths of state by year: standard deviations away from mean]]&lt;2, "no", "yes")</f>
        <v>no</v>
      </c>
      <c r="I239" s="2">
        <v>104006.58899999999</v>
      </c>
      <c r="J239" s="3">
        <v>120</v>
      </c>
      <c r="K239" s="5">
        <v>216715.17099999997</v>
      </c>
      <c r="L239" s="3">
        <v>60</v>
      </c>
      <c r="M239" s="5">
        <v>239772.72500000001</v>
      </c>
      <c r="N239" s="3">
        <v>60</v>
      </c>
      <c r="O239" s="5">
        <v>221179.51000000004</v>
      </c>
      <c r="P239" s="2">
        <v>60</v>
      </c>
      <c r="Q239" s="2">
        <v>237084.77499999994</v>
      </c>
      <c r="R239" s="2">
        <v>60</v>
      </c>
      <c r="S239" s="2">
        <v>273507.37899999996</v>
      </c>
      <c r="T239" s="2">
        <v>60</v>
      </c>
      <c r="U239" s="2">
        <v>269729.33100000001</v>
      </c>
      <c r="V239" s="2">
        <v>60</v>
      </c>
      <c r="W239" s="2">
        <v>169285.61000000004</v>
      </c>
      <c r="X239" s="2">
        <v>82</v>
      </c>
      <c r="Y239" s="2">
        <v>98034.27899999998</v>
      </c>
      <c r="Z239" s="2">
        <v>123</v>
      </c>
      <c r="AA239" s="2">
        <v>37013.311999999991</v>
      </c>
      <c r="AB239" s="2">
        <f>ABS((Table155[[#This Row],[85+ years state population]]-Sheet1!$B$8)/Sheet1!$B$7)</f>
        <v>0.59985560498453916</v>
      </c>
      <c r="AC239" s="2" t="str">
        <f>IF(Table155[[#This Row],[85+ years: standard deviations away from mean]]&lt;2, "no", "yes")</f>
        <v>no</v>
      </c>
      <c r="AD239" s="2">
        <v>199</v>
      </c>
    </row>
    <row r="240" spans="1:30">
      <c r="A240" t="s">
        <v>48</v>
      </c>
      <c r="B240">
        <v>2013</v>
      </c>
      <c r="C240">
        <v>2938531</v>
      </c>
      <c r="D240">
        <v>1477489</v>
      </c>
      <c r="E240">
        <v>1461042</v>
      </c>
      <c r="F240">
        <v>825</v>
      </c>
      <c r="G240">
        <f>ABS((Table155[[#This Row],[Total deaths of state by year]]-Sheet1!$C$8)/Sheet1!$C$7)</f>
        <v>0.56309788107225078</v>
      </c>
      <c r="H240" t="str">
        <f>IF(Table155[[#This Row],[Total deaths of state by year: standard deviations away from mean]]&lt;2, "no", "yes")</f>
        <v>no</v>
      </c>
      <c r="I240" s="2">
        <v>264524.179</v>
      </c>
      <c r="J240" s="3">
        <v>120</v>
      </c>
      <c r="K240" s="5">
        <v>499844.74900000001</v>
      </c>
      <c r="L240" s="3">
        <v>60</v>
      </c>
      <c r="M240" s="5">
        <v>467759.04599999997</v>
      </c>
      <c r="N240" s="3">
        <v>60</v>
      </c>
      <c r="O240" s="5">
        <v>456731.89499999996</v>
      </c>
      <c r="P240" s="2">
        <v>60</v>
      </c>
      <c r="Q240" s="2">
        <v>364376.10400000005</v>
      </c>
      <c r="R240" s="2">
        <v>60</v>
      </c>
      <c r="S240" s="2">
        <v>326874.56999999995</v>
      </c>
      <c r="T240" s="2">
        <v>60</v>
      </c>
      <c r="U240" s="2">
        <v>271388.30500000005</v>
      </c>
      <c r="V240" s="2">
        <v>60</v>
      </c>
      <c r="W240" s="2">
        <v>160512.31100000002</v>
      </c>
      <c r="X240" s="2">
        <v>60</v>
      </c>
      <c r="Y240" s="2">
        <v>91756.797999999981</v>
      </c>
      <c r="Z240" s="2">
        <v>108</v>
      </c>
      <c r="AA240" s="2">
        <v>34869.953000000009</v>
      </c>
      <c r="AB240" s="2">
        <f>ABS((Table155[[#This Row],[85+ years state population]]-Sheet1!$B$8)/Sheet1!$B$7)</f>
        <v>0.6172950850204747</v>
      </c>
      <c r="AC240" s="2" t="str">
        <f>IF(Table155[[#This Row],[85+ years: standard deviations away from mean]]&lt;2, "no", "yes")</f>
        <v>no</v>
      </c>
      <c r="AD240" s="2">
        <v>177</v>
      </c>
    </row>
    <row r="241" spans="1:30">
      <c r="A241" t="s">
        <v>31</v>
      </c>
      <c r="B241">
        <v>2013</v>
      </c>
      <c r="C241">
        <v>1810303</v>
      </c>
      <c r="D241">
        <v>900770</v>
      </c>
      <c r="E241">
        <v>909533</v>
      </c>
      <c r="F241">
        <v>813</v>
      </c>
      <c r="G241">
        <f>ABS((Table155[[#This Row],[Total deaths of state by year]]-Sheet1!$C$8)/Sheet1!$C$7)</f>
        <v>0.57420381523947295</v>
      </c>
      <c r="H241" t="str">
        <f>IF(Table155[[#This Row],[Total deaths of state by year: standard deviations away from mean]]&lt;2, "no", "yes")</f>
        <v>no</v>
      </c>
      <c r="I241" s="2">
        <v>128246.51299999998</v>
      </c>
      <c r="J241" s="3">
        <v>120</v>
      </c>
      <c r="K241" s="5">
        <v>250574.36100000003</v>
      </c>
      <c r="L241" s="3">
        <v>60</v>
      </c>
      <c r="M241" s="5">
        <v>256240.74400000009</v>
      </c>
      <c r="N241" s="3">
        <v>60</v>
      </c>
      <c r="O241" s="5">
        <v>245495.12400000004</v>
      </c>
      <c r="P241" s="2">
        <v>60</v>
      </c>
      <c r="Q241" s="2">
        <v>219685.79300000003</v>
      </c>
      <c r="R241" s="2">
        <v>60</v>
      </c>
      <c r="S241" s="2">
        <v>248598.20100000003</v>
      </c>
      <c r="T241" s="2">
        <v>60</v>
      </c>
      <c r="U241" s="2">
        <v>216533.49199999991</v>
      </c>
      <c r="V241" s="2">
        <v>60</v>
      </c>
      <c r="W241" s="2">
        <v>126549.02899999998</v>
      </c>
      <c r="X241" s="2">
        <v>60</v>
      </c>
      <c r="Y241" s="2">
        <v>80981.023000000045</v>
      </c>
      <c r="Z241" s="2">
        <v>66</v>
      </c>
      <c r="AA241" s="2">
        <v>37526.906999999999</v>
      </c>
      <c r="AB241" s="2">
        <f>ABS((Table155[[#This Row],[85+ years state population]]-Sheet1!$B$8)/Sheet1!$B$7)</f>
        <v>0.59567672979421571</v>
      </c>
      <c r="AC241" s="2" t="str">
        <f>IF(Table155[[#This Row],[85+ years: standard deviations away from mean]]&lt;2, "no", "yes")</f>
        <v>no</v>
      </c>
      <c r="AD241" s="2">
        <v>207</v>
      </c>
    </row>
    <row r="242" spans="1:30">
      <c r="A242" t="s">
        <v>15</v>
      </c>
      <c r="B242">
        <v>2013</v>
      </c>
      <c r="C242">
        <v>1376298</v>
      </c>
      <c r="D242">
        <v>691426</v>
      </c>
      <c r="E242">
        <v>684872</v>
      </c>
      <c r="F242">
        <v>889</v>
      </c>
      <c r="G242">
        <f>ABS((Table155[[#This Row],[Total deaths of state by year]]-Sheet1!$C$8)/Sheet1!$C$7)</f>
        <v>0.5038662321803995</v>
      </c>
      <c r="H242" t="str">
        <f>IF(Table155[[#This Row],[Total deaths of state by year: standard deviations away from mean]]&lt;2, "no", "yes")</f>
        <v>no</v>
      </c>
      <c r="I242" s="2">
        <v>88924.034</v>
      </c>
      <c r="J242" s="3">
        <v>120</v>
      </c>
      <c r="K242" s="5">
        <v>165870.53600000002</v>
      </c>
      <c r="L242" s="3">
        <v>60</v>
      </c>
      <c r="M242" s="5">
        <v>182628.31600000002</v>
      </c>
      <c r="N242" s="3">
        <v>60</v>
      </c>
      <c r="O242" s="5">
        <v>192634.27100000001</v>
      </c>
      <c r="P242" s="2">
        <v>60</v>
      </c>
      <c r="Q242" s="2">
        <v>174196.14199999999</v>
      </c>
      <c r="R242" s="2">
        <v>60</v>
      </c>
      <c r="S242" s="2">
        <v>188485.302</v>
      </c>
      <c r="T242" s="2">
        <v>60</v>
      </c>
      <c r="U242" s="2">
        <v>177111.15399999998</v>
      </c>
      <c r="V242" s="2">
        <v>60</v>
      </c>
      <c r="W242" s="2">
        <v>106876.09300000001</v>
      </c>
      <c r="X242" s="2">
        <v>60</v>
      </c>
      <c r="Y242" s="2">
        <v>62754.050999999999</v>
      </c>
      <c r="Z242" s="2">
        <v>97</v>
      </c>
      <c r="AA242" s="2">
        <v>32578.109</v>
      </c>
      <c r="AB242" s="2">
        <f>ABS((Table155[[#This Row],[85+ years state population]]-Sheet1!$B$8)/Sheet1!$B$7)</f>
        <v>0.63594271599759022</v>
      </c>
      <c r="AC242" s="2" t="str">
        <f>IF(Table155[[#This Row],[85+ years: standard deviations away from mean]]&lt;2, "no", "yes")</f>
        <v>no</v>
      </c>
      <c r="AD242" s="2">
        <v>252</v>
      </c>
    </row>
    <row r="243" spans="1:30">
      <c r="A243" t="s">
        <v>35</v>
      </c>
      <c r="B243">
        <v>2013</v>
      </c>
      <c r="C243">
        <v>2067785</v>
      </c>
      <c r="D243">
        <v>1024721</v>
      </c>
      <c r="E243">
        <v>1043064</v>
      </c>
      <c r="F243">
        <v>766</v>
      </c>
      <c r="G243">
        <f>ABS((Table155[[#This Row],[Total deaths of state by year]]-Sheet1!$C$8)/Sheet1!$C$7)</f>
        <v>0.6177020573944263</v>
      </c>
      <c r="H243" t="str">
        <f>IF(Table155[[#This Row],[Total deaths of state by year: standard deviations away from mean]]&lt;2, "no", "yes")</f>
        <v>no</v>
      </c>
      <c r="I243" s="2">
        <v>141825.41899999999</v>
      </c>
      <c r="J243" s="3">
        <v>120</v>
      </c>
      <c r="K243" s="5">
        <v>285036.39299999992</v>
      </c>
      <c r="L243" s="3">
        <v>60</v>
      </c>
      <c r="M243" s="5">
        <v>293234.66499999998</v>
      </c>
      <c r="N243" s="3">
        <v>60</v>
      </c>
      <c r="O243" s="5">
        <v>271578.71099999995</v>
      </c>
      <c r="P243" s="2">
        <v>60</v>
      </c>
      <c r="Q243" s="2">
        <v>249241.18900000004</v>
      </c>
      <c r="R243" s="2">
        <v>60</v>
      </c>
      <c r="S243" s="2">
        <v>282766.58199999999</v>
      </c>
      <c r="T243" s="2">
        <v>60</v>
      </c>
      <c r="U243" s="2">
        <v>260762.19800000003</v>
      </c>
      <c r="V243" s="2">
        <v>60</v>
      </c>
      <c r="W243" s="2">
        <v>161558.23199999999</v>
      </c>
      <c r="X243" s="2">
        <v>60</v>
      </c>
      <c r="Y243" s="2">
        <v>88173.687999999995</v>
      </c>
      <c r="Z243" s="2">
        <v>85</v>
      </c>
      <c r="AA243" s="2">
        <v>33530.393000000004</v>
      </c>
      <c r="AB243" s="2">
        <f>ABS((Table155[[#This Row],[85+ years state population]]-Sheet1!$B$8)/Sheet1!$B$7)</f>
        <v>0.62819443966752087</v>
      </c>
      <c r="AC243" s="2" t="str">
        <f>IF(Table155[[#This Row],[85+ years: standard deviations away from mean]]&lt;2, "no", "yes")</f>
        <v>no</v>
      </c>
      <c r="AD243" s="2">
        <v>141</v>
      </c>
    </row>
    <row r="244" spans="1:30">
      <c r="A244" t="s">
        <v>23</v>
      </c>
      <c r="B244">
        <v>2013</v>
      </c>
      <c r="C244">
        <v>1328320</v>
      </c>
      <c r="D244">
        <v>649600</v>
      </c>
      <c r="E244">
        <v>678720</v>
      </c>
      <c r="F244">
        <v>740</v>
      </c>
      <c r="G244">
        <f>ABS((Table155[[#This Row],[Total deaths of state by year]]-Sheet1!$C$8)/Sheet1!$C$7)</f>
        <v>0.64176491475674091</v>
      </c>
      <c r="H244" t="str">
        <f>IF(Table155[[#This Row],[Total deaths of state by year: standard deviations away from mean]]&lt;2, "no", "yes")</f>
        <v>no</v>
      </c>
      <c r="I244" s="2">
        <v>67206.488999999987</v>
      </c>
      <c r="J244" s="3">
        <v>120</v>
      </c>
      <c r="K244" s="5">
        <v>151387.834</v>
      </c>
      <c r="L244" s="3">
        <v>60</v>
      </c>
      <c r="M244" s="5">
        <v>166279.99900000001</v>
      </c>
      <c r="N244" s="3">
        <v>60</v>
      </c>
      <c r="O244" s="5">
        <v>146565.72200000001</v>
      </c>
      <c r="P244" s="2">
        <v>60</v>
      </c>
      <c r="Q244" s="2">
        <v>166515.97600000002</v>
      </c>
      <c r="R244" s="2">
        <v>60</v>
      </c>
      <c r="S244" s="2">
        <v>214111.89799999999</v>
      </c>
      <c r="T244" s="2">
        <v>60</v>
      </c>
      <c r="U244" s="2">
        <v>197092.21400000001</v>
      </c>
      <c r="V244" s="2">
        <v>60</v>
      </c>
      <c r="W244" s="2">
        <v>120085.68299999998</v>
      </c>
      <c r="X244" s="2">
        <v>60</v>
      </c>
      <c r="Y244" s="2">
        <v>70659.910999999993</v>
      </c>
      <c r="Z244" s="2">
        <v>78</v>
      </c>
      <c r="AA244" s="2">
        <v>29655.079000000002</v>
      </c>
      <c r="AB244" s="2">
        <f>ABS((Table155[[#This Row],[85+ years state population]]-Sheet1!$B$8)/Sheet1!$B$7)</f>
        <v>0.65972600350539501</v>
      </c>
      <c r="AC244" s="2" t="str">
        <f>IF(Table155[[#This Row],[85+ years: standard deviations away from mean]]&lt;2, "no", "yes")</f>
        <v>no</v>
      </c>
      <c r="AD244" s="2">
        <v>122</v>
      </c>
    </row>
    <row r="245" spans="1:30">
      <c r="A245" t="s">
        <v>32</v>
      </c>
      <c r="B245">
        <v>2013</v>
      </c>
      <c r="C245">
        <v>2727982</v>
      </c>
      <c r="D245">
        <v>1375758</v>
      </c>
      <c r="E245">
        <v>1352224</v>
      </c>
      <c r="F245">
        <v>831</v>
      </c>
      <c r="G245">
        <f>ABS((Table155[[#This Row],[Total deaths of state by year]]-Sheet1!$C$8)/Sheet1!$C$7)</f>
        <v>0.55754491398863981</v>
      </c>
      <c r="H245" t="str">
        <f>IF(Table155[[#This Row],[Total deaths of state by year: standard deviations away from mean]]&lt;2, "no", "yes")</f>
        <v>no</v>
      </c>
      <c r="I245" s="2">
        <v>182623.70800000001</v>
      </c>
      <c r="J245" s="3">
        <v>120</v>
      </c>
      <c r="K245" s="5">
        <v>366958.66699999996</v>
      </c>
      <c r="L245" s="3">
        <v>60</v>
      </c>
      <c r="M245" s="5">
        <v>360805.538</v>
      </c>
      <c r="N245" s="3">
        <v>60</v>
      </c>
      <c r="O245" s="5">
        <v>390637.24099999998</v>
      </c>
      <c r="P245" s="2">
        <v>60</v>
      </c>
      <c r="Q245" s="2">
        <v>381684.18300000002</v>
      </c>
      <c r="R245" s="2">
        <v>60</v>
      </c>
      <c r="S245" s="2">
        <v>375757.26500000001</v>
      </c>
      <c r="T245" s="2">
        <v>60</v>
      </c>
      <c r="U245" s="2">
        <v>322567.43700000003</v>
      </c>
      <c r="V245" s="2">
        <v>73</v>
      </c>
      <c r="W245" s="2">
        <v>211643.97500000001</v>
      </c>
      <c r="X245" s="2">
        <v>99</v>
      </c>
      <c r="Y245" s="2">
        <v>99278.626999999993</v>
      </c>
      <c r="Z245" s="2">
        <v>117</v>
      </c>
      <c r="AA245" s="2">
        <v>33530.403000000006</v>
      </c>
      <c r="AB245" s="2">
        <f>ABS((Table155[[#This Row],[85+ years state population]]-Sheet1!$B$8)/Sheet1!$B$7)</f>
        <v>0.62819435830233639</v>
      </c>
      <c r="AC245" s="2" t="str">
        <f>IF(Table155[[#This Row],[85+ years: standard deviations away from mean]]&lt;2, "no", "yes")</f>
        <v>no</v>
      </c>
      <c r="AD245" s="2">
        <v>122</v>
      </c>
    </row>
    <row r="246" spans="1:30">
      <c r="A246" t="s">
        <v>43</v>
      </c>
      <c r="B246">
        <v>2013</v>
      </c>
      <c r="C246">
        <v>1051695</v>
      </c>
      <c r="D246">
        <v>508455</v>
      </c>
      <c r="E246">
        <v>543240</v>
      </c>
      <c r="F246">
        <v>706</v>
      </c>
      <c r="G246">
        <f>ABS((Table155[[#This Row],[Total deaths of state by year]]-Sheet1!$C$8)/Sheet1!$C$7)</f>
        <v>0.67323172823053701</v>
      </c>
      <c r="H246" t="str">
        <f>IF(Table155[[#This Row],[Total deaths of state by year: standard deviations away from mean]]&lt;2, "no", "yes")</f>
        <v>no</v>
      </c>
      <c r="I246" s="2">
        <v>56278.313000000002</v>
      </c>
      <c r="J246" s="3">
        <v>120</v>
      </c>
      <c r="K246" s="5">
        <v>123212.005</v>
      </c>
      <c r="L246" s="3">
        <v>60</v>
      </c>
      <c r="M246" s="5">
        <v>160714.88900000002</v>
      </c>
      <c r="N246" s="3">
        <v>60</v>
      </c>
      <c r="O246" s="5">
        <v>129837.63300000002</v>
      </c>
      <c r="P246" s="2">
        <v>60</v>
      </c>
      <c r="Q246" s="2">
        <v>133707.217</v>
      </c>
      <c r="R246" s="2">
        <v>60</v>
      </c>
      <c r="S246" s="2">
        <v>159528.17699999997</v>
      </c>
      <c r="T246" s="2">
        <v>60</v>
      </c>
      <c r="U246" s="2">
        <v>134099.59299999999</v>
      </c>
      <c r="V246" s="2">
        <v>60</v>
      </c>
      <c r="W246" s="2">
        <v>78665.146000000008</v>
      </c>
      <c r="X246" s="2">
        <v>60</v>
      </c>
      <c r="Y246" s="2">
        <v>50036.478999999999</v>
      </c>
      <c r="Z246" s="2">
        <v>65</v>
      </c>
      <c r="AA246" s="2">
        <v>27201.741999999998</v>
      </c>
      <c r="AB246" s="2">
        <f>ABS((Table155[[#This Row],[85+ years state population]]-Sheet1!$B$8)/Sheet1!$B$7)</f>
        <v>0.67968762525561166</v>
      </c>
      <c r="AC246" s="2" t="str">
        <f>IF(Table155[[#This Row],[85+ years: standard deviations away from mean]]&lt;2, "no", "yes")</f>
        <v>no</v>
      </c>
      <c r="AD246" s="2">
        <v>101</v>
      </c>
    </row>
    <row r="247" spans="1:30">
      <c r="A247" t="s">
        <v>16</v>
      </c>
      <c r="B247">
        <v>2013</v>
      </c>
      <c r="C247">
        <v>1704449</v>
      </c>
      <c r="D247">
        <v>853218</v>
      </c>
      <c r="E247">
        <v>851231</v>
      </c>
      <c r="F247">
        <v>726</v>
      </c>
      <c r="G247">
        <f>ABS((Table155[[#This Row],[Total deaths of state by year]]-Sheet1!$C$8)/Sheet1!$C$7)</f>
        <v>0.65472183795183336</v>
      </c>
      <c r="H247" t="str">
        <f>IF(Table155[[#This Row],[Total deaths of state by year: standard deviations away from mean]]&lt;2, "no", "yes")</f>
        <v>no</v>
      </c>
      <c r="I247" s="2">
        <v>126635.639</v>
      </c>
      <c r="J247" s="3">
        <v>120</v>
      </c>
      <c r="K247" s="5">
        <v>257873.81499999997</v>
      </c>
      <c r="L247" s="3">
        <v>60</v>
      </c>
      <c r="M247" s="5">
        <v>240509.09</v>
      </c>
      <c r="N247" s="3">
        <v>60</v>
      </c>
      <c r="O247" s="5">
        <v>224381.85200000001</v>
      </c>
      <c r="P247" s="2">
        <v>60</v>
      </c>
      <c r="Q247" s="2">
        <v>208619.37299999999</v>
      </c>
      <c r="R247" s="2">
        <v>60</v>
      </c>
      <c r="S247" s="2">
        <v>221892.35400000002</v>
      </c>
      <c r="T247" s="2">
        <v>60</v>
      </c>
      <c r="U247" s="2">
        <v>202218.32200000001</v>
      </c>
      <c r="V247" s="2">
        <v>60</v>
      </c>
      <c r="W247" s="2">
        <v>127454.47100000001</v>
      </c>
      <c r="X247" s="2">
        <v>60</v>
      </c>
      <c r="Y247" s="2">
        <v>67936.468000000008</v>
      </c>
      <c r="Z247" s="2">
        <v>67</v>
      </c>
      <c r="AA247" s="2">
        <v>27286.062000000005</v>
      </c>
      <c r="AB247" s="2">
        <f>ABS((Table155[[#This Row],[85+ years state population]]-Sheet1!$B$8)/Sheet1!$B$7)</f>
        <v>0.67900155402040074</v>
      </c>
      <c r="AC247" s="2" t="str">
        <f>IF(Table155[[#This Row],[85+ years: standard deviations away from mean]]&lt;2, "no", "yes")</f>
        <v>no</v>
      </c>
      <c r="AD247" s="2">
        <v>119</v>
      </c>
    </row>
    <row r="248" spans="1:30">
      <c r="A248" t="s">
        <v>33</v>
      </c>
      <c r="B248">
        <v>2013</v>
      </c>
      <c r="C248">
        <v>1319171</v>
      </c>
      <c r="D248">
        <v>651106</v>
      </c>
      <c r="E248">
        <v>668065</v>
      </c>
      <c r="F248">
        <v>720</v>
      </c>
      <c r="G248">
        <f>ABS((Table155[[#This Row],[Total deaths of state by year]]-Sheet1!$C$8)/Sheet1!$C$7)</f>
        <v>0.66027480503544445</v>
      </c>
      <c r="H248" t="str">
        <f>IF(Table155[[#This Row],[Total deaths of state by year: standard deviations away from mean]]&lt;2, "no", "yes")</f>
        <v>no</v>
      </c>
      <c r="I248" s="2">
        <v>68047.468000000008</v>
      </c>
      <c r="J248" s="3">
        <v>120</v>
      </c>
      <c r="K248" s="5">
        <v>159088.83500000002</v>
      </c>
      <c r="L248" s="3">
        <v>60</v>
      </c>
      <c r="M248" s="5">
        <v>178920.859</v>
      </c>
      <c r="N248" s="3">
        <v>60</v>
      </c>
      <c r="O248" s="5">
        <v>147078.23400000003</v>
      </c>
      <c r="P248" s="2">
        <v>60</v>
      </c>
      <c r="Q248" s="2">
        <v>172304.95500000002</v>
      </c>
      <c r="R248" s="2">
        <v>60</v>
      </c>
      <c r="S248" s="2">
        <v>221963.51199999999</v>
      </c>
      <c r="T248" s="2">
        <v>60</v>
      </c>
      <c r="U248" s="2">
        <v>184648.23199999999</v>
      </c>
      <c r="V248" s="2">
        <v>60</v>
      </c>
      <c r="W248" s="2">
        <v>104007.094</v>
      </c>
      <c r="X248" s="2">
        <v>60</v>
      </c>
      <c r="Y248" s="2">
        <v>57908.991000000009</v>
      </c>
      <c r="Z248" s="2">
        <v>66</v>
      </c>
      <c r="AA248" s="2">
        <v>24943.476999999999</v>
      </c>
      <c r="AB248" s="2">
        <f>ABS((Table155[[#This Row],[85+ years state population]]-Sheet1!$B$8)/Sheet1!$B$7)</f>
        <v>0.69806204007989081</v>
      </c>
      <c r="AC248" s="2" t="str">
        <f>IF(Table155[[#This Row],[85+ years: standard deviations away from mean]]&lt;2, "no", "yes")</f>
        <v>no</v>
      </c>
      <c r="AD248" s="2">
        <v>114</v>
      </c>
    </row>
    <row r="249" spans="1:30">
      <c r="A249" t="s">
        <v>30</v>
      </c>
      <c r="B249">
        <v>2013</v>
      </c>
      <c r="C249">
        <v>963052</v>
      </c>
      <c r="D249">
        <v>483933</v>
      </c>
      <c r="E249">
        <v>479119</v>
      </c>
      <c r="F249">
        <v>711</v>
      </c>
      <c r="G249">
        <f>ABS((Table155[[#This Row],[Total deaths of state by year]]-Sheet1!$C$8)/Sheet1!$C$7)</f>
        <v>0.66860425566086112</v>
      </c>
      <c r="H249" t="str">
        <f>IF(Table155[[#This Row],[Total deaths of state by year: standard deviations away from mean]]&lt;2, "no", "yes")</f>
        <v>no</v>
      </c>
      <c r="I249" s="2">
        <v>58206.162999999993</v>
      </c>
      <c r="J249" s="3">
        <v>120</v>
      </c>
      <c r="K249" s="5">
        <v>119133.32899999997</v>
      </c>
      <c r="L249" s="3">
        <v>60</v>
      </c>
      <c r="M249" s="5">
        <v>131102.63100000002</v>
      </c>
      <c r="N249" s="3">
        <v>60</v>
      </c>
      <c r="O249" s="5">
        <v>120919.78799999996</v>
      </c>
      <c r="P249" s="2">
        <v>60</v>
      </c>
      <c r="Q249" s="2">
        <v>110080.14599999999</v>
      </c>
      <c r="R249" s="2">
        <v>60</v>
      </c>
      <c r="S249" s="2">
        <v>138613.44799999997</v>
      </c>
      <c r="T249" s="2">
        <v>60</v>
      </c>
      <c r="U249" s="2">
        <v>137737.13800000001</v>
      </c>
      <c r="V249" s="2">
        <v>60</v>
      </c>
      <c r="W249" s="2">
        <v>81925.351000000039</v>
      </c>
      <c r="X249" s="2">
        <v>60</v>
      </c>
      <c r="Y249" s="2">
        <v>46013.218000000008</v>
      </c>
      <c r="Z249" s="2">
        <v>69</v>
      </c>
      <c r="AA249" s="2">
        <v>19647.348999999998</v>
      </c>
      <c r="AB249" s="2">
        <f>ABS((Table155[[#This Row],[85+ years state population]]-Sheet1!$B$8)/Sheet1!$B$7)</f>
        <v>0.74115408323447207</v>
      </c>
      <c r="AC249" s="2" t="str">
        <f>IF(Table155[[#This Row],[85+ years: standard deviations away from mean]]&lt;2, "no", "yes")</f>
        <v>no</v>
      </c>
      <c r="AD249" s="2">
        <v>102</v>
      </c>
    </row>
    <row r="250" spans="1:30">
      <c r="A250" t="s">
        <v>45</v>
      </c>
      <c r="B250">
        <v>2013</v>
      </c>
      <c r="C250">
        <v>773290</v>
      </c>
      <c r="D250">
        <v>387228</v>
      </c>
      <c r="E250">
        <v>386062</v>
      </c>
      <c r="F250">
        <v>707</v>
      </c>
      <c r="G250">
        <f>ABS((Table155[[#This Row],[Total deaths of state by year]]-Sheet1!$C$8)/Sheet1!$C$7)</f>
        <v>0.67230623371660181</v>
      </c>
      <c r="H250" t="str">
        <f>IF(Table155[[#This Row],[Total deaths of state by year: standard deviations away from mean]]&lt;2, "no", "yes")</f>
        <v>no</v>
      </c>
      <c r="I250" s="2">
        <v>53159.536</v>
      </c>
      <c r="J250" s="3">
        <v>120</v>
      </c>
      <c r="K250" s="5">
        <v>103901.27099999999</v>
      </c>
      <c r="L250" s="3">
        <v>60</v>
      </c>
      <c r="M250" s="5">
        <v>102711.97</v>
      </c>
      <c r="N250" s="3">
        <v>60</v>
      </c>
      <c r="O250" s="5">
        <v>99046.280999999988</v>
      </c>
      <c r="P250" s="2">
        <v>60</v>
      </c>
      <c r="Q250" s="2">
        <v>90949.018999999986</v>
      </c>
      <c r="R250" s="2">
        <v>60</v>
      </c>
      <c r="S250" s="2">
        <v>108124.49699999997</v>
      </c>
      <c r="T250" s="2">
        <v>60</v>
      </c>
      <c r="U250" s="2">
        <v>99206.275000000023</v>
      </c>
      <c r="V250" s="2">
        <v>60</v>
      </c>
      <c r="W250" s="2">
        <v>60278.040000000015</v>
      </c>
      <c r="X250" s="2">
        <v>60</v>
      </c>
      <c r="Y250" s="2">
        <v>38320.199000000008</v>
      </c>
      <c r="Z250" s="2">
        <v>60</v>
      </c>
      <c r="AA250" s="2">
        <v>17777.231000000007</v>
      </c>
      <c r="AB250" s="2">
        <f>ABS((Table155[[#This Row],[85+ years state population]]-Sheet1!$B$8)/Sheet1!$B$7)</f>
        <v>0.75637033283420962</v>
      </c>
      <c r="AC250" s="2" t="str">
        <f>IF(Table155[[#This Row],[85+ years: standard deviations away from mean]]&lt;2, "no", "yes")</f>
        <v>no</v>
      </c>
      <c r="AD250" s="2">
        <v>107</v>
      </c>
    </row>
    <row r="251" spans="1:30">
      <c r="A251" t="s">
        <v>38</v>
      </c>
      <c r="B251">
        <v>2013</v>
      </c>
      <c r="C251">
        <v>737626</v>
      </c>
      <c r="D251">
        <v>373599</v>
      </c>
      <c r="E251">
        <v>364027</v>
      </c>
      <c r="F251">
        <v>675</v>
      </c>
      <c r="G251">
        <f>ABS((Table155[[#This Row],[Total deaths of state by year]]-Sheet1!$C$8)/Sheet1!$C$7)</f>
        <v>0.70192205816252751</v>
      </c>
      <c r="H251" t="str">
        <f>IF(Table155[[#This Row],[Total deaths of state by year: standard deviations away from mean]]&lt;2, "no", "yes")</f>
        <v>no</v>
      </c>
      <c r="I251" s="2">
        <v>48288.910000000011</v>
      </c>
      <c r="J251" s="3">
        <v>120</v>
      </c>
      <c r="K251" s="5">
        <v>90112.606999999975</v>
      </c>
      <c r="L251" s="3">
        <v>60</v>
      </c>
      <c r="M251" s="5">
        <v>117152.09999999999</v>
      </c>
      <c r="N251" s="3">
        <v>60</v>
      </c>
      <c r="O251" s="5">
        <v>99672.372999999963</v>
      </c>
      <c r="P251" s="2">
        <v>60</v>
      </c>
      <c r="Q251" s="2">
        <v>82754.511000000013</v>
      </c>
      <c r="R251" s="2">
        <v>60</v>
      </c>
      <c r="S251" s="2">
        <v>101224.82999999997</v>
      </c>
      <c r="T251" s="2">
        <v>60</v>
      </c>
      <c r="U251" s="2">
        <v>91861.116999999998</v>
      </c>
      <c r="V251" s="2">
        <v>60</v>
      </c>
      <c r="W251" s="2">
        <v>53391.585999999981</v>
      </c>
      <c r="X251" s="2">
        <v>60</v>
      </c>
      <c r="Y251" s="2">
        <v>35917.227999999996</v>
      </c>
      <c r="Z251" s="2">
        <v>60</v>
      </c>
      <c r="AA251" s="2">
        <v>17329.143999999997</v>
      </c>
      <c r="AB251" s="2">
        <f>ABS((Table155[[#This Row],[85+ years state population]]-Sheet1!$B$8)/Sheet1!$B$7)</f>
        <v>0.76001620097429368</v>
      </c>
      <c r="AC251" s="2" t="str">
        <f>IF(Table155[[#This Row],[85+ years: standard deviations away from mean]]&lt;2, "no", "yes")</f>
        <v>no</v>
      </c>
      <c r="AD251" s="2">
        <v>75</v>
      </c>
    </row>
    <row r="252" spans="1:30">
      <c r="A252" t="s">
        <v>11</v>
      </c>
      <c r="B252">
        <v>2013</v>
      </c>
      <c r="C252">
        <v>908446</v>
      </c>
      <c r="D252">
        <v>439985</v>
      </c>
      <c r="E252">
        <v>468461</v>
      </c>
      <c r="F252">
        <v>665</v>
      </c>
      <c r="G252">
        <f>ABS((Table155[[#This Row],[Total deaths of state by year]]-Sheet1!$C$8)/Sheet1!$C$7)</f>
        <v>0.71117700330187927</v>
      </c>
      <c r="H252" t="str">
        <f>IF(Table155[[#This Row],[Total deaths of state by year: standard deviations away from mean]]&lt;2, "no", "yes")</f>
        <v>no</v>
      </c>
      <c r="I252" s="2">
        <v>56145.642</v>
      </c>
      <c r="J252" s="3">
        <v>120</v>
      </c>
      <c r="K252" s="5">
        <v>113812.83</v>
      </c>
      <c r="L252" s="3">
        <v>60</v>
      </c>
      <c r="M252" s="5">
        <v>127261.97</v>
      </c>
      <c r="N252" s="3">
        <v>60</v>
      </c>
      <c r="O252" s="5">
        <v>114392.564</v>
      </c>
      <c r="P252" s="2">
        <v>60</v>
      </c>
      <c r="Q252" s="2">
        <v>113779.46400000001</v>
      </c>
      <c r="R252" s="2">
        <v>60</v>
      </c>
      <c r="S252" s="2">
        <v>132610.28000000003</v>
      </c>
      <c r="T252" s="2">
        <v>60</v>
      </c>
      <c r="U252" s="2">
        <v>115009.85799999999</v>
      </c>
      <c r="V252" s="2">
        <v>60</v>
      </c>
      <c r="W252" s="2">
        <v>77609.5</v>
      </c>
      <c r="X252" s="2">
        <v>60</v>
      </c>
      <c r="Y252" s="2">
        <v>41069.712</v>
      </c>
      <c r="Z252" s="2">
        <v>60</v>
      </c>
      <c r="AA252" s="2">
        <v>16718.578000000001</v>
      </c>
      <c r="AB252" s="2">
        <f>ABS((Table155[[#This Row],[85+ years state population]]-Sheet1!$B$8)/Sheet1!$B$7)</f>
        <v>0.76498408249466487</v>
      </c>
      <c r="AC252" s="2" t="str">
        <f>IF(Table155[[#This Row],[85+ years: standard deviations away from mean]]&lt;2, "no", "yes")</f>
        <v>no</v>
      </c>
      <c r="AD252" s="2">
        <v>65</v>
      </c>
    </row>
    <row r="253" spans="1:30">
      <c r="A253" t="s">
        <v>54</v>
      </c>
      <c r="B253">
        <v>2013</v>
      </c>
      <c r="C253">
        <v>566391</v>
      </c>
      <c r="D253">
        <v>287522</v>
      </c>
      <c r="E253">
        <v>278869</v>
      </c>
      <c r="F253">
        <v>667</v>
      </c>
      <c r="G253">
        <f>ABS((Table155[[#This Row],[Total deaths of state by year]]-Sheet1!$C$8)/Sheet1!$C$7)</f>
        <v>0.70932601427400888</v>
      </c>
      <c r="H253" t="str">
        <f>IF(Table155[[#This Row],[Total deaths of state by year: standard deviations away from mean]]&lt;2, "no", "yes")</f>
        <v>no</v>
      </c>
      <c r="I253" s="2">
        <v>38707.881000000001</v>
      </c>
      <c r="J253" s="3">
        <v>120</v>
      </c>
      <c r="K253" s="5">
        <v>75759.210999999981</v>
      </c>
      <c r="L253" s="3">
        <v>60</v>
      </c>
      <c r="M253" s="5">
        <v>78987.666999999987</v>
      </c>
      <c r="N253" s="3">
        <v>60</v>
      </c>
      <c r="O253" s="5">
        <v>76794.134999999995</v>
      </c>
      <c r="P253" s="2">
        <v>60</v>
      </c>
      <c r="Q253" s="2">
        <v>67701.122000000003</v>
      </c>
      <c r="R253" s="2">
        <v>60</v>
      </c>
      <c r="S253" s="2">
        <v>79644.967000000004</v>
      </c>
      <c r="T253" s="2">
        <v>60</v>
      </c>
      <c r="U253" s="2">
        <v>76243.846000000005</v>
      </c>
      <c r="V253" s="2">
        <v>60</v>
      </c>
      <c r="W253" s="2">
        <v>41835.700000000004</v>
      </c>
      <c r="X253" s="2">
        <v>60</v>
      </c>
      <c r="Y253" s="2">
        <v>22436.705999999998</v>
      </c>
      <c r="Z253" s="2">
        <v>60</v>
      </c>
      <c r="AA253" s="2">
        <v>8757.4510000000009</v>
      </c>
      <c r="AB253" s="2">
        <f>ABS((Table155[[#This Row],[85+ years state population]]-Sheet1!$B$8)/Sheet1!$B$7)</f>
        <v>0.82975993916638846</v>
      </c>
      <c r="AC253" s="2" t="str">
        <f>IF(Table155[[#This Row],[85+ years: standard deviations away from mean]]&lt;2, "no", "yes")</f>
        <v>no</v>
      </c>
      <c r="AD253" s="2">
        <v>67</v>
      </c>
    </row>
    <row r="254" spans="1:30">
      <c r="A254" t="s">
        <v>5</v>
      </c>
      <c r="B254">
        <v>2013</v>
      </c>
      <c r="C254">
        <v>724271</v>
      </c>
      <c r="D254">
        <v>374410</v>
      </c>
      <c r="E254">
        <v>349861</v>
      </c>
      <c r="F254">
        <v>660</v>
      </c>
      <c r="G254">
        <f>ABS((Table155[[#This Row],[Total deaths of state by year]]-Sheet1!$C$8)/Sheet1!$C$7)</f>
        <v>0.71580447587155516</v>
      </c>
      <c r="H254" t="str">
        <f>IF(Table155[[#This Row],[Total deaths of state by year: standard deviations away from mean]]&lt;2, "no", "yes")</f>
        <v>no</v>
      </c>
      <c r="I254" s="2">
        <v>53765.155000000006</v>
      </c>
      <c r="J254" s="3">
        <v>120</v>
      </c>
      <c r="K254" s="5">
        <v>102126.673</v>
      </c>
      <c r="L254" s="3">
        <v>60</v>
      </c>
      <c r="M254" s="5">
        <v>109764.30499999999</v>
      </c>
      <c r="N254" s="3">
        <v>60</v>
      </c>
      <c r="O254" s="5">
        <v>106829.905</v>
      </c>
      <c r="P254" s="2">
        <v>60</v>
      </c>
      <c r="Q254" s="2">
        <v>92447.462</v>
      </c>
      <c r="R254" s="2">
        <v>60</v>
      </c>
      <c r="S254" s="2">
        <v>106277.849</v>
      </c>
      <c r="T254" s="2">
        <v>60</v>
      </c>
      <c r="U254" s="2">
        <v>89797.647999999986</v>
      </c>
      <c r="V254" s="2">
        <v>60</v>
      </c>
      <c r="W254" s="2">
        <v>40322.75499999999</v>
      </c>
      <c r="X254" s="2">
        <v>60</v>
      </c>
      <c r="Y254" s="2">
        <v>17175.344000000005</v>
      </c>
      <c r="Z254" s="2">
        <v>60</v>
      </c>
      <c r="AA254" s="2">
        <v>5636.7080000000005</v>
      </c>
      <c r="AB254" s="2">
        <f>ABS((Table155[[#This Row],[85+ years state population]]-Sheet1!$B$8)/Sheet1!$B$7)</f>
        <v>0.85515192214534164</v>
      </c>
      <c r="AC254" s="2" t="str">
        <f>IF(Table155[[#This Row],[85+ years: standard deviations away from mean]]&lt;2, "no", "yes")</f>
        <v>no</v>
      </c>
      <c r="AD254" s="2">
        <v>60</v>
      </c>
    </row>
    <row r="255" spans="1:30">
      <c r="A255" t="s">
        <v>12</v>
      </c>
      <c r="B255">
        <v>2013</v>
      </c>
      <c r="C255">
        <v>619371</v>
      </c>
      <c r="D255">
        <v>293104</v>
      </c>
      <c r="E255">
        <v>326267</v>
      </c>
      <c r="F255">
        <v>660</v>
      </c>
      <c r="G255">
        <f>ABS((Table155[[#This Row],[Total deaths of state by year]]-Sheet1!$C$8)/Sheet1!$C$7)</f>
        <v>0.71580447587155516</v>
      </c>
      <c r="H255" t="str">
        <f>IF(Table155[[#This Row],[Total deaths of state by year: standard deviations away from mean]]&lt;2, "no", "yes")</f>
        <v>no</v>
      </c>
      <c r="I255" s="2">
        <v>36542.889000000003</v>
      </c>
      <c r="J255" s="3">
        <v>120</v>
      </c>
      <c r="K255" s="5">
        <v>52027.164000000004</v>
      </c>
      <c r="L255" s="3">
        <v>60</v>
      </c>
      <c r="M255" s="5">
        <v>99718.731</v>
      </c>
      <c r="N255" s="3">
        <v>60</v>
      </c>
      <c r="O255" s="5">
        <v>133164.76500000001</v>
      </c>
      <c r="P255" s="2">
        <v>60</v>
      </c>
      <c r="Q255" s="2">
        <v>84234.456000000006</v>
      </c>
      <c r="R255" s="2">
        <v>60</v>
      </c>
      <c r="S255" s="2">
        <v>76182.633000000002</v>
      </c>
      <c r="T255" s="2">
        <v>60</v>
      </c>
      <c r="U255" s="2">
        <v>65653.326000000001</v>
      </c>
      <c r="V255" s="2">
        <v>60</v>
      </c>
      <c r="W255" s="2">
        <v>38401.002</v>
      </c>
      <c r="X255" s="2">
        <v>60</v>
      </c>
      <c r="Y255" s="2">
        <v>21677.985000000001</v>
      </c>
      <c r="Z255" s="2">
        <v>60</v>
      </c>
      <c r="AA255" s="2">
        <v>9909.9359999999997</v>
      </c>
      <c r="AB255" s="2">
        <f>ABS((Table155[[#This Row],[85+ years state population]]-Sheet1!$B$8)/Sheet1!$B$7)</f>
        <v>0.82038272370728171</v>
      </c>
      <c r="AC255" s="2" t="str">
        <f>IF(Table155[[#This Row],[85+ years: standard deviations away from mean]]&lt;2, "no", "yes")</f>
        <v>no</v>
      </c>
      <c r="AD255" s="2">
        <v>60</v>
      </c>
    </row>
    <row r="256" spans="1:30">
      <c r="A256" t="s">
        <v>49</v>
      </c>
      <c r="B256">
        <v>2013</v>
      </c>
      <c r="C256">
        <v>557930</v>
      </c>
      <c r="D256">
        <v>275610</v>
      </c>
      <c r="E256">
        <v>282320</v>
      </c>
      <c r="F256">
        <v>660</v>
      </c>
      <c r="G256">
        <f>ABS((Table155[[#This Row],[Total deaths of state by year]]-Sheet1!$C$8)/Sheet1!$C$7)</f>
        <v>0.71580447587155516</v>
      </c>
      <c r="H256" t="str">
        <f>IF(Table155[[#This Row],[Total deaths of state by year: standard deviations away from mean]]&lt;2, "no", "yes")</f>
        <v>no</v>
      </c>
      <c r="I256" s="2">
        <v>28486.360999999997</v>
      </c>
      <c r="J256" s="3">
        <v>120</v>
      </c>
      <c r="K256" s="5">
        <v>64030.433999999994</v>
      </c>
      <c r="L256" s="3">
        <v>60</v>
      </c>
      <c r="M256" s="5">
        <v>81489.354999999996</v>
      </c>
      <c r="N256" s="3">
        <v>60</v>
      </c>
      <c r="O256" s="5">
        <v>63791.103999999992</v>
      </c>
      <c r="P256" s="2">
        <v>60</v>
      </c>
      <c r="Q256" s="2">
        <v>69040.645000000004</v>
      </c>
      <c r="R256" s="2">
        <v>60</v>
      </c>
      <c r="S256" s="2">
        <v>87828.96699999999</v>
      </c>
      <c r="T256" s="2">
        <v>60</v>
      </c>
      <c r="U256" s="2">
        <v>80417.132000000027</v>
      </c>
      <c r="V256" s="2">
        <v>60</v>
      </c>
      <c r="W256" s="2">
        <v>46129.86099999999</v>
      </c>
      <c r="X256" s="2">
        <v>60</v>
      </c>
      <c r="Y256" s="2">
        <v>25962.094999999998</v>
      </c>
      <c r="Z256" s="2">
        <v>60</v>
      </c>
      <c r="AA256" s="2">
        <v>10935.663000000002</v>
      </c>
      <c r="AB256" s="2">
        <f>ABS((Table155[[#This Row],[85+ years state population]]-Sheet1!$B$8)/Sheet1!$B$7)</f>
        <v>0.81203687705311878</v>
      </c>
      <c r="AC256" s="2" t="str">
        <f>IF(Table155[[#This Row],[85+ years: standard deviations away from mean]]&lt;2, "no", "yes")</f>
        <v>no</v>
      </c>
      <c r="AD256" s="2">
        <v>60</v>
      </c>
    </row>
    <row r="257" spans="1:30">
      <c r="A257" t="s">
        <v>8</v>
      </c>
      <c r="B257">
        <v>2014</v>
      </c>
      <c r="C257">
        <v>38107157</v>
      </c>
      <c r="D257">
        <v>18929671</v>
      </c>
      <c r="E257">
        <v>19177486</v>
      </c>
      <c r="F257">
        <v>6191</v>
      </c>
      <c r="G257">
        <f>ABS((Table155[[#This Row],[Total deaths of state by year]]-Sheet1!$C$8)/Sheet1!$C$7)</f>
        <v>4.403105680703912</v>
      </c>
      <c r="H257" t="str">
        <f>IF(Table155[[#This Row],[Total deaths of state by year: standard deviations away from mean]]&lt;2, "no", "yes")</f>
        <v>yes</v>
      </c>
      <c r="I257" s="2">
        <v>2530763.7669999995</v>
      </c>
      <c r="J257">
        <v>120</v>
      </c>
      <c r="K257" s="2">
        <v>5083982.987999999</v>
      </c>
      <c r="L257" s="2">
        <v>60</v>
      </c>
      <c r="M257" s="2">
        <v>5604585.1109999986</v>
      </c>
      <c r="N257" s="2">
        <v>60</v>
      </c>
      <c r="O257" s="2">
        <v>5521305.3029999994</v>
      </c>
      <c r="P257" s="2">
        <v>82</v>
      </c>
      <c r="Q257" s="2">
        <v>5176197.3809999991</v>
      </c>
      <c r="R257" s="2">
        <v>134</v>
      </c>
      <c r="S257" s="2">
        <v>5248356.5350000011</v>
      </c>
      <c r="T257" s="2">
        <v>258</v>
      </c>
      <c r="U257" s="2">
        <v>4314749.2699999986</v>
      </c>
      <c r="V257" s="2">
        <v>589</v>
      </c>
      <c r="W257" s="2">
        <v>2551854.8159999992</v>
      </c>
      <c r="X257" s="2">
        <v>800</v>
      </c>
      <c r="Y257" s="2">
        <v>1417003.8309999991</v>
      </c>
      <c r="Z257" s="2">
        <v>1450</v>
      </c>
      <c r="AA257" s="2">
        <v>652687.04499999981</v>
      </c>
      <c r="AB257" s="2">
        <f>ABS((Table155[[#This Row],[85+ years state population]]-Sheet1!$B$8)/Sheet1!$B$7)</f>
        <v>4.4095850791488749</v>
      </c>
      <c r="AC257" s="2" t="str">
        <f>IF(Table155[[#This Row],[85+ years: standard deviations away from mean]]&lt;2, "no", "yes")</f>
        <v>yes</v>
      </c>
      <c r="AD257" s="2">
        <v>2638</v>
      </c>
    </row>
    <row r="258" spans="1:30">
      <c r="A258" t="s">
        <v>36</v>
      </c>
      <c r="B258">
        <v>2014</v>
      </c>
      <c r="C258">
        <v>19644020</v>
      </c>
      <c r="D258">
        <v>9523399</v>
      </c>
      <c r="E258">
        <v>10120621</v>
      </c>
      <c r="F258">
        <v>4961</v>
      </c>
      <c r="G258">
        <f>ABS((Table155[[#This Row],[Total deaths of state by year]]-Sheet1!$C$8)/Sheet1!$C$7)</f>
        <v>3.264747428563644</v>
      </c>
      <c r="H258" t="str">
        <f>IF(Table155[[#This Row],[Total deaths of state by year: standard deviations away from mean]]&lt;2, "no", "yes")</f>
        <v>yes</v>
      </c>
      <c r="I258" s="2">
        <v>1172846.382</v>
      </c>
      <c r="J258">
        <v>120</v>
      </c>
      <c r="K258" s="2">
        <v>2351554.7520000003</v>
      </c>
      <c r="L258" s="2">
        <v>60</v>
      </c>
      <c r="M258" s="2">
        <v>2750810.3689999995</v>
      </c>
      <c r="N258" s="2">
        <v>60</v>
      </c>
      <c r="O258" s="2">
        <v>2766621.206999999</v>
      </c>
      <c r="P258" s="2">
        <v>60</v>
      </c>
      <c r="Q258" s="2">
        <v>2559998.5490000015</v>
      </c>
      <c r="R258" s="2">
        <v>72</v>
      </c>
      <c r="S258" s="2">
        <v>2847688.9219999993</v>
      </c>
      <c r="T258" s="2">
        <v>165</v>
      </c>
      <c r="U258" s="2">
        <v>2422883.5100000007</v>
      </c>
      <c r="V258" s="2">
        <v>394</v>
      </c>
      <c r="W258" s="2">
        <v>1485206.8329999999</v>
      </c>
      <c r="X258" s="2">
        <v>615</v>
      </c>
      <c r="Y258" s="2">
        <v>865509.38400000008</v>
      </c>
      <c r="Z258" s="2">
        <v>1171</v>
      </c>
      <c r="AA258" s="2">
        <v>413032.59399999987</v>
      </c>
      <c r="AB258" s="2">
        <f>ABS((Table155[[#This Row],[85+ years state population]]-Sheet1!$B$8)/Sheet1!$B$7)</f>
        <v>2.459632218364642</v>
      </c>
      <c r="AC258" s="2" t="str">
        <f>IF(Table155[[#This Row],[85+ years: standard deviations away from mean]]&lt;2, "no", "yes")</f>
        <v>yes</v>
      </c>
      <c r="AD258" s="2">
        <v>2244</v>
      </c>
    </row>
    <row r="259" spans="1:30">
      <c r="A259" t="s">
        <v>47</v>
      </c>
      <c r="B259">
        <v>2014</v>
      </c>
      <c r="C259">
        <v>26011866</v>
      </c>
      <c r="D259">
        <v>12909593</v>
      </c>
      <c r="E259">
        <v>13102273</v>
      </c>
      <c r="F259">
        <v>3661</v>
      </c>
      <c r="G259">
        <f>ABS((Table155[[#This Row],[Total deaths of state by year]]-Sheet1!$C$8)/Sheet1!$C$7)</f>
        <v>2.061604560447913</v>
      </c>
      <c r="H259" t="str">
        <f>IF(Table155[[#This Row],[Total deaths of state by year: standard deviations away from mean]]&lt;2, "no", "yes")</f>
        <v>yes</v>
      </c>
      <c r="I259" s="2">
        <v>1933816.0639999998</v>
      </c>
      <c r="J259">
        <v>120</v>
      </c>
      <c r="K259" s="2">
        <v>3902246.3029999998</v>
      </c>
      <c r="L259" s="2">
        <v>60</v>
      </c>
      <c r="M259" s="2">
        <v>3797501.5939999977</v>
      </c>
      <c r="N259" s="2">
        <v>60</v>
      </c>
      <c r="O259" s="2">
        <v>3756948.0820000009</v>
      </c>
      <c r="P259" s="2">
        <v>90</v>
      </c>
      <c r="Q259" s="2">
        <v>3546395.0470000003</v>
      </c>
      <c r="R259" s="2">
        <v>116</v>
      </c>
      <c r="S259" s="2">
        <v>3447274.0999999982</v>
      </c>
      <c r="T259" s="2">
        <v>205</v>
      </c>
      <c r="U259" s="2">
        <v>2795286.0600000019</v>
      </c>
      <c r="V259" s="2">
        <v>458</v>
      </c>
      <c r="W259" s="2">
        <v>1640312.9579999996</v>
      </c>
      <c r="X259" s="2">
        <v>533</v>
      </c>
      <c r="Y259" s="2">
        <v>867255.90100000007</v>
      </c>
      <c r="Z259" s="2">
        <v>829</v>
      </c>
      <c r="AA259" s="2">
        <v>331829.66999999969</v>
      </c>
      <c r="AB259" s="2">
        <f>ABS((Table155[[#This Row],[85+ years state population]]-Sheet1!$B$8)/Sheet1!$B$7)</f>
        <v>1.7989231295196992</v>
      </c>
      <c r="AC259" s="2" t="str">
        <f>IF(Table155[[#This Row],[85+ years: standard deviations away from mean]]&lt;2, "no", "yes")</f>
        <v>no</v>
      </c>
      <c r="AD259" s="2">
        <v>1190</v>
      </c>
    </row>
    <row r="260" spans="1:30">
      <c r="A260" t="s">
        <v>42</v>
      </c>
      <c r="B260">
        <v>2014</v>
      </c>
      <c r="C260">
        <v>12566922</v>
      </c>
      <c r="D260">
        <v>6132974</v>
      </c>
      <c r="E260">
        <v>6433948</v>
      </c>
      <c r="F260">
        <v>2837</v>
      </c>
      <c r="G260">
        <f>ABS((Table155[[#This Row],[Total deaths of state by year]]-Sheet1!$C$8)/Sheet1!$C$7)</f>
        <v>1.2989970809653266</v>
      </c>
      <c r="H260" t="str">
        <f>IF(Table155[[#This Row],[Total deaths of state by year: standard deviations away from mean]]&lt;2, "no", "yes")</f>
        <v>no</v>
      </c>
      <c r="I260" s="2">
        <v>710530.56700000004</v>
      </c>
      <c r="J260">
        <v>120</v>
      </c>
      <c r="K260" s="2">
        <v>1506977.7490000003</v>
      </c>
      <c r="L260" s="2">
        <v>60</v>
      </c>
      <c r="M260" s="2">
        <v>1712392.2799999989</v>
      </c>
      <c r="N260" s="2">
        <v>60</v>
      </c>
      <c r="O260" s="2">
        <v>1561524.2899999996</v>
      </c>
      <c r="P260" s="2">
        <v>60</v>
      </c>
      <c r="Q260" s="2">
        <v>1535472.9720000001</v>
      </c>
      <c r="R260" s="2">
        <v>60</v>
      </c>
      <c r="S260" s="2">
        <v>1848769.3039999998</v>
      </c>
      <c r="T260" s="2">
        <v>99</v>
      </c>
      <c r="U260" s="2">
        <v>1683349.0969999998</v>
      </c>
      <c r="V260" s="2">
        <v>215</v>
      </c>
      <c r="W260" s="2">
        <v>1046388.2960000001</v>
      </c>
      <c r="X260" s="2">
        <v>320</v>
      </c>
      <c r="Y260" s="2">
        <v>650667.49899999995</v>
      </c>
      <c r="Z260" s="2">
        <v>611</v>
      </c>
      <c r="AA260" s="2">
        <v>314998.50599999999</v>
      </c>
      <c r="AB260" s="2">
        <f>ABS((Table155[[#This Row],[85+ years state population]]-Sheet1!$B$8)/Sheet1!$B$7)</f>
        <v>1.6619760531971819</v>
      </c>
      <c r="AC260" s="2" t="str">
        <f>IF(Table155[[#This Row],[85+ years: standard deviations away from mean]]&lt;2, "no", "yes")</f>
        <v>no</v>
      </c>
      <c r="AD260" s="2">
        <v>1232</v>
      </c>
    </row>
    <row r="261" spans="1:30">
      <c r="A261" t="s">
        <v>17</v>
      </c>
      <c r="B261">
        <v>2014</v>
      </c>
      <c r="C261">
        <v>12811495</v>
      </c>
      <c r="D261">
        <v>6285831</v>
      </c>
      <c r="E261">
        <v>6525664</v>
      </c>
      <c r="F261">
        <v>2769</v>
      </c>
      <c r="G261">
        <f>ABS((Table155[[#This Row],[Total deaths of state by year]]-Sheet1!$C$8)/Sheet1!$C$7)</f>
        <v>1.2360634540177344</v>
      </c>
      <c r="H261" t="str">
        <f>IF(Table155[[#This Row],[Total deaths of state by year: standard deviations away from mean]]&lt;2, "no", "yes")</f>
        <v>no</v>
      </c>
      <c r="I261" s="2">
        <v>809143.67200000014</v>
      </c>
      <c r="J261">
        <v>120</v>
      </c>
      <c r="K261" s="2">
        <v>1703469.4940000002</v>
      </c>
      <c r="L261" s="2">
        <v>60</v>
      </c>
      <c r="M261" s="2">
        <v>1789891.4499999995</v>
      </c>
      <c r="N261" s="2">
        <v>60</v>
      </c>
      <c r="O261" s="2">
        <v>1780434.4489999998</v>
      </c>
      <c r="P261" s="2">
        <v>60</v>
      </c>
      <c r="Q261" s="2">
        <v>1692588.3610000003</v>
      </c>
      <c r="R261" s="2">
        <v>67</v>
      </c>
      <c r="S261" s="2">
        <v>1808465.7630000003</v>
      </c>
      <c r="T261" s="2">
        <v>86</v>
      </c>
      <c r="U261" s="2">
        <v>1552111.8549999995</v>
      </c>
      <c r="V261" s="2">
        <v>191</v>
      </c>
      <c r="W261" s="2">
        <v>914954.05</v>
      </c>
      <c r="X261" s="2">
        <v>333</v>
      </c>
      <c r="Y261" s="2">
        <v>515544.80900000012</v>
      </c>
      <c r="Z261" s="2">
        <v>577</v>
      </c>
      <c r="AA261" s="2">
        <v>239301.68100000004</v>
      </c>
      <c r="AB261" s="2">
        <f>ABS((Table155[[#This Row],[85+ years state population]]-Sheet1!$B$8)/Sheet1!$B$7)</f>
        <v>1.0460674404210588</v>
      </c>
      <c r="AC261" s="2" t="str">
        <f>IF(Table155[[#This Row],[85+ years: standard deviations away from mean]]&lt;2, "no", "yes")</f>
        <v>no</v>
      </c>
      <c r="AD261" s="2">
        <v>1215</v>
      </c>
    </row>
    <row r="262" spans="1:30">
      <c r="A262" t="s">
        <v>13</v>
      </c>
      <c r="B262">
        <v>2014</v>
      </c>
      <c r="C262">
        <v>19202176</v>
      </c>
      <c r="D262">
        <v>9376883</v>
      </c>
      <c r="E262">
        <v>9825293</v>
      </c>
      <c r="F262">
        <v>2964</v>
      </c>
      <c r="G262">
        <f>ABS((Table155[[#This Row],[Total deaths of state by year]]-Sheet1!$C$8)/Sheet1!$C$7)</f>
        <v>1.4165348842350942</v>
      </c>
      <c r="H262" t="str">
        <f>IF(Table155[[#This Row],[Total deaths of state by year: standard deviations away from mean]]&lt;2, "no", "yes")</f>
        <v>no</v>
      </c>
      <c r="I262" s="2">
        <v>1070704.6050000004</v>
      </c>
      <c r="J262">
        <v>120</v>
      </c>
      <c r="K262" s="2">
        <v>2221061.8509999998</v>
      </c>
      <c r="L262" s="2">
        <v>60</v>
      </c>
      <c r="M262" s="2">
        <v>2474681.6659999993</v>
      </c>
      <c r="N262" s="2">
        <v>60</v>
      </c>
      <c r="O262" s="2">
        <v>2392226.9989999998</v>
      </c>
      <c r="P262" s="2">
        <v>68</v>
      </c>
      <c r="Q262" s="2">
        <v>2399871.9749999996</v>
      </c>
      <c r="R262" s="2">
        <v>77</v>
      </c>
      <c r="S262" s="2">
        <v>2725974.1489999997</v>
      </c>
      <c r="T262" s="2">
        <v>159</v>
      </c>
      <c r="U262" s="2">
        <v>2446347.9810000001</v>
      </c>
      <c r="V262" s="2">
        <v>277</v>
      </c>
      <c r="W262" s="2">
        <v>1871177.4500000002</v>
      </c>
      <c r="X262" s="2">
        <v>388</v>
      </c>
      <c r="Y262" s="2">
        <v>1124170.503</v>
      </c>
      <c r="Z262" s="2">
        <v>671</v>
      </c>
      <c r="AA262" s="2">
        <v>476813.78299999988</v>
      </c>
      <c r="AB262" s="2">
        <f>ABS((Table155[[#This Row],[85+ years state population]]-Sheet1!$B$8)/Sheet1!$B$7)</f>
        <v>2.9785890390529834</v>
      </c>
      <c r="AC262" s="2" t="str">
        <f>IF(Table155[[#This Row],[85+ years: standard deviations away from mean]]&lt;2, "no", "yes")</f>
        <v>yes</v>
      </c>
      <c r="AD262" s="2">
        <v>1084</v>
      </c>
    </row>
    <row r="263" spans="1:30">
      <c r="A263" t="s">
        <v>39</v>
      </c>
      <c r="B263">
        <v>2014</v>
      </c>
      <c r="C263">
        <v>11680583</v>
      </c>
      <c r="D263">
        <v>5710627</v>
      </c>
      <c r="E263">
        <v>5969956</v>
      </c>
      <c r="F263">
        <v>2722</v>
      </c>
      <c r="G263">
        <f>ABS((Table155[[#This Row],[Total deaths of state by year]]-Sheet1!$C$8)/Sheet1!$C$7)</f>
        <v>1.1925652118627812</v>
      </c>
      <c r="H263" t="str">
        <f>IF(Table155[[#This Row],[Total deaths of state by year: standard deviations away from mean]]&lt;2, "no", "yes")</f>
        <v>no</v>
      </c>
      <c r="I263" s="2">
        <v>706797.50400000007</v>
      </c>
      <c r="J263">
        <v>120</v>
      </c>
      <c r="K263" s="2">
        <v>1515072.8499999999</v>
      </c>
      <c r="L263" s="2">
        <v>60</v>
      </c>
      <c r="M263" s="2">
        <v>1591910.7579999992</v>
      </c>
      <c r="N263" s="2">
        <v>60</v>
      </c>
      <c r="O263" s="2">
        <v>1453888.9</v>
      </c>
      <c r="P263" s="2">
        <v>60</v>
      </c>
      <c r="Q263" s="2">
        <v>1453508.3530000001</v>
      </c>
      <c r="R263" s="2">
        <v>60</v>
      </c>
      <c r="S263" s="2">
        <v>1689875.1309999996</v>
      </c>
      <c r="T263" s="2">
        <v>110</v>
      </c>
      <c r="U263" s="2">
        <v>1546199.6760000004</v>
      </c>
      <c r="V263" s="2">
        <v>227</v>
      </c>
      <c r="W263" s="2">
        <v>935704.30000000028</v>
      </c>
      <c r="X263" s="2">
        <v>360</v>
      </c>
      <c r="Y263" s="2">
        <v>544183.68199999991</v>
      </c>
      <c r="Z263" s="2">
        <v>590</v>
      </c>
      <c r="AA263" s="2">
        <v>243441.17500000002</v>
      </c>
      <c r="AB263" s="2">
        <f>ABS((Table155[[#This Row],[85+ years state population]]-Sheet1!$B$8)/Sheet1!$B$7)</f>
        <v>1.0797485097015087</v>
      </c>
      <c r="AC263" s="2" t="str">
        <f>IF(Table155[[#This Row],[85+ years: standard deviations away from mean]]&lt;2, "no", "yes")</f>
        <v>no</v>
      </c>
      <c r="AD263" s="2">
        <v>1075</v>
      </c>
    </row>
    <row r="264" spans="1:30">
      <c r="A264" t="s">
        <v>37</v>
      </c>
      <c r="B264">
        <v>2014</v>
      </c>
      <c r="C264">
        <v>10135660</v>
      </c>
      <c r="D264">
        <v>4942905</v>
      </c>
      <c r="E264">
        <v>5192755</v>
      </c>
      <c r="F264">
        <v>2164</v>
      </c>
      <c r="G264">
        <f>ABS((Table155[[#This Row],[Total deaths of state by year]]-Sheet1!$C$8)/Sheet1!$C$7)</f>
        <v>0.67613927308695199</v>
      </c>
      <c r="H264" t="str">
        <f>IF(Table155[[#This Row],[Total deaths of state by year: standard deviations away from mean]]&lt;2, "no", "yes")</f>
        <v>no</v>
      </c>
      <c r="I264" s="2">
        <v>642453.79599999986</v>
      </c>
      <c r="J264">
        <v>120</v>
      </c>
      <c r="K264" s="2">
        <v>1337812.5379999995</v>
      </c>
      <c r="L264" s="2">
        <v>60</v>
      </c>
      <c r="M264" s="2">
        <v>1413455.9740000002</v>
      </c>
      <c r="N264" s="2">
        <v>60</v>
      </c>
      <c r="O264" s="2">
        <v>1313194.1970000004</v>
      </c>
      <c r="P264" s="2">
        <v>60</v>
      </c>
      <c r="Q264" s="2">
        <v>1358071.8730000004</v>
      </c>
      <c r="R264" s="2">
        <v>66</v>
      </c>
      <c r="S264" s="2">
        <v>1418902.9949999994</v>
      </c>
      <c r="T264" s="2">
        <v>100</v>
      </c>
      <c r="U264" s="2">
        <v>1248545.5240000007</v>
      </c>
      <c r="V264" s="2">
        <v>170</v>
      </c>
      <c r="W264" s="2">
        <v>813232.3</v>
      </c>
      <c r="X264" s="2">
        <v>304</v>
      </c>
      <c r="Y264" s="2">
        <v>426393.27099999995</v>
      </c>
      <c r="Z264" s="2">
        <v>479</v>
      </c>
      <c r="AA264" s="2">
        <v>166056.75899999999</v>
      </c>
      <c r="AB264" s="2">
        <f>ABS((Table155[[#This Row],[85+ years state population]]-Sheet1!$B$8)/Sheet1!$B$7)</f>
        <v>0.45010878162770268</v>
      </c>
      <c r="AC264" s="2" t="str">
        <f>IF(Table155[[#This Row],[85+ years: standard deviations away from mean]]&lt;2, "no", "yes")</f>
        <v>no</v>
      </c>
      <c r="AD264" s="2">
        <v>745</v>
      </c>
    </row>
    <row r="265" spans="1:30">
      <c r="A265" t="s">
        <v>25</v>
      </c>
      <c r="B265">
        <v>2014</v>
      </c>
      <c r="C265">
        <v>6667515</v>
      </c>
      <c r="D265">
        <v>3229487</v>
      </c>
      <c r="E265">
        <v>3438028</v>
      </c>
      <c r="F265">
        <v>1712</v>
      </c>
      <c r="G265">
        <f>ABS((Table155[[#This Row],[Total deaths of state by year]]-Sheet1!$C$8)/Sheet1!$C$7)</f>
        <v>0.25781575278825175</v>
      </c>
      <c r="H265" t="str">
        <f>IF(Table155[[#This Row],[Total deaths of state by year: standard deviations away from mean]]&lt;2, "no", "yes")</f>
        <v>no</v>
      </c>
      <c r="I265" s="2">
        <v>365613.15500000003</v>
      </c>
      <c r="J265">
        <v>120</v>
      </c>
      <c r="K265" s="2">
        <v>785001.75299999991</v>
      </c>
      <c r="L265" s="2">
        <v>60</v>
      </c>
      <c r="M265" s="2">
        <v>948617.47200000007</v>
      </c>
      <c r="N265" s="2">
        <v>60</v>
      </c>
      <c r="O265" s="2">
        <v>893276.89300000004</v>
      </c>
      <c r="P265" s="2">
        <v>60</v>
      </c>
      <c r="Q265" s="2">
        <v>857953.72700000007</v>
      </c>
      <c r="R265" s="2">
        <v>60</v>
      </c>
      <c r="S265" s="2">
        <v>1003495.8690000001</v>
      </c>
      <c r="T265" s="2">
        <v>60</v>
      </c>
      <c r="U265" s="2">
        <v>852347.64300000016</v>
      </c>
      <c r="V265" s="2">
        <v>104</v>
      </c>
      <c r="W265" s="2">
        <v>511106.23399999994</v>
      </c>
      <c r="X265" s="2">
        <v>158</v>
      </c>
      <c r="Y265" s="2">
        <v>300081.23500000004</v>
      </c>
      <c r="Z265" s="2">
        <v>310</v>
      </c>
      <c r="AA265" s="2">
        <v>151196.98200000002</v>
      </c>
      <c r="AB265" s="2">
        <f>ABS((Table155[[#This Row],[85+ years state population]]-Sheet1!$B$8)/Sheet1!$B$7)</f>
        <v>0.32920193199124131</v>
      </c>
      <c r="AC265" s="2" t="str">
        <f>IF(Table155[[#This Row],[85+ years: standard deviations away from mean]]&lt;2, "no", "yes")</f>
        <v>no</v>
      </c>
      <c r="AD265" s="2">
        <v>720</v>
      </c>
    </row>
    <row r="266" spans="1:30">
      <c r="A266" t="s">
        <v>26</v>
      </c>
      <c r="B266">
        <v>2014</v>
      </c>
      <c r="C266">
        <v>10210022</v>
      </c>
      <c r="D266">
        <v>5013925</v>
      </c>
      <c r="E266">
        <v>5196097</v>
      </c>
      <c r="F266">
        <v>2151</v>
      </c>
      <c r="G266">
        <f>ABS((Table155[[#This Row],[Total deaths of state by year]]-Sheet1!$C$8)/Sheet1!$C$7)</f>
        <v>0.66410784440579473</v>
      </c>
      <c r="H266" t="str">
        <f>IF(Table155[[#This Row],[Total deaths of state by year: standard deviations away from mean]]&lt;2, "no", "yes")</f>
        <v>no</v>
      </c>
      <c r="I266" s="2">
        <v>601956.16099999996</v>
      </c>
      <c r="J266">
        <v>120</v>
      </c>
      <c r="K266" s="2">
        <v>1321074.5979999991</v>
      </c>
      <c r="L266" s="2">
        <v>60</v>
      </c>
      <c r="M266" s="2">
        <v>1462378.2210000001</v>
      </c>
      <c r="N266" s="2">
        <v>60</v>
      </c>
      <c r="O266" s="2">
        <v>1225757.7560000005</v>
      </c>
      <c r="P266" s="2">
        <v>60</v>
      </c>
      <c r="Q266" s="2">
        <v>1265753.4469999999</v>
      </c>
      <c r="R266" s="2">
        <v>66</v>
      </c>
      <c r="S266" s="2">
        <v>1497350.6649999989</v>
      </c>
      <c r="T266" s="2">
        <v>87</v>
      </c>
      <c r="U266" s="2">
        <v>1357621.2180000003</v>
      </c>
      <c r="V266" s="2">
        <v>145</v>
      </c>
      <c r="W266" s="2">
        <v>816396.0070000001</v>
      </c>
      <c r="X266" s="2">
        <v>267</v>
      </c>
      <c r="Y266" s="2">
        <v>459371.41400000011</v>
      </c>
      <c r="Z266" s="2">
        <v>457</v>
      </c>
      <c r="AA266" s="2">
        <v>206073.80799999993</v>
      </c>
      <c r="AB266" s="2">
        <f>ABS((Table155[[#This Row],[85+ years state population]]-Sheet1!$B$8)/Sheet1!$B$7)</f>
        <v>0.77570823889667162</v>
      </c>
      <c r="AC266" s="2" t="str">
        <f>IF(Table155[[#This Row],[85+ years: standard deviations away from mean]]&lt;2, "no", "yes")</f>
        <v>no</v>
      </c>
      <c r="AD266" s="2">
        <v>829</v>
      </c>
    </row>
    <row r="267" spans="1:30">
      <c r="A267" t="s">
        <v>50</v>
      </c>
      <c r="B267">
        <v>2014</v>
      </c>
      <c r="C267">
        <v>8114452</v>
      </c>
      <c r="D267">
        <v>3994474</v>
      </c>
      <c r="E267">
        <v>4119978</v>
      </c>
      <c r="F267">
        <v>1798</v>
      </c>
      <c r="G267">
        <f>ABS((Table155[[#This Row],[Total deaths of state by year]]-Sheet1!$C$8)/Sheet1!$C$7)</f>
        <v>0.33740828098667702</v>
      </c>
      <c r="H267" t="str">
        <f>IF(Table155[[#This Row],[Total deaths of state by year: standard deviations away from mean]]&lt;2, "no", "yes")</f>
        <v>no</v>
      </c>
      <c r="I267" s="2">
        <v>504885.02700000012</v>
      </c>
      <c r="J267">
        <v>120</v>
      </c>
      <c r="K267" s="2">
        <v>1031533.0980000002</v>
      </c>
      <c r="L267" s="2">
        <v>60</v>
      </c>
      <c r="M267" s="2">
        <v>1120390.7050000001</v>
      </c>
      <c r="N267" s="2">
        <v>60</v>
      </c>
      <c r="O267" s="2">
        <v>1121477.3059999996</v>
      </c>
      <c r="P267" s="2">
        <v>60</v>
      </c>
      <c r="Q267" s="2">
        <v>1089345.2340000002</v>
      </c>
      <c r="R267" s="2">
        <v>66</v>
      </c>
      <c r="S267" s="2">
        <v>1190254.5729999994</v>
      </c>
      <c r="T267" s="2">
        <v>79</v>
      </c>
      <c r="U267" s="2">
        <v>1002775.7540000001</v>
      </c>
      <c r="V267" s="2">
        <v>124</v>
      </c>
      <c r="W267" s="2">
        <v>612465.08700000017</v>
      </c>
      <c r="X267" s="2">
        <v>237</v>
      </c>
      <c r="Y267" s="2">
        <v>310641.24000000011</v>
      </c>
      <c r="Z267" s="2">
        <v>372</v>
      </c>
      <c r="AA267" s="2">
        <v>129442.75899999993</v>
      </c>
      <c r="AB267" s="2">
        <f>ABS((Table155[[#This Row],[85+ years state population]]-Sheet1!$B$8)/Sheet1!$B$7)</f>
        <v>0.15219829531358026</v>
      </c>
      <c r="AC267" s="2" t="str">
        <f>IF(Table155[[#This Row],[85+ years: standard deviations away from mean]]&lt;2, "no", "yes")</f>
        <v>no</v>
      </c>
      <c r="AD267" s="2">
        <v>620</v>
      </c>
    </row>
    <row r="268" spans="1:30">
      <c r="A268" t="s">
        <v>29</v>
      </c>
      <c r="B268">
        <v>2014</v>
      </c>
      <c r="C268">
        <v>6312109</v>
      </c>
      <c r="D268">
        <v>3091147</v>
      </c>
      <c r="E268">
        <v>3220962</v>
      </c>
      <c r="F268">
        <v>1637</v>
      </c>
      <c r="G268">
        <f>ABS((Table155[[#This Row],[Total deaths of state by year]]-Sheet1!$C$8)/Sheet1!$C$7)</f>
        <v>0.18840366424311342</v>
      </c>
      <c r="H268" t="str">
        <f>IF(Table155[[#This Row],[Total deaths of state by year: standard deviations away from mean]]&lt;2, "no", "yes")</f>
        <v>no</v>
      </c>
      <c r="I268" s="2">
        <v>396839.42200000025</v>
      </c>
      <c r="J268">
        <v>120</v>
      </c>
      <c r="K268" s="2">
        <v>822185.53</v>
      </c>
      <c r="L268" s="2">
        <v>60</v>
      </c>
      <c r="M268" s="2">
        <v>877063.47699999984</v>
      </c>
      <c r="N268" s="2">
        <v>60</v>
      </c>
      <c r="O268" s="2">
        <v>823593.40200000035</v>
      </c>
      <c r="P268" s="2">
        <v>60</v>
      </c>
      <c r="Q268" s="2">
        <v>769211.45600000012</v>
      </c>
      <c r="R268" s="2">
        <v>67</v>
      </c>
      <c r="S268" s="2">
        <v>893790.88699999999</v>
      </c>
      <c r="T268" s="2">
        <v>70</v>
      </c>
      <c r="U268" s="2">
        <v>804262.41</v>
      </c>
      <c r="V268" s="2">
        <v>100</v>
      </c>
      <c r="W268" s="2">
        <v>508945.58899999986</v>
      </c>
      <c r="X268" s="2">
        <v>159</v>
      </c>
      <c r="Y268" s="2">
        <v>289574.777</v>
      </c>
      <c r="Z268" s="2">
        <v>355</v>
      </c>
      <c r="AA268" s="2">
        <v>125309.308</v>
      </c>
      <c r="AB268" s="2">
        <f>ABS((Table155[[#This Row],[85+ years state population]]-Sheet1!$B$8)/Sheet1!$B$7)</f>
        <v>0.11856639501408901</v>
      </c>
      <c r="AC268" s="2" t="str">
        <f>IF(Table155[[#This Row],[85+ years: standard deviations away from mean]]&lt;2, "no", "yes")</f>
        <v>no</v>
      </c>
      <c r="AD268" s="2">
        <v>586</v>
      </c>
    </row>
    <row r="269" spans="1:30">
      <c r="A269" t="s">
        <v>14</v>
      </c>
      <c r="B269">
        <v>2014</v>
      </c>
      <c r="C269">
        <v>9817046</v>
      </c>
      <c r="D269">
        <v>4796932</v>
      </c>
      <c r="E269">
        <v>5020114</v>
      </c>
      <c r="F269">
        <v>1791</v>
      </c>
      <c r="G269">
        <f>ABS((Table155[[#This Row],[Total deaths of state by year]]-Sheet1!$C$8)/Sheet1!$C$7)</f>
        <v>0.3309298193891308</v>
      </c>
      <c r="H269" t="str">
        <f>IF(Table155[[#This Row],[Total deaths of state by year: standard deviations away from mean]]&lt;2, "no", "yes")</f>
        <v>no</v>
      </c>
      <c r="I269" s="2">
        <v>666762.45200000016</v>
      </c>
      <c r="J269">
        <v>120</v>
      </c>
      <c r="K269" s="2">
        <v>1392597.9000000008</v>
      </c>
      <c r="L269" s="2">
        <v>60</v>
      </c>
      <c r="M269" s="2">
        <v>1407174.959</v>
      </c>
      <c r="N269" s="2">
        <v>60</v>
      </c>
      <c r="O269" s="2">
        <v>1343698.8329999996</v>
      </c>
      <c r="P269" s="2">
        <v>60</v>
      </c>
      <c r="Q269" s="2">
        <v>1372438.8869999999</v>
      </c>
      <c r="R269" s="2">
        <v>69</v>
      </c>
      <c r="S269" s="2">
        <v>1383792.284</v>
      </c>
      <c r="T269" s="2">
        <v>92</v>
      </c>
      <c r="U269" s="2">
        <v>1123092.8639999996</v>
      </c>
      <c r="V269" s="2">
        <v>197</v>
      </c>
      <c r="W269" s="2">
        <v>673031.41199999966</v>
      </c>
      <c r="X269" s="2">
        <v>257</v>
      </c>
      <c r="Y269" s="2">
        <v>329927.533</v>
      </c>
      <c r="Z269" s="2">
        <v>348</v>
      </c>
      <c r="AA269" s="2">
        <v>121363.59900000003</v>
      </c>
      <c r="AB269" s="2">
        <f>ABS((Table155[[#This Row],[85+ years state population]]-Sheet1!$B$8)/Sheet1!$B$7)</f>
        <v>8.6462060960339079E-2</v>
      </c>
      <c r="AC269" s="2" t="str">
        <f>IF(Table155[[#This Row],[85+ years: standard deviations away from mean]]&lt;2, "no", "yes")</f>
        <v>no</v>
      </c>
      <c r="AD269" s="2">
        <v>528</v>
      </c>
    </row>
    <row r="270" spans="1:30">
      <c r="A270" t="s">
        <v>18</v>
      </c>
      <c r="B270">
        <v>2014</v>
      </c>
      <c r="C270">
        <v>6372916</v>
      </c>
      <c r="D270">
        <v>3134765</v>
      </c>
      <c r="E270">
        <v>3238151</v>
      </c>
      <c r="F270">
        <v>1367</v>
      </c>
      <c r="G270">
        <f>ABS((Table155[[#This Row],[Total deaths of state by year]]-Sheet1!$C$8)/Sheet1!$C$7)</f>
        <v>6.147985451938455E-2</v>
      </c>
      <c r="H270" t="str">
        <f>IF(Table155[[#This Row],[Total deaths of state by year: standard deviations away from mean]]&lt;2, "no", "yes")</f>
        <v>no</v>
      </c>
      <c r="I270" s="2">
        <v>414555.74900000007</v>
      </c>
      <c r="J270">
        <v>120</v>
      </c>
      <c r="K270" s="2">
        <v>871886.13900000043</v>
      </c>
      <c r="L270" s="2">
        <v>60</v>
      </c>
      <c r="M270" s="2">
        <v>912987.75299999991</v>
      </c>
      <c r="N270" s="2">
        <v>60</v>
      </c>
      <c r="O270" s="2">
        <v>815604.92200000002</v>
      </c>
      <c r="P270" s="2">
        <v>60</v>
      </c>
      <c r="Q270" s="2">
        <v>809099.40799999982</v>
      </c>
      <c r="R270" s="2">
        <v>67</v>
      </c>
      <c r="S270" s="2">
        <v>891635.68700000003</v>
      </c>
      <c r="T270" s="2">
        <v>60</v>
      </c>
      <c r="U270" s="2">
        <v>789339.07100000035</v>
      </c>
      <c r="V270" s="2">
        <v>105</v>
      </c>
      <c r="W270" s="2">
        <v>479407.09299999999</v>
      </c>
      <c r="X270" s="2">
        <v>130</v>
      </c>
      <c r="Y270" s="2">
        <v>269532.28200000001</v>
      </c>
      <c r="Z270" s="2">
        <v>250</v>
      </c>
      <c r="AA270" s="2">
        <v>117989.351</v>
      </c>
      <c r="AB270" s="2">
        <f>ABS((Table155[[#This Row],[85+ years state population]]-Sheet1!$B$8)/Sheet1!$B$7)</f>
        <v>5.9007429873201261E-2</v>
      </c>
      <c r="AC270" s="2" t="str">
        <f>IF(Table155[[#This Row],[85+ years: standard deviations away from mean]]&lt;2, "no", "yes")</f>
        <v>no</v>
      </c>
      <c r="AD270" s="2">
        <v>455</v>
      </c>
    </row>
    <row r="271" spans="1:30">
      <c r="A271" t="s">
        <v>34</v>
      </c>
      <c r="B271">
        <v>2014</v>
      </c>
      <c r="C271">
        <v>8874374</v>
      </c>
      <c r="D271">
        <v>4326518</v>
      </c>
      <c r="E271">
        <v>4547856</v>
      </c>
      <c r="F271">
        <v>1544</v>
      </c>
      <c r="G271">
        <f>ABS((Table155[[#This Row],[Total deaths of state by year]]-Sheet1!$C$8)/Sheet1!$C$7)</f>
        <v>0.10233267444714189</v>
      </c>
      <c r="H271" t="str">
        <f>IF(Table155[[#This Row],[Total deaths of state by year: standard deviations away from mean]]&lt;2, "no", "yes")</f>
        <v>no</v>
      </c>
      <c r="I271" s="2">
        <v>536678.34100000001</v>
      </c>
      <c r="J271">
        <v>120</v>
      </c>
      <c r="K271" s="2">
        <v>1139360.4140000001</v>
      </c>
      <c r="L271" s="2">
        <v>60</v>
      </c>
      <c r="M271" s="2">
        <v>1148660.9939999997</v>
      </c>
      <c r="N271" s="2">
        <v>60</v>
      </c>
      <c r="O271" s="2">
        <v>1132698.93</v>
      </c>
      <c r="P271" s="2">
        <v>60</v>
      </c>
      <c r="Q271" s="2">
        <v>1201296.1940000001</v>
      </c>
      <c r="R271" s="2">
        <v>60</v>
      </c>
      <c r="S271" s="2">
        <v>1364410.5430000001</v>
      </c>
      <c r="T271" s="2">
        <v>60</v>
      </c>
      <c r="U271" s="2">
        <v>1107086.1979999999</v>
      </c>
      <c r="V271" s="2">
        <v>83</v>
      </c>
      <c r="W271" s="2">
        <v>669593.62399999984</v>
      </c>
      <c r="X271" s="2">
        <v>134</v>
      </c>
      <c r="Y271" s="2">
        <v>389664.58700000006</v>
      </c>
      <c r="Z271" s="2">
        <v>274</v>
      </c>
      <c r="AA271" s="2">
        <v>188698.62599999999</v>
      </c>
      <c r="AB271" s="2">
        <f>ABS((Table155[[#This Row],[85+ years state population]]-Sheet1!$B$8)/Sheet1!$B$7)</f>
        <v>0.6343347500832025</v>
      </c>
      <c r="AC271" s="2" t="str">
        <f>IF(Table155[[#This Row],[85+ years: standard deviations away from mean]]&lt;2, "no", "yes")</f>
        <v>no</v>
      </c>
      <c r="AD271" s="2">
        <v>633</v>
      </c>
    </row>
    <row r="272" spans="1:30">
      <c r="A272" t="s">
        <v>46</v>
      </c>
      <c r="B272">
        <v>2014</v>
      </c>
      <c r="C272">
        <v>6516834</v>
      </c>
      <c r="D272">
        <v>3174929</v>
      </c>
      <c r="E272">
        <v>3341905</v>
      </c>
      <c r="F272">
        <v>1895</v>
      </c>
      <c r="G272">
        <f>ABS((Table155[[#This Row],[Total deaths of state by year]]-Sheet1!$C$8)/Sheet1!$C$7)</f>
        <v>0.42718124883838926</v>
      </c>
      <c r="H272" t="str">
        <f>IF(Table155[[#This Row],[Total deaths of state by year: standard deviations away from mean]]&lt;2, "no", "yes")</f>
        <v>no</v>
      </c>
      <c r="I272" s="2">
        <v>407946.52699999989</v>
      </c>
      <c r="J272">
        <v>120</v>
      </c>
      <c r="K272" s="2">
        <v>847750.86999999965</v>
      </c>
      <c r="L272" s="2">
        <v>60</v>
      </c>
      <c r="M272" s="2">
        <v>885144.30300000019</v>
      </c>
      <c r="N272" s="2">
        <v>60</v>
      </c>
      <c r="O272" s="2">
        <v>847093.72900000028</v>
      </c>
      <c r="P272" s="2">
        <v>60</v>
      </c>
      <c r="Q272" s="2">
        <v>848296.13800000004</v>
      </c>
      <c r="R272" s="2">
        <v>71</v>
      </c>
      <c r="S272" s="2">
        <v>911845.54299999983</v>
      </c>
      <c r="T272" s="2">
        <v>104</v>
      </c>
      <c r="U272" s="2">
        <v>825409.06200000027</v>
      </c>
      <c r="V272" s="2">
        <v>172</v>
      </c>
      <c r="W272" s="2">
        <v>542648.28900000011</v>
      </c>
      <c r="X272" s="2">
        <v>257</v>
      </c>
      <c r="Y272" s="2">
        <v>289910.95000000007</v>
      </c>
      <c r="Z272" s="2">
        <v>409</v>
      </c>
      <c r="AA272" s="2">
        <v>108793.85700000003</v>
      </c>
      <c r="AB272" s="2">
        <f>ABS((Table155[[#This Row],[85+ years state population]]-Sheet1!$B$8)/Sheet1!$B$7)</f>
        <v>1.5811876660872571E-2</v>
      </c>
      <c r="AC272" s="2" t="str">
        <f>IF(Table155[[#This Row],[85+ years: standard deviations away from mean]]&lt;2, "no", "yes")</f>
        <v>no</v>
      </c>
      <c r="AD272" s="2">
        <v>582</v>
      </c>
    </row>
    <row r="273" spans="1:30">
      <c r="A273" t="s">
        <v>53</v>
      </c>
      <c r="B273">
        <v>2014</v>
      </c>
      <c r="C273">
        <v>5678734</v>
      </c>
      <c r="D273">
        <v>2819490</v>
      </c>
      <c r="E273">
        <v>2859244</v>
      </c>
      <c r="F273">
        <v>1347</v>
      </c>
      <c r="G273">
        <f>ABS((Table155[[#This Row],[Total deaths of state by year]]-Sheet1!$C$8)/Sheet1!$C$7)</f>
        <v>7.9989744798088097E-2</v>
      </c>
      <c r="H273" t="str">
        <f>IF(Table155[[#This Row],[Total deaths of state by year: standard deviations away from mean]]&lt;2, "no", "yes")</f>
        <v>no</v>
      </c>
      <c r="I273" s="2">
        <v>344165.70800000004</v>
      </c>
      <c r="J273">
        <v>120</v>
      </c>
      <c r="K273" s="2">
        <v>734668.05600000056</v>
      </c>
      <c r="L273" s="2">
        <v>60</v>
      </c>
      <c r="M273" s="2">
        <v>783003.67099999974</v>
      </c>
      <c r="N273" s="2">
        <v>60</v>
      </c>
      <c r="O273" s="2">
        <v>724271.63100000028</v>
      </c>
      <c r="P273" s="2">
        <v>60</v>
      </c>
      <c r="Q273" s="2">
        <v>698781.62100000028</v>
      </c>
      <c r="R273" s="2">
        <v>60</v>
      </c>
      <c r="S273" s="2">
        <v>840070.85199999972</v>
      </c>
      <c r="T273" s="2">
        <v>69</v>
      </c>
      <c r="U273" s="2">
        <v>741174.67699999979</v>
      </c>
      <c r="V273" s="2">
        <v>76</v>
      </c>
      <c r="W273" s="2">
        <v>435391.01</v>
      </c>
      <c r="X273" s="2">
        <v>84</v>
      </c>
      <c r="Y273" s="2">
        <v>258240.84300000005</v>
      </c>
      <c r="Z273" s="2">
        <v>198</v>
      </c>
      <c r="AA273" s="2">
        <v>120649.95099999997</v>
      </c>
      <c r="AB273" s="2">
        <f>ABS((Table155[[#This Row],[85+ years state population]]-Sheet1!$B$8)/Sheet1!$B$7)</f>
        <v>8.0655450845707563E-2</v>
      </c>
      <c r="AC273" s="2" t="str">
        <f>IF(Table155[[#This Row],[85+ years: standard deviations away from mean]]&lt;2, "no", "yes")</f>
        <v>no</v>
      </c>
      <c r="AD273" s="2">
        <v>560</v>
      </c>
    </row>
    <row r="274" spans="1:30">
      <c r="A274" t="s">
        <v>24</v>
      </c>
      <c r="B274">
        <v>2014</v>
      </c>
      <c r="C274">
        <v>5923810</v>
      </c>
      <c r="D274">
        <v>2868894</v>
      </c>
      <c r="E274">
        <v>3054916</v>
      </c>
      <c r="F274">
        <v>1325</v>
      </c>
      <c r="G274">
        <f>ABS((Table155[[#This Row],[Total deaths of state by year]]-Sheet1!$C$8)/Sheet1!$C$7)</f>
        <v>0.10035062410466201</v>
      </c>
      <c r="H274" t="str">
        <f>IF(Table155[[#This Row],[Total deaths of state by year: standard deviations away from mean]]&lt;2, "no", "yes")</f>
        <v>no</v>
      </c>
      <c r="I274" s="2">
        <v>368589.04200000007</v>
      </c>
      <c r="J274">
        <v>120</v>
      </c>
      <c r="K274" s="2">
        <v>754125.33600000001</v>
      </c>
      <c r="L274" s="2">
        <v>60</v>
      </c>
      <c r="M274" s="2">
        <v>804358.73300000012</v>
      </c>
      <c r="N274" s="2">
        <v>60</v>
      </c>
      <c r="O274" s="2">
        <v>804549.01400000008</v>
      </c>
      <c r="P274" s="2">
        <v>60</v>
      </c>
      <c r="Q274" s="2">
        <v>782217.353</v>
      </c>
      <c r="R274" s="2">
        <v>60</v>
      </c>
      <c r="S274" s="2">
        <v>896821.75000000012</v>
      </c>
      <c r="T274" s="2">
        <v>70</v>
      </c>
      <c r="U274" s="2">
        <v>740652.57100000011</v>
      </c>
      <c r="V274" s="2">
        <v>83</v>
      </c>
      <c r="W274" s="2">
        <v>434183.00900000002</v>
      </c>
      <c r="X274" s="2">
        <v>152</v>
      </c>
      <c r="Y274" s="2">
        <v>230766.65599999999</v>
      </c>
      <c r="Z274" s="2">
        <v>242</v>
      </c>
      <c r="AA274" s="2">
        <v>104187.73900000002</v>
      </c>
      <c r="AB274" s="2">
        <f>ABS((Table155[[#This Row],[85+ years state population]]-Sheet1!$B$8)/Sheet1!$B$7)</f>
        <v>5.3289640723805758E-2</v>
      </c>
      <c r="AC274" s="2" t="str">
        <f>IF(Table155[[#This Row],[85+ years: standard deviations away from mean]]&lt;2, "no", "yes")</f>
        <v>no</v>
      </c>
      <c r="AD274" s="2">
        <v>418</v>
      </c>
    </row>
    <row r="275" spans="1:30">
      <c r="A275" t="s">
        <v>21</v>
      </c>
      <c r="B275">
        <v>2014</v>
      </c>
      <c r="C275">
        <v>4391453</v>
      </c>
      <c r="D275">
        <v>2161539</v>
      </c>
      <c r="E275">
        <v>2229914</v>
      </c>
      <c r="F275">
        <v>1325</v>
      </c>
      <c r="G275">
        <f>ABS((Table155[[#This Row],[Total deaths of state by year]]-Sheet1!$C$8)/Sheet1!$C$7)</f>
        <v>0.10035062410466201</v>
      </c>
      <c r="H275" t="str">
        <f>IF(Table155[[#This Row],[Total deaths of state by year: standard deviations away from mean]]&lt;2, "no", "yes")</f>
        <v>no</v>
      </c>
      <c r="I275" s="2">
        <v>277406.63199999998</v>
      </c>
      <c r="J275">
        <v>120</v>
      </c>
      <c r="K275" s="2">
        <v>571694.69899999979</v>
      </c>
      <c r="L275" s="2">
        <v>60</v>
      </c>
      <c r="M275" s="2">
        <v>597279.95500000007</v>
      </c>
      <c r="N275" s="2">
        <v>60</v>
      </c>
      <c r="O275" s="2">
        <v>565845.79999999981</v>
      </c>
      <c r="P275" s="2">
        <v>60</v>
      </c>
      <c r="Q275" s="2">
        <v>565851.77899999998</v>
      </c>
      <c r="R275" s="2">
        <v>60</v>
      </c>
      <c r="S275" s="2">
        <v>625679.93599999987</v>
      </c>
      <c r="T275" s="2">
        <v>67</v>
      </c>
      <c r="U275" s="2">
        <v>566774.86900000018</v>
      </c>
      <c r="V275" s="2">
        <v>103</v>
      </c>
      <c r="W275" s="2">
        <v>356500.41000000003</v>
      </c>
      <c r="X275" s="2">
        <v>164</v>
      </c>
      <c r="Y275" s="2">
        <v>189014.67399999991</v>
      </c>
      <c r="Z275" s="2">
        <v>257</v>
      </c>
      <c r="AA275" s="2">
        <v>75515.258000000002</v>
      </c>
      <c r="AB275" s="2">
        <f>ABS((Table155[[#This Row],[85+ years state population]]-Sheet1!$B$8)/Sheet1!$B$7)</f>
        <v>0.28658381121985715</v>
      </c>
      <c r="AC275" s="2" t="str">
        <f>IF(Table155[[#This Row],[85+ years: standard deviations away from mean]]&lt;2, "no", "yes")</f>
        <v>no</v>
      </c>
      <c r="AD275" s="2">
        <v>374</v>
      </c>
    </row>
    <row r="276" spans="1:30">
      <c r="A276" t="s">
        <v>27</v>
      </c>
      <c r="B276">
        <v>2014</v>
      </c>
      <c r="C276">
        <v>5381551</v>
      </c>
      <c r="D276">
        <v>2675894</v>
      </c>
      <c r="E276">
        <v>2705657</v>
      </c>
      <c r="F276">
        <v>1005</v>
      </c>
      <c r="G276">
        <f>ABS((Table155[[#This Row],[Total deaths of state by year]]-Sheet1!$C$8)/Sheet1!$C$7)</f>
        <v>0.39650886856391887</v>
      </c>
      <c r="H276" t="str">
        <f>IF(Table155[[#This Row],[Total deaths of state by year: standard deviations away from mean]]&lt;2, "no", "yes")</f>
        <v>no</v>
      </c>
      <c r="I276" s="2">
        <v>351684.38299999991</v>
      </c>
      <c r="J276">
        <v>120</v>
      </c>
      <c r="K276" s="2">
        <v>716041.54200000013</v>
      </c>
      <c r="L276" s="2">
        <v>60</v>
      </c>
      <c r="M276" s="2">
        <v>724881.31200000015</v>
      </c>
      <c r="N276" s="2">
        <v>60</v>
      </c>
      <c r="O276" s="2">
        <v>740832.29500000051</v>
      </c>
      <c r="P276" s="2">
        <v>60</v>
      </c>
      <c r="Q276" s="2">
        <v>676225.70800000033</v>
      </c>
      <c r="R276" s="2">
        <v>60</v>
      </c>
      <c r="S276" s="2">
        <v>782852.24500000023</v>
      </c>
      <c r="T276" s="2">
        <v>65</v>
      </c>
      <c r="U276" s="2">
        <v>670177.74699999974</v>
      </c>
      <c r="V276" s="2">
        <v>65</v>
      </c>
      <c r="W276" s="2">
        <v>390400.53499999992</v>
      </c>
      <c r="X276" s="2">
        <v>66</v>
      </c>
      <c r="Y276" s="2">
        <v>224499.34300000002</v>
      </c>
      <c r="Z276" s="2">
        <v>112</v>
      </c>
      <c r="AA276" s="2">
        <v>104745.98299999998</v>
      </c>
      <c r="AB276" s="2">
        <f>ABS((Table155[[#This Row],[85+ years state population]]-Sheet1!$B$8)/Sheet1!$B$7)</f>
        <v>4.8747478121469782E-2</v>
      </c>
      <c r="AC276" s="2" t="str">
        <f>IF(Table155[[#This Row],[85+ years: standard deviations away from mean]]&lt;2, "no", "yes")</f>
        <v>no</v>
      </c>
      <c r="AD276" s="2">
        <v>337</v>
      </c>
    </row>
    <row r="277" spans="1:30">
      <c r="A277" t="s">
        <v>4</v>
      </c>
      <c r="B277">
        <v>2014</v>
      </c>
      <c r="C277">
        <v>4622427</v>
      </c>
      <c r="D277">
        <v>2241299</v>
      </c>
      <c r="E277">
        <v>2381128</v>
      </c>
      <c r="F277">
        <v>1337</v>
      </c>
      <c r="G277">
        <f>ABS((Table155[[#This Row],[Total deaths of state by year]]-Sheet1!$C$8)/Sheet1!$C$7)</f>
        <v>8.9244689937439878E-2</v>
      </c>
      <c r="H277" t="str">
        <f>IF(Table155[[#This Row],[Total deaths of state by year: standard deviations away from mean]]&lt;2, "no", "yes")</f>
        <v>no</v>
      </c>
      <c r="I277" s="2">
        <v>287832.99799999996</v>
      </c>
      <c r="J277">
        <v>120</v>
      </c>
      <c r="K277" s="2">
        <v>600198.50499999989</v>
      </c>
      <c r="L277" s="2">
        <v>60</v>
      </c>
      <c r="M277" s="2">
        <v>649803.18599999999</v>
      </c>
      <c r="N277" s="2">
        <v>60</v>
      </c>
      <c r="O277" s="2">
        <v>596994.65499999991</v>
      </c>
      <c r="P277" s="2">
        <v>60</v>
      </c>
      <c r="Q277" s="2">
        <v>587552.53699999989</v>
      </c>
      <c r="R277" s="2">
        <v>70</v>
      </c>
      <c r="S277" s="2">
        <v>647491.15799999982</v>
      </c>
      <c r="T277" s="2">
        <v>86</v>
      </c>
      <c r="U277" s="2">
        <v>587083.99699999974</v>
      </c>
      <c r="V277" s="2">
        <v>98</v>
      </c>
      <c r="W277" s="2">
        <v>380790.53499999992</v>
      </c>
      <c r="X277" s="2">
        <v>177</v>
      </c>
      <c r="Y277" s="2">
        <v>206634.05300000004</v>
      </c>
      <c r="Z277" s="2">
        <v>261</v>
      </c>
      <c r="AA277" s="2">
        <v>77027.34</v>
      </c>
      <c r="AB277" s="2">
        <f>ABS((Table155[[#This Row],[85+ years state population]]-Sheet1!$B$8)/Sheet1!$B$7)</f>
        <v>0.27428072813778942</v>
      </c>
      <c r="AC277" s="2" t="str">
        <f>IF(Table155[[#This Row],[85+ years: standard deviations away from mean]]&lt;2, "no", "yes")</f>
        <v>no</v>
      </c>
      <c r="AD277" s="2">
        <v>345</v>
      </c>
    </row>
    <row r="278" spans="1:30">
      <c r="A278" t="s">
        <v>10</v>
      </c>
      <c r="B278">
        <v>2014</v>
      </c>
      <c r="C278">
        <v>3592053</v>
      </c>
      <c r="D278">
        <v>1750621</v>
      </c>
      <c r="E278">
        <v>1841432</v>
      </c>
      <c r="F278">
        <v>1047</v>
      </c>
      <c r="G278">
        <f>ABS((Table155[[#This Row],[Total deaths of state by year]]-Sheet1!$C$8)/Sheet1!$C$7)</f>
        <v>0.35763809897864141</v>
      </c>
      <c r="H278" t="str">
        <f>IF(Table155[[#This Row],[Total deaths of state by year: standard deviations away from mean]]&lt;2, "no", "yes")</f>
        <v>no</v>
      </c>
      <c r="I278" s="2">
        <v>194081.70499999999</v>
      </c>
      <c r="J278">
        <v>120</v>
      </c>
      <c r="K278" s="2">
        <v>453491.70200000005</v>
      </c>
      <c r="L278" s="2">
        <v>60</v>
      </c>
      <c r="M278" s="2">
        <v>489989.38800000004</v>
      </c>
      <c r="N278" s="2">
        <v>60</v>
      </c>
      <c r="O278" s="2">
        <v>433442.86</v>
      </c>
      <c r="P278" s="2">
        <v>60</v>
      </c>
      <c r="Q278" s="2">
        <v>459871.28799999994</v>
      </c>
      <c r="R278" s="2">
        <v>60</v>
      </c>
      <c r="S278" s="2">
        <v>564044.85899999994</v>
      </c>
      <c r="T278" s="2">
        <v>60</v>
      </c>
      <c r="U278" s="2">
        <v>469398.272</v>
      </c>
      <c r="V278" s="2">
        <v>60</v>
      </c>
      <c r="W278" s="2">
        <v>281209.196</v>
      </c>
      <c r="X278" s="2">
        <v>75</v>
      </c>
      <c r="Y278" s="2">
        <v>163445.33199999999</v>
      </c>
      <c r="Z278" s="2">
        <v>128</v>
      </c>
      <c r="AA278" s="2">
        <v>86810.755999999994</v>
      </c>
      <c r="AB278" s="2">
        <f>ABS((Table155[[#This Row],[85+ years state population]]-Sheet1!$B$8)/Sheet1!$B$7)</f>
        <v>0.19467778340699352</v>
      </c>
      <c r="AC278" s="2" t="str">
        <f>IF(Table155[[#This Row],[85+ years: standard deviations away from mean]]&lt;2, "no", "yes")</f>
        <v>no</v>
      </c>
      <c r="AD278" s="2">
        <v>364</v>
      </c>
    </row>
    <row r="279" spans="1:30">
      <c r="A279" t="s">
        <v>22</v>
      </c>
      <c r="B279">
        <v>2014</v>
      </c>
      <c r="C279">
        <v>4714491</v>
      </c>
      <c r="D279">
        <v>2300907</v>
      </c>
      <c r="E279">
        <v>2413584</v>
      </c>
      <c r="F279">
        <v>1160</v>
      </c>
      <c r="G279">
        <f>ABS((Table155[[#This Row],[Total deaths of state by year]]-Sheet1!$C$8)/Sheet1!$C$7)</f>
        <v>0.25305721890396632</v>
      </c>
      <c r="H279" t="str">
        <f>IF(Table155[[#This Row],[Total deaths of state by year: standard deviations away from mean]]&lt;2, "no", "yes")</f>
        <v>no</v>
      </c>
      <c r="I279" s="2">
        <v>314598.2759999999</v>
      </c>
      <c r="J279">
        <v>120</v>
      </c>
      <c r="K279" s="2">
        <v>631068.60700000008</v>
      </c>
      <c r="L279" s="2">
        <v>60</v>
      </c>
      <c r="M279" s="2">
        <v>671577.51700000023</v>
      </c>
      <c r="N279" s="2">
        <v>60</v>
      </c>
      <c r="O279" s="2">
        <v>657621.4299999997</v>
      </c>
      <c r="P279" s="2">
        <v>60</v>
      </c>
      <c r="Q279" s="2">
        <v>579181.58899999992</v>
      </c>
      <c r="R279" s="2">
        <v>60</v>
      </c>
      <c r="S279" s="2">
        <v>650460.17300000007</v>
      </c>
      <c r="T279" s="2">
        <v>87</v>
      </c>
      <c r="U279" s="2">
        <v>586518.06300000008</v>
      </c>
      <c r="V279" s="2">
        <v>110</v>
      </c>
      <c r="W279" s="2">
        <v>356156.15699999995</v>
      </c>
      <c r="X279" s="2">
        <v>134</v>
      </c>
      <c r="Y279" s="2">
        <v>193540.44900000008</v>
      </c>
      <c r="Z279" s="2">
        <v>177</v>
      </c>
      <c r="AA279" s="2">
        <v>74512.044999999984</v>
      </c>
      <c r="AB279" s="2">
        <f>ABS((Table155[[#This Row],[85+ years state population]]-Sheet1!$B$8)/Sheet1!$B$7)</f>
        <v>0.29474647229776874</v>
      </c>
      <c r="AC279" s="2" t="str">
        <f>IF(Table155[[#This Row],[85+ years: standard deviations away from mean]]&lt;2, "no", "yes")</f>
        <v>no</v>
      </c>
      <c r="AD279" s="2">
        <v>292</v>
      </c>
    </row>
    <row r="280" spans="1:30">
      <c r="A280" t="s">
        <v>44</v>
      </c>
      <c r="B280">
        <v>2014</v>
      </c>
      <c r="C280">
        <v>4725911</v>
      </c>
      <c r="D280">
        <v>2297399</v>
      </c>
      <c r="E280">
        <v>2428512</v>
      </c>
      <c r="F280">
        <v>1067</v>
      </c>
      <c r="G280">
        <f>ABS((Table155[[#This Row],[Total deaths of state by year]]-Sheet1!$C$8)/Sheet1!$C$7)</f>
        <v>0.33912820869993782</v>
      </c>
      <c r="H280" t="str">
        <f>IF(Table155[[#This Row],[Total deaths of state by year: standard deviations away from mean]]&lt;2, "no", "yes")</f>
        <v>no</v>
      </c>
      <c r="I280" s="2">
        <v>294928.51500000007</v>
      </c>
      <c r="J280">
        <v>120</v>
      </c>
      <c r="K280" s="2">
        <v>603902.85900000017</v>
      </c>
      <c r="L280" s="2">
        <v>60</v>
      </c>
      <c r="M280" s="2">
        <v>663081.32599999977</v>
      </c>
      <c r="N280" s="2">
        <v>60</v>
      </c>
      <c r="O280" s="2">
        <v>605716.11700000009</v>
      </c>
      <c r="P280" s="2">
        <v>60</v>
      </c>
      <c r="Q280" s="2">
        <v>595004.31199999992</v>
      </c>
      <c r="R280" s="2">
        <v>60</v>
      </c>
      <c r="S280" s="2">
        <v>653556.11700000009</v>
      </c>
      <c r="T280" s="2">
        <v>66</v>
      </c>
      <c r="U280" s="2">
        <v>611836.70800000022</v>
      </c>
      <c r="V280" s="2">
        <v>92</v>
      </c>
      <c r="W280" s="2">
        <v>417395.87499999988</v>
      </c>
      <c r="X280" s="2">
        <v>118</v>
      </c>
      <c r="Y280" s="2">
        <v>205231.06700000004</v>
      </c>
      <c r="Z280" s="2">
        <v>175</v>
      </c>
      <c r="AA280" s="2">
        <v>75785.447000000015</v>
      </c>
      <c r="AB280" s="2">
        <f>ABS((Table155[[#This Row],[85+ years state population]]-Sheet1!$B$8)/Sheet1!$B$7)</f>
        <v>0.28438541343795048</v>
      </c>
      <c r="AC280" s="2" t="str">
        <f>IF(Table155[[#This Row],[85+ years: standard deviations away from mean]]&lt;2, "no", "yes")</f>
        <v>no</v>
      </c>
      <c r="AD280" s="2">
        <v>256</v>
      </c>
    </row>
    <row r="281" spans="1:30">
      <c r="A281" t="s">
        <v>19</v>
      </c>
      <c r="B281">
        <v>2014</v>
      </c>
      <c r="C281">
        <v>2996688</v>
      </c>
      <c r="D281">
        <v>1485106</v>
      </c>
      <c r="E281">
        <v>1511582</v>
      </c>
      <c r="F281">
        <v>990</v>
      </c>
      <c r="G281">
        <f>ABS((Table155[[#This Row],[Total deaths of state by year]]-Sheet1!$C$8)/Sheet1!$C$7)</f>
        <v>0.41039128627294652</v>
      </c>
      <c r="H281" t="str">
        <f>IF(Table155[[#This Row],[Total deaths of state by year: standard deviations away from mean]]&lt;2, "no", "yes")</f>
        <v>no</v>
      </c>
      <c r="I281" s="2">
        <v>191773.69099999993</v>
      </c>
      <c r="J281">
        <v>120</v>
      </c>
      <c r="K281" s="2">
        <v>395262.91399999976</v>
      </c>
      <c r="L281" s="2">
        <v>60</v>
      </c>
      <c r="M281" s="2">
        <v>429241.93699999986</v>
      </c>
      <c r="N281" s="2">
        <v>60</v>
      </c>
      <c r="O281" s="2">
        <v>380821.78399999993</v>
      </c>
      <c r="P281" s="2">
        <v>60</v>
      </c>
      <c r="Q281" s="2">
        <v>355295.7460000001</v>
      </c>
      <c r="R281" s="2">
        <v>60</v>
      </c>
      <c r="S281" s="2">
        <v>410956.18299999979</v>
      </c>
      <c r="T281" s="2">
        <v>60</v>
      </c>
      <c r="U281" s="2">
        <v>382052.53399999993</v>
      </c>
      <c r="V281" s="2">
        <v>60</v>
      </c>
      <c r="W281" s="2">
        <v>234746.86000000002</v>
      </c>
      <c r="X281" s="2">
        <v>60</v>
      </c>
      <c r="Y281" s="2">
        <v>146262.36799999999</v>
      </c>
      <c r="Z281" s="2">
        <v>117</v>
      </c>
      <c r="AA281" s="2">
        <v>70042.717999999993</v>
      </c>
      <c r="AB281" s="2">
        <f>ABS((Table155[[#This Row],[85+ years state population]]-Sheet1!$B$8)/Sheet1!$B$7)</f>
        <v>0.33111123386620794</v>
      </c>
      <c r="AC281" s="2" t="str">
        <f>IF(Table155[[#This Row],[85+ years: standard deviations away from mean]]&lt;2, "no", "yes")</f>
        <v>no</v>
      </c>
      <c r="AD281" s="2">
        <v>333</v>
      </c>
    </row>
    <row r="282" spans="1:30">
      <c r="A282" t="s">
        <v>20</v>
      </c>
      <c r="B282">
        <v>2014</v>
      </c>
      <c r="C282">
        <v>2905975</v>
      </c>
      <c r="D282">
        <v>1443206</v>
      </c>
      <c r="E282">
        <v>1462769</v>
      </c>
      <c r="F282">
        <v>1005</v>
      </c>
      <c r="G282">
        <f>ABS((Table155[[#This Row],[Total deaths of state by year]]-Sheet1!$C$8)/Sheet1!$C$7)</f>
        <v>0.39650886856391887</v>
      </c>
      <c r="H282" t="str">
        <f>IF(Table155[[#This Row],[Total deaths of state by year: standard deviations away from mean]]&lt;2, "no", "yes")</f>
        <v>no</v>
      </c>
      <c r="I282" s="2">
        <v>201800.66000000006</v>
      </c>
      <c r="J282">
        <v>120</v>
      </c>
      <c r="K282" s="2">
        <v>403890.75299999991</v>
      </c>
      <c r="L282" s="2">
        <v>60</v>
      </c>
      <c r="M282" s="2">
        <v>414748.12300000002</v>
      </c>
      <c r="N282" s="2">
        <v>60</v>
      </c>
      <c r="O282" s="2">
        <v>385358.97400000005</v>
      </c>
      <c r="P282" s="2">
        <v>60</v>
      </c>
      <c r="Q282" s="2">
        <v>350575.47100000014</v>
      </c>
      <c r="R282" s="2">
        <v>60</v>
      </c>
      <c r="S282" s="2">
        <v>391099.44199999998</v>
      </c>
      <c r="T282" s="2">
        <v>60</v>
      </c>
      <c r="U282" s="2">
        <v>356701.49199999991</v>
      </c>
      <c r="V282" s="2">
        <v>67</v>
      </c>
      <c r="W282" s="2">
        <v>212372.14699999997</v>
      </c>
      <c r="X282" s="2">
        <v>71</v>
      </c>
      <c r="Y282" s="2">
        <v>128891.50900000002</v>
      </c>
      <c r="Z282" s="2">
        <v>140</v>
      </c>
      <c r="AA282" s="2">
        <v>60411.585999999988</v>
      </c>
      <c r="AB282" s="2">
        <f>ABS((Table155[[#This Row],[85+ years state population]]-Sheet1!$B$8)/Sheet1!$B$7)</f>
        <v>0.40947511702225492</v>
      </c>
      <c r="AC282" s="2" t="str">
        <f>IF(Table155[[#This Row],[85+ years: standard deviations away from mean]]&lt;2, "no", "yes")</f>
        <v>no</v>
      </c>
      <c r="AD282" s="2">
        <v>307</v>
      </c>
    </row>
    <row r="283" spans="1:30">
      <c r="A283" t="s">
        <v>40</v>
      </c>
      <c r="B283">
        <v>2014</v>
      </c>
      <c r="C283">
        <v>3831863</v>
      </c>
      <c r="D283">
        <v>1897354</v>
      </c>
      <c r="E283">
        <v>1934509</v>
      </c>
      <c r="F283">
        <v>1058</v>
      </c>
      <c r="G283">
        <f>ABS((Table155[[#This Row],[Total deaths of state by year]]-Sheet1!$C$8)/Sheet1!$C$7)</f>
        <v>0.34745765932535444</v>
      </c>
      <c r="H283" t="str">
        <f>IF(Table155[[#This Row],[Total deaths of state by year: standard deviations away from mean]]&lt;2, "no", "yes")</f>
        <v>no</v>
      </c>
      <c r="I283" s="2">
        <v>264226.98800000007</v>
      </c>
      <c r="J283">
        <v>120</v>
      </c>
      <c r="K283" s="2">
        <v>521917.95199999999</v>
      </c>
      <c r="L283" s="2">
        <v>60</v>
      </c>
      <c r="M283" s="2">
        <v>545357.11499999964</v>
      </c>
      <c r="N283" s="2">
        <v>60</v>
      </c>
      <c r="O283" s="2">
        <v>521115.17999999993</v>
      </c>
      <c r="P283" s="2">
        <v>60</v>
      </c>
      <c r="Q283" s="2">
        <v>467235.40899999987</v>
      </c>
      <c r="R283" s="2">
        <v>60</v>
      </c>
      <c r="S283" s="2">
        <v>507676.68799999991</v>
      </c>
      <c r="T283" s="2">
        <v>70</v>
      </c>
      <c r="U283" s="2">
        <v>465727.06200000009</v>
      </c>
      <c r="V283" s="2">
        <v>100</v>
      </c>
      <c r="W283" s="2">
        <v>302851.86499999999</v>
      </c>
      <c r="X283" s="2">
        <v>118</v>
      </c>
      <c r="Y283" s="2">
        <v>169488.46800000002</v>
      </c>
      <c r="Z283" s="2">
        <v>153</v>
      </c>
      <c r="AA283" s="2">
        <v>65831.588999999993</v>
      </c>
      <c r="AB283" s="2">
        <f>ABS((Table155[[#This Row],[85+ years state population]]-Sheet1!$B$8)/Sheet1!$B$7)</f>
        <v>0.36537516264540448</v>
      </c>
      <c r="AC283" s="2" t="str">
        <f>IF(Table155[[#This Row],[85+ years: standard deviations away from mean]]&lt;2, "no", "yes")</f>
        <v>no</v>
      </c>
      <c r="AD283" s="2">
        <v>257</v>
      </c>
    </row>
    <row r="284" spans="1:30">
      <c r="A284" t="s">
        <v>51</v>
      </c>
      <c r="B284">
        <v>2014</v>
      </c>
      <c r="C284">
        <v>6936198</v>
      </c>
      <c r="D284">
        <v>3461522</v>
      </c>
      <c r="E284">
        <v>3474676</v>
      </c>
      <c r="F284">
        <v>1079</v>
      </c>
      <c r="G284">
        <f>ABS((Table155[[#This Row],[Total deaths of state by year]]-Sheet1!$C$8)/Sheet1!$C$7)</f>
        <v>0.32802227453271571</v>
      </c>
      <c r="H284" t="str">
        <f>IF(Table155[[#This Row],[Total deaths of state by year: standard deviations away from mean]]&lt;2, "no", "yes")</f>
        <v>no</v>
      </c>
      <c r="I284" s="2">
        <v>446753.47200000001</v>
      </c>
      <c r="J284">
        <v>120</v>
      </c>
      <c r="K284" s="2">
        <v>884069.02299999946</v>
      </c>
      <c r="L284" s="2">
        <v>60</v>
      </c>
      <c r="M284" s="2">
        <v>935517.06400000013</v>
      </c>
      <c r="N284" s="2">
        <v>60</v>
      </c>
      <c r="O284" s="2">
        <v>983400.26100000029</v>
      </c>
      <c r="P284" s="2">
        <v>60</v>
      </c>
      <c r="Q284" s="2">
        <v>916947.79300000018</v>
      </c>
      <c r="R284" s="2">
        <v>66</v>
      </c>
      <c r="S284" s="2">
        <v>968526.4920000002</v>
      </c>
      <c r="T284" s="2">
        <v>69</v>
      </c>
      <c r="U284" s="2">
        <v>884994.39799999981</v>
      </c>
      <c r="V284" s="2">
        <v>80</v>
      </c>
      <c r="W284" s="2">
        <v>525244.91899999999</v>
      </c>
      <c r="X284" s="2">
        <v>87</v>
      </c>
      <c r="Y284" s="2">
        <v>264004.97399999999</v>
      </c>
      <c r="Z284" s="2">
        <v>148</v>
      </c>
      <c r="AA284" s="2">
        <v>124059.685</v>
      </c>
      <c r="AB284" s="2">
        <f>ABS((Table155[[#This Row],[85+ years state population]]-Sheet1!$B$8)/Sheet1!$B$7)</f>
        <v>0.10839881442635442</v>
      </c>
      <c r="AC284" s="2" t="str">
        <f>IF(Table155[[#This Row],[85+ years: standard deviations away from mean]]&lt;2, "no", "yes")</f>
        <v>no</v>
      </c>
      <c r="AD284" s="2">
        <v>329</v>
      </c>
    </row>
    <row r="285" spans="1:30">
      <c r="A285" t="s">
        <v>6</v>
      </c>
      <c r="B285">
        <v>2014</v>
      </c>
      <c r="C285">
        <v>6552388</v>
      </c>
      <c r="D285">
        <v>3253217</v>
      </c>
      <c r="E285">
        <v>3299171</v>
      </c>
      <c r="F285">
        <v>1106</v>
      </c>
      <c r="G285">
        <f>ABS((Table155[[#This Row],[Total deaths of state by year]]-Sheet1!$C$8)/Sheet1!$C$7)</f>
        <v>0.30303392265646589</v>
      </c>
      <c r="H285" t="str">
        <f>IF(Table155[[#This Row],[Total deaths of state by year: standard deviations away from mean]]&lt;2, "no", "yes")</f>
        <v>no</v>
      </c>
      <c r="I285" s="2">
        <v>440267.74400000006</v>
      </c>
      <c r="J285">
        <v>120</v>
      </c>
      <c r="K285" s="2">
        <v>907809.88</v>
      </c>
      <c r="L285" s="2">
        <v>60</v>
      </c>
      <c r="M285" s="2">
        <v>923684.94900000002</v>
      </c>
      <c r="N285" s="2">
        <v>60</v>
      </c>
      <c r="O285" s="2">
        <v>874115.33699999994</v>
      </c>
      <c r="P285" s="2">
        <v>60</v>
      </c>
      <c r="Q285" s="2">
        <v>826593.3459999999</v>
      </c>
      <c r="R285" s="2">
        <v>65</v>
      </c>
      <c r="S285" s="2">
        <v>840883.02999999991</v>
      </c>
      <c r="T285" s="2">
        <v>70</v>
      </c>
      <c r="U285" s="2">
        <v>764093.67699999979</v>
      </c>
      <c r="V285" s="2">
        <v>83</v>
      </c>
      <c r="W285" s="2">
        <v>556746.95500000007</v>
      </c>
      <c r="X285" s="2">
        <v>134</v>
      </c>
      <c r="Y285" s="2">
        <v>300493.87799999997</v>
      </c>
      <c r="Z285" s="2">
        <v>184</v>
      </c>
      <c r="AA285" s="2">
        <v>113770.367</v>
      </c>
      <c r="AB285" s="2">
        <f>ABS((Table155[[#This Row],[85+ years state population]]-Sheet1!$B$8)/Sheet1!$B$7)</f>
        <v>2.4679588741625947E-2</v>
      </c>
      <c r="AC285" s="2" t="str">
        <f>IF(Table155[[#This Row],[85+ years: standard deviations away from mean]]&lt;2, "no", "yes")</f>
        <v>no</v>
      </c>
      <c r="AD285" s="2">
        <v>270</v>
      </c>
    </row>
    <row r="286" spans="1:30">
      <c r="A286" t="s">
        <v>7</v>
      </c>
      <c r="B286">
        <v>2014</v>
      </c>
      <c r="C286">
        <v>2953381</v>
      </c>
      <c r="D286">
        <v>1454862</v>
      </c>
      <c r="E286">
        <v>1498519</v>
      </c>
      <c r="F286">
        <v>1043</v>
      </c>
      <c r="G286">
        <f>ABS((Table155[[#This Row],[Total deaths of state by year]]-Sheet1!$C$8)/Sheet1!$C$7)</f>
        <v>0.36134007703438209</v>
      </c>
      <c r="H286" t="str">
        <f>IF(Table155[[#This Row],[Total deaths of state by year: standard deviations away from mean]]&lt;2, "no", "yes")</f>
        <v>no</v>
      </c>
      <c r="I286" s="2">
        <v>196279.19200000004</v>
      </c>
      <c r="J286">
        <v>120</v>
      </c>
      <c r="K286" s="2">
        <v>402519.16500000004</v>
      </c>
      <c r="L286" s="2">
        <v>60</v>
      </c>
      <c r="M286" s="2">
        <v>406389.87399999989</v>
      </c>
      <c r="N286" s="2">
        <v>60</v>
      </c>
      <c r="O286" s="2">
        <v>383401.9530000001</v>
      </c>
      <c r="P286" s="2">
        <v>60</v>
      </c>
      <c r="Q286" s="2">
        <v>368471.29700000014</v>
      </c>
      <c r="R286" s="2">
        <v>60</v>
      </c>
      <c r="S286" s="2">
        <v>397398.28599999991</v>
      </c>
      <c r="T286" s="2">
        <v>65</v>
      </c>
      <c r="U286" s="2">
        <v>363029.7840000001</v>
      </c>
      <c r="V286" s="2">
        <v>83</v>
      </c>
      <c r="W286" s="2">
        <v>248650.27500000002</v>
      </c>
      <c r="X286" s="2">
        <v>95</v>
      </c>
      <c r="Y286" s="2">
        <v>136221.62300000002</v>
      </c>
      <c r="Z286" s="2">
        <v>180</v>
      </c>
      <c r="AA286" s="2">
        <v>51222.316999999995</v>
      </c>
      <c r="AB286" s="2">
        <f>ABS((Table155[[#This Row],[85+ years state population]]-Sheet1!$B$8)/Sheet1!$B$7)</f>
        <v>0.48424377372901417</v>
      </c>
      <c r="AC286" s="2" t="str">
        <f>IF(Table155[[#This Row],[85+ years: standard deviations away from mean]]&lt;2, "no", "yes")</f>
        <v>no</v>
      </c>
      <c r="AD286" s="2">
        <v>260</v>
      </c>
    </row>
    <row r="287" spans="1:30">
      <c r="A287" t="s">
        <v>9</v>
      </c>
      <c r="B287">
        <v>2014</v>
      </c>
      <c r="C287">
        <v>5270658</v>
      </c>
      <c r="D287">
        <v>2642727</v>
      </c>
      <c r="E287">
        <v>2627931</v>
      </c>
      <c r="F287">
        <v>1005</v>
      </c>
      <c r="G287">
        <f>ABS((Table155[[#This Row],[Total deaths of state by year]]-Sheet1!$C$8)/Sheet1!$C$7)</f>
        <v>0.39650886856391887</v>
      </c>
      <c r="H287" t="str">
        <f>IF(Table155[[#This Row],[Total deaths of state by year: standard deviations away from mean]]&lt;2, "no", "yes")</f>
        <v>no</v>
      </c>
      <c r="I287" s="2">
        <v>342577.60899999994</v>
      </c>
      <c r="J287">
        <v>120</v>
      </c>
      <c r="K287" s="2">
        <v>709835.89199999999</v>
      </c>
      <c r="L287" s="2">
        <v>60</v>
      </c>
      <c r="M287" s="2">
        <v>717743.86400000006</v>
      </c>
      <c r="N287" s="2">
        <v>60</v>
      </c>
      <c r="O287" s="2">
        <v>771004.40099999972</v>
      </c>
      <c r="P287" s="2">
        <v>60</v>
      </c>
      <c r="Q287" s="2">
        <v>719771.9929999999</v>
      </c>
      <c r="R287" s="2">
        <v>60</v>
      </c>
      <c r="S287" s="2">
        <v>734714.60899999994</v>
      </c>
      <c r="T287" s="2">
        <v>60</v>
      </c>
      <c r="U287" s="2">
        <v>648753.71800000011</v>
      </c>
      <c r="V287" s="2">
        <v>83</v>
      </c>
      <c r="W287" s="2">
        <v>364386.02199999994</v>
      </c>
      <c r="X287" s="2">
        <v>83</v>
      </c>
      <c r="Y287" s="2">
        <v>182117.53</v>
      </c>
      <c r="Z287" s="2">
        <v>133</v>
      </c>
      <c r="AA287" s="2">
        <v>77792.741999999998</v>
      </c>
      <c r="AB287" s="2">
        <f>ABS((Table155[[#This Row],[85+ years state population]]-Sheet1!$B$8)/Sheet1!$B$7)</f>
        <v>0.26805302064759984</v>
      </c>
      <c r="AC287" s="2" t="str">
        <f>IF(Table155[[#This Row],[85+ years: standard deviations away from mean]]&lt;2, "no", "yes")</f>
        <v>no</v>
      </c>
      <c r="AD287" s="2">
        <v>286</v>
      </c>
    </row>
    <row r="288" spans="1:30">
      <c r="A288" t="s">
        <v>41</v>
      </c>
      <c r="B288">
        <v>2014</v>
      </c>
      <c r="C288">
        <v>3931719</v>
      </c>
      <c r="D288">
        <v>1943976</v>
      </c>
      <c r="E288">
        <v>1987743</v>
      </c>
      <c r="F288">
        <v>848</v>
      </c>
      <c r="G288">
        <f>ABS((Table155[[#This Row],[Total deaths of state by year]]-Sheet1!$C$8)/Sheet1!$C$7)</f>
        <v>0.54181150725174176</v>
      </c>
      <c r="H288" t="str">
        <f>IF(Table155[[#This Row],[Total deaths of state by year: standard deviations away from mean]]&lt;2, "no", "yes")</f>
        <v>no</v>
      </c>
      <c r="I288" s="2">
        <v>234235.005</v>
      </c>
      <c r="J288">
        <v>120</v>
      </c>
      <c r="K288" s="2">
        <v>486583.29499999993</v>
      </c>
      <c r="L288" s="2">
        <v>60</v>
      </c>
      <c r="M288" s="2">
        <v>515965.93100000004</v>
      </c>
      <c r="N288" s="2">
        <v>60</v>
      </c>
      <c r="O288" s="2">
        <v>536972.00899999996</v>
      </c>
      <c r="P288" s="2">
        <v>60</v>
      </c>
      <c r="Q288" s="2">
        <v>513977.11700000014</v>
      </c>
      <c r="R288" s="2">
        <v>60</v>
      </c>
      <c r="S288" s="2">
        <v>529402.72799999989</v>
      </c>
      <c r="T288" s="2">
        <v>66</v>
      </c>
      <c r="U288" s="2">
        <v>530885.84299999999</v>
      </c>
      <c r="V288" s="2">
        <v>77</v>
      </c>
      <c r="W288" s="2">
        <v>332251.63600000006</v>
      </c>
      <c r="X288" s="2">
        <v>77</v>
      </c>
      <c r="Y288" s="2">
        <v>171457.79999999996</v>
      </c>
      <c r="Z288" s="2">
        <v>82</v>
      </c>
      <c r="AA288" s="2">
        <v>79443.120999999999</v>
      </c>
      <c r="AB288" s="2">
        <f>ABS((Table155[[#This Row],[85+ years state population]]-Sheet1!$B$8)/Sheet1!$B$7)</f>
        <v>0.25462468147426137</v>
      </c>
      <c r="AC288" s="2" t="str">
        <f>IF(Table155[[#This Row],[85+ years: standard deviations away from mean]]&lt;2, "no", "yes")</f>
        <v>no</v>
      </c>
      <c r="AD288" s="2">
        <v>186</v>
      </c>
    </row>
    <row r="289" spans="1:30">
      <c r="A289" t="s">
        <v>28</v>
      </c>
      <c r="B289">
        <v>2014</v>
      </c>
      <c r="C289">
        <v>3028046</v>
      </c>
      <c r="D289">
        <v>1474470</v>
      </c>
      <c r="E289">
        <v>1553576</v>
      </c>
      <c r="F289">
        <v>1092</v>
      </c>
      <c r="G289">
        <f>ABS((Table155[[#This Row],[Total deaths of state by year]]-Sheet1!$C$8)/Sheet1!$C$7)</f>
        <v>0.3159908458515584</v>
      </c>
      <c r="H289" t="str">
        <f>IF(Table155[[#This Row],[Total deaths of state by year: standard deviations away from mean]]&lt;2, "no", "yes")</f>
        <v>no</v>
      </c>
      <c r="I289" s="2">
        <v>200907.73799999998</v>
      </c>
      <c r="J289">
        <v>120</v>
      </c>
      <c r="K289" s="2">
        <v>418776.57</v>
      </c>
      <c r="L289" s="2">
        <v>60</v>
      </c>
      <c r="M289" s="2">
        <v>428191.39800000016</v>
      </c>
      <c r="N289" s="2">
        <v>60</v>
      </c>
      <c r="O289" s="2">
        <v>389924.33900000015</v>
      </c>
      <c r="P289" s="2">
        <v>60</v>
      </c>
      <c r="Q289" s="2">
        <v>377958.24100000004</v>
      </c>
      <c r="R289" s="2">
        <v>60</v>
      </c>
      <c r="S289" s="2">
        <v>413092.03200000001</v>
      </c>
      <c r="T289" s="2">
        <v>67</v>
      </c>
      <c r="U289" s="2">
        <v>375578.74700000009</v>
      </c>
      <c r="V289" s="2">
        <v>110</v>
      </c>
      <c r="W289" s="2">
        <v>241427.43200000006</v>
      </c>
      <c r="X289" s="2">
        <v>117</v>
      </c>
      <c r="Y289" s="2">
        <v>132553.93400000001</v>
      </c>
      <c r="Z289" s="2">
        <v>197</v>
      </c>
      <c r="AA289" s="2">
        <v>49481.267999999996</v>
      </c>
      <c r="AB289" s="2">
        <f>ABS((Table155[[#This Row],[85+ years state population]]-Sheet1!$B$8)/Sheet1!$B$7)</f>
        <v>0.49840985102968371</v>
      </c>
      <c r="AC289" s="2" t="str">
        <f>IF(Table155[[#This Row],[85+ years: standard deviations away from mean]]&lt;2, "no", "yes")</f>
        <v>no</v>
      </c>
      <c r="AD289" s="2">
        <v>241</v>
      </c>
    </row>
    <row r="290" spans="1:30">
      <c r="A290" t="s">
        <v>52</v>
      </c>
      <c r="B290">
        <v>2014</v>
      </c>
      <c r="C290">
        <v>1921821</v>
      </c>
      <c r="D290">
        <v>949956</v>
      </c>
      <c r="E290">
        <v>971865</v>
      </c>
      <c r="F290">
        <v>846</v>
      </c>
      <c r="G290">
        <f>ABS((Table155[[#This Row],[Total deaths of state by year]]-Sheet1!$C$8)/Sheet1!$C$7)</f>
        <v>0.54366249627961205</v>
      </c>
      <c r="H290" t="str">
        <f>IF(Table155[[#This Row],[Total deaths of state by year: standard deviations away from mean]]&lt;2, "no", "yes")</f>
        <v>no</v>
      </c>
      <c r="I290" s="2">
        <v>108577.285</v>
      </c>
      <c r="J290">
        <v>120</v>
      </c>
      <c r="K290" s="2">
        <v>223260.63299999997</v>
      </c>
      <c r="L290" s="2">
        <v>60</v>
      </c>
      <c r="M290" s="2">
        <v>245379.07399999999</v>
      </c>
      <c r="N290" s="2">
        <v>60</v>
      </c>
      <c r="O290" s="2">
        <v>228330.625</v>
      </c>
      <c r="P290" s="2">
        <v>60</v>
      </c>
      <c r="Q290" s="2">
        <v>239359.98599999998</v>
      </c>
      <c r="R290" s="2">
        <v>60</v>
      </c>
      <c r="S290" s="2">
        <v>271149.18999999994</v>
      </c>
      <c r="T290" s="2">
        <v>60</v>
      </c>
      <c r="U290" s="2">
        <v>280810.08399999997</v>
      </c>
      <c r="V290" s="2">
        <v>73</v>
      </c>
      <c r="W290" s="2">
        <v>182525.70899999997</v>
      </c>
      <c r="X290" s="2">
        <v>77</v>
      </c>
      <c r="Y290" s="2">
        <v>101930.43299999999</v>
      </c>
      <c r="Z290" s="2">
        <v>92</v>
      </c>
      <c r="AA290" s="2">
        <v>40147.676999999996</v>
      </c>
      <c r="AB290" s="2">
        <f>ABS((Table155[[#This Row],[85+ years state population]]-Sheet1!$B$8)/Sheet1!$B$7)</f>
        <v>0.57435278635133968</v>
      </c>
      <c r="AC290" s="2" t="str">
        <f>IF(Table155[[#This Row],[85+ years: standard deviations away from mean]]&lt;2, "no", "yes")</f>
        <v>no</v>
      </c>
      <c r="AD290" s="2">
        <v>184</v>
      </c>
    </row>
    <row r="291" spans="1:30">
      <c r="A291" t="s">
        <v>48</v>
      </c>
      <c r="B291">
        <v>2014</v>
      </c>
      <c r="C291">
        <v>2835421</v>
      </c>
      <c r="D291">
        <v>1425509</v>
      </c>
      <c r="E291">
        <v>1409912</v>
      </c>
      <c r="F291">
        <v>781</v>
      </c>
      <c r="G291">
        <f>ABS((Table155[[#This Row],[Total deaths of state by year]]-Sheet1!$C$8)/Sheet1!$C$7)</f>
        <v>0.60381963968539865</v>
      </c>
      <c r="H291" t="str">
        <f>IF(Table155[[#This Row],[Total deaths of state by year: standard deviations away from mean]]&lt;2, "no", "yes")</f>
        <v>no</v>
      </c>
      <c r="I291" s="2">
        <v>252989.337</v>
      </c>
      <c r="J291">
        <v>120</v>
      </c>
      <c r="K291" s="2">
        <v>489222.55199999997</v>
      </c>
      <c r="L291" s="2">
        <v>60</v>
      </c>
      <c r="M291" s="2">
        <v>451357.9549999999</v>
      </c>
      <c r="N291" s="2">
        <v>60</v>
      </c>
      <c r="O291" s="2">
        <v>438414.77400000009</v>
      </c>
      <c r="P291" s="2">
        <v>60</v>
      </c>
      <c r="Q291" s="2">
        <v>357851.75100000005</v>
      </c>
      <c r="R291" s="2">
        <v>60</v>
      </c>
      <c r="S291" s="2">
        <v>306610.50300000003</v>
      </c>
      <c r="T291" s="2">
        <v>60</v>
      </c>
      <c r="U291" s="2">
        <v>261314.21299999999</v>
      </c>
      <c r="V291" s="2">
        <v>60</v>
      </c>
      <c r="W291" s="2">
        <v>156474.56899999996</v>
      </c>
      <c r="X291" s="2">
        <v>60</v>
      </c>
      <c r="Y291" s="2">
        <v>85776.76400000001</v>
      </c>
      <c r="Z291" s="2">
        <v>94</v>
      </c>
      <c r="AA291" s="2">
        <v>33224.943999999996</v>
      </c>
      <c r="AB291" s="2">
        <f>ABS((Table155[[#This Row],[85+ years state population]]-Sheet1!$B$8)/Sheet1!$B$7)</f>
        <v>0.63067973108976816</v>
      </c>
      <c r="AC291" s="2" t="str">
        <f>IF(Table155[[#This Row],[85+ years: standard deviations away from mean]]&lt;2, "no", "yes")</f>
        <v>no</v>
      </c>
      <c r="AD291" s="2">
        <v>147</v>
      </c>
    </row>
    <row r="292" spans="1:30">
      <c r="A292" t="s">
        <v>31</v>
      </c>
      <c r="B292">
        <v>2014</v>
      </c>
      <c r="C292">
        <v>1854867</v>
      </c>
      <c r="D292">
        <v>923909</v>
      </c>
      <c r="E292">
        <v>930958</v>
      </c>
      <c r="F292">
        <v>787</v>
      </c>
      <c r="G292">
        <f>ABS((Table155[[#This Row],[Total deaths of state by year]]-Sheet1!$C$8)/Sheet1!$C$7)</f>
        <v>0.59826667260178756</v>
      </c>
      <c r="H292" t="str">
        <f>IF(Table155[[#This Row],[Total deaths of state by year: standard deviations away from mean]]&lt;2, "no", "yes")</f>
        <v>no</v>
      </c>
      <c r="I292" s="2">
        <v>129020.32099999994</v>
      </c>
      <c r="J292">
        <v>120</v>
      </c>
      <c r="K292" s="2">
        <v>255818.63700000005</v>
      </c>
      <c r="L292" s="2">
        <v>60</v>
      </c>
      <c r="M292" s="2">
        <v>256737.56899999996</v>
      </c>
      <c r="N292" s="2">
        <v>60</v>
      </c>
      <c r="O292" s="2">
        <v>248802.95100000006</v>
      </c>
      <c r="P292" s="2">
        <v>60</v>
      </c>
      <c r="Q292" s="2">
        <v>223413.01300000004</v>
      </c>
      <c r="R292" s="2">
        <v>60</v>
      </c>
      <c r="S292" s="2">
        <v>251811.48499999993</v>
      </c>
      <c r="T292" s="2">
        <v>60</v>
      </c>
      <c r="U292" s="2">
        <v>230238.56400000004</v>
      </c>
      <c r="V292" s="2">
        <v>60</v>
      </c>
      <c r="W292" s="2">
        <v>137035.69400000002</v>
      </c>
      <c r="X292" s="2">
        <v>60</v>
      </c>
      <c r="Y292" s="2">
        <v>85142.430000000008</v>
      </c>
      <c r="Z292" s="2">
        <v>81</v>
      </c>
      <c r="AA292" s="2">
        <v>39179.159</v>
      </c>
      <c r="AB292" s="2">
        <f>ABS((Table155[[#This Row],[85+ years state population]]-Sheet1!$B$8)/Sheet1!$B$7)</f>
        <v>0.58223315092183126</v>
      </c>
      <c r="AC292" s="2" t="str">
        <f>IF(Table155[[#This Row],[85+ years: standard deviations away from mean]]&lt;2, "no", "yes")</f>
        <v>no</v>
      </c>
      <c r="AD292" s="2">
        <v>166</v>
      </c>
    </row>
    <row r="293" spans="1:30">
      <c r="A293" t="s">
        <v>15</v>
      </c>
      <c r="B293">
        <v>2014</v>
      </c>
      <c r="C293">
        <v>1391072</v>
      </c>
      <c r="D293">
        <v>699626</v>
      </c>
      <c r="E293">
        <v>691446</v>
      </c>
      <c r="F293">
        <v>861</v>
      </c>
      <c r="G293">
        <f>ABS((Table155[[#This Row],[Total deaths of state by year]]-Sheet1!$C$8)/Sheet1!$C$7)</f>
        <v>0.5297800785705844</v>
      </c>
      <c r="H293" t="str">
        <f>IF(Table155[[#This Row],[Total deaths of state by year: standard deviations away from mean]]&lt;2, "no", "yes")</f>
        <v>no</v>
      </c>
      <c r="I293" s="2">
        <v>89518.22600000001</v>
      </c>
      <c r="J293">
        <v>120</v>
      </c>
      <c r="K293" s="2">
        <v>168002.12400000001</v>
      </c>
      <c r="L293" s="2">
        <v>60</v>
      </c>
      <c r="M293" s="2">
        <v>186077.82</v>
      </c>
      <c r="N293" s="2">
        <v>60</v>
      </c>
      <c r="O293" s="2">
        <v>199121.4</v>
      </c>
      <c r="P293" s="2">
        <v>60</v>
      </c>
      <c r="Q293" s="2">
        <v>174280.28600000002</v>
      </c>
      <c r="R293" s="2">
        <v>60</v>
      </c>
      <c r="S293" s="2">
        <v>184341.89500000002</v>
      </c>
      <c r="T293" s="2">
        <v>60</v>
      </c>
      <c r="U293" s="2">
        <v>177204.234</v>
      </c>
      <c r="V293" s="2">
        <v>60</v>
      </c>
      <c r="W293" s="2">
        <v>112912.48300000001</v>
      </c>
      <c r="X293" s="2">
        <v>60</v>
      </c>
      <c r="Y293" s="2">
        <v>64472.091999999997</v>
      </c>
      <c r="Z293" s="2">
        <v>97</v>
      </c>
      <c r="AA293" s="2">
        <v>35489.49</v>
      </c>
      <c r="AB293" s="2">
        <f>ABS((Table155[[#This Row],[85+ years state population]]-Sheet1!$B$8)/Sheet1!$B$7)</f>
        <v>0.61225421079314113</v>
      </c>
      <c r="AC293" s="2" t="str">
        <f>IF(Table155[[#This Row],[85+ years: standard deviations away from mean]]&lt;2, "no", "yes")</f>
        <v>no</v>
      </c>
      <c r="AD293" s="2">
        <v>224</v>
      </c>
    </row>
    <row r="294" spans="1:30">
      <c r="A294" t="s">
        <v>35</v>
      </c>
      <c r="B294">
        <v>2014</v>
      </c>
      <c r="C294">
        <v>2008756</v>
      </c>
      <c r="D294">
        <v>993736</v>
      </c>
      <c r="E294">
        <v>1015020</v>
      </c>
      <c r="F294">
        <v>739</v>
      </c>
      <c r="G294">
        <f>ABS((Table155[[#This Row],[Total deaths of state by year]]-Sheet1!$C$8)/Sheet1!$C$7)</f>
        <v>0.64269040927067611</v>
      </c>
      <c r="H294" t="str">
        <f>IF(Table155[[#This Row],[Total deaths of state by year: standard deviations away from mean]]&lt;2, "no", "yes")</f>
        <v>no</v>
      </c>
      <c r="I294" s="2">
        <v>135156.05299999999</v>
      </c>
      <c r="J294">
        <v>120</v>
      </c>
      <c r="K294" s="2">
        <v>277341.342</v>
      </c>
      <c r="L294" s="2">
        <v>60</v>
      </c>
      <c r="M294" s="2">
        <v>285033.984</v>
      </c>
      <c r="N294" s="2">
        <v>60</v>
      </c>
      <c r="O294" s="2">
        <v>264852.35100000002</v>
      </c>
      <c r="P294" s="2">
        <v>60</v>
      </c>
      <c r="Q294" s="2">
        <v>239268.01699999996</v>
      </c>
      <c r="R294" s="2">
        <v>60</v>
      </c>
      <c r="S294" s="2">
        <v>268354.17900000006</v>
      </c>
      <c r="T294" s="2">
        <v>60</v>
      </c>
      <c r="U294" s="2">
        <v>256777.95099999997</v>
      </c>
      <c r="V294" s="2">
        <v>60</v>
      </c>
      <c r="W294" s="2">
        <v>163638.78600000002</v>
      </c>
      <c r="X294" s="2">
        <v>65</v>
      </c>
      <c r="Y294" s="2">
        <v>87909.217000000004</v>
      </c>
      <c r="Z294" s="2">
        <v>72</v>
      </c>
      <c r="AA294" s="2">
        <v>32156.394</v>
      </c>
      <c r="AB294" s="2">
        <f>ABS((Table155[[#This Row],[85+ years state population]]-Sheet1!$B$8)/Sheet1!$B$7)</f>
        <v>0.63937400787326504</v>
      </c>
      <c r="AC294" s="2" t="str">
        <f>IF(Table155[[#This Row],[85+ years: standard deviations away from mean]]&lt;2, "no", "yes")</f>
        <v>no</v>
      </c>
      <c r="AD294" s="2">
        <v>122</v>
      </c>
    </row>
    <row r="295" spans="1:30">
      <c r="A295" t="s">
        <v>23</v>
      </c>
      <c r="B295">
        <v>2014</v>
      </c>
      <c r="C295">
        <v>1346053</v>
      </c>
      <c r="D295">
        <v>658034</v>
      </c>
      <c r="E295">
        <v>688019</v>
      </c>
      <c r="F295">
        <v>696</v>
      </c>
      <c r="G295">
        <f>ABS((Table155[[#This Row],[Total deaths of state by year]]-Sheet1!$C$8)/Sheet1!$C$7)</f>
        <v>0.68248667336988877</v>
      </c>
      <c r="H295" t="str">
        <f>IF(Table155[[#This Row],[Total deaths of state by year: standard deviations away from mean]]&lt;2, "no", "yes")</f>
        <v>no</v>
      </c>
      <c r="I295" s="2">
        <v>66884.795999999988</v>
      </c>
      <c r="J295">
        <v>120</v>
      </c>
      <c r="K295" s="2">
        <v>151765.29800000001</v>
      </c>
      <c r="L295" s="2">
        <v>60</v>
      </c>
      <c r="M295" s="2">
        <v>166033.07699999996</v>
      </c>
      <c r="N295" s="2">
        <v>60</v>
      </c>
      <c r="O295" s="2">
        <v>150840.177</v>
      </c>
      <c r="P295" s="2">
        <v>60</v>
      </c>
      <c r="Q295" s="2">
        <v>164227.603</v>
      </c>
      <c r="R295" s="2">
        <v>60</v>
      </c>
      <c r="S295" s="2">
        <v>212276.18200000003</v>
      </c>
      <c r="T295" s="2">
        <v>60</v>
      </c>
      <c r="U295" s="2">
        <v>203724.00400000002</v>
      </c>
      <c r="V295" s="2">
        <v>60</v>
      </c>
      <c r="W295" s="2">
        <v>128155.88200000001</v>
      </c>
      <c r="X295" s="2">
        <v>60</v>
      </c>
      <c r="Y295" s="2">
        <v>72090.086999999985</v>
      </c>
      <c r="Z295" s="2">
        <v>60</v>
      </c>
      <c r="AA295" s="2">
        <v>30317.253000000004</v>
      </c>
      <c r="AB295" s="2">
        <f>ABS((Table155[[#This Row],[85+ years state population]]-Sheet1!$B$8)/Sheet1!$B$7)</f>
        <v>0.65433821254115809</v>
      </c>
      <c r="AC295" s="2" t="str">
        <f>IF(Table155[[#This Row],[85+ years: standard deviations away from mean]]&lt;2, "no", "yes")</f>
        <v>no</v>
      </c>
      <c r="AD295" s="2">
        <v>96</v>
      </c>
    </row>
    <row r="296" spans="1:30">
      <c r="A296" t="s">
        <v>32</v>
      </c>
      <c r="B296">
        <v>2014</v>
      </c>
      <c r="C296">
        <v>2767742</v>
      </c>
      <c r="D296">
        <v>1392604</v>
      </c>
      <c r="E296">
        <v>1375138</v>
      </c>
      <c r="F296">
        <v>1000</v>
      </c>
      <c r="G296">
        <f>ABS((Table155[[#This Row],[Total deaths of state by year]]-Sheet1!$C$8)/Sheet1!$C$7)</f>
        <v>0.40113634113359475</v>
      </c>
      <c r="H296" t="str">
        <f>IF(Table155[[#This Row],[Total deaths of state by year: standard deviations away from mean]]&lt;2, "no", "yes")</f>
        <v>no</v>
      </c>
      <c r="I296" s="2">
        <v>180470.13899999997</v>
      </c>
      <c r="J296">
        <v>120</v>
      </c>
      <c r="K296" s="2">
        <v>370742.07700000005</v>
      </c>
      <c r="L296" s="2">
        <v>60</v>
      </c>
      <c r="M296" s="2">
        <v>363722.77499999997</v>
      </c>
      <c r="N296" s="2">
        <v>60</v>
      </c>
      <c r="O296" s="2">
        <v>395077.07100000005</v>
      </c>
      <c r="P296" s="2">
        <v>60</v>
      </c>
      <c r="Q296" s="2">
        <v>381152.913</v>
      </c>
      <c r="R296" s="2">
        <v>60</v>
      </c>
      <c r="S296" s="2">
        <v>379241.96200000006</v>
      </c>
      <c r="T296" s="2">
        <v>60</v>
      </c>
      <c r="U296" s="2">
        <v>332337.94</v>
      </c>
      <c r="V296" s="2">
        <v>77</v>
      </c>
      <c r="W296" s="2">
        <v>225144.01799999998</v>
      </c>
      <c r="X296" s="2">
        <v>157</v>
      </c>
      <c r="Y296" s="2">
        <v>102998.06</v>
      </c>
      <c r="Z296" s="2">
        <v>175</v>
      </c>
      <c r="AA296" s="2">
        <v>36500.082000000002</v>
      </c>
      <c r="AB296" s="2">
        <f>ABS((Table155[[#This Row],[85+ years state population]]-Sheet1!$B$8)/Sheet1!$B$7)</f>
        <v>0.6040315103456303</v>
      </c>
      <c r="AC296" s="2" t="str">
        <f>IF(Table155[[#This Row],[85+ years: standard deviations away from mean]]&lt;2, "no", "yes")</f>
        <v>no</v>
      </c>
      <c r="AD296" s="2">
        <v>171</v>
      </c>
    </row>
    <row r="297" spans="1:30">
      <c r="A297" t="s">
        <v>43</v>
      </c>
      <c r="B297">
        <v>2014</v>
      </c>
      <c r="C297">
        <v>1053252</v>
      </c>
      <c r="D297">
        <v>509826</v>
      </c>
      <c r="E297">
        <v>543426</v>
      </c>
      <c r="F297">
        <v>696</v>
      </c>
      <c r="G297">
        <f>ABS((Table155[[#This Row],[Total deaths of state by year]]-Sheet1!$C$8)/Sheet1!$C$7)</f>
        <v>0.68248667336988877</v>
      </c>
      <c r="H297" t="str">
        <f>IF(Table155[[#This Row],[Total deaths of state by year: standard deviations away from mean]]&lt;2, "no", "yes")</f>
        <v>no</v>
      </c>
      <c r="I297" s="2">
        <v>55335.516999999993</v>
      </c>
      <c r="J297">
        <v>120</v>
      </c>
      <c r="K297" s="2">
        <v>121847.66500000002</v>
      </c>
      <c r="L297" s="2">
        <v>60</v>
      </c>
      <c r="M297" s="2">
        <v>159175.99799999999</v>
      </c>
      <c r="N297" s="2">
        <v>60</v>
      </c>
      <c r="O297" s="2">
        <v>132136.65400000001</v>
      </c>
      <c r="P297" s="2">
        <v>60</v>
      </c>
      <c r="Q297" s="2">
        <v>130328.40999999999</v>
      </c>
      <c r="R297" s="2">
        <v>60</v>
      </c>
      <c r="S297" s="2">
        <v>156938.89800000002</v>
      </c>
      <c r="T297" s="2">
        <v>60</v>
      </c>
      <c r="U297" s="2">
        <v>137176.37900000002</v>
      </c>
      <c r="V297" s="2">
        <v>60</v>
      </c>
      <c r="W297" s="2">
        <v>81733.797000000006</v>
      </c>
      <c r="X297" s="2">
        <v>60</v>
      </c>
      <c r="Y297" s="2">
        <v>49353.993000000002</v>
      </c>
      <c r="Z297" s="2">
        <v>60</v>
      </c>
      <c r="AA297" s="2">
        <v>27806.085999999999</v>
      </c>
      <c r="AB297" s="2">
        <f>ABS((Table155[[#This Row],[85+ years state population]]-Sheet1!$B$8)/Sheet1!$B$7)</f>
        <v>0.67477036915300004</v>
      </c>
      <c r="AC297" s="2" t="str">
        <f>IF(Table155[[#This Row],[85+ years: standard deviations away from mean]]&lt;2, "no", "yes")</f>
        <v>no</v>
      </c>
      <c r="AD297" s="2">
        <v>96</v>
      </c>
    </row>
    <row r="298" spans="1:30">
      <c r="A298" t="s">
        <v>16</v>
      </c>
      <c r="B298">
        <v>2014</v>
      </c>
      <c r="C298">
        <v>1650525</v>
      </c>
      <c r="D298">
        <v>828583</v>
      </c>
      <c r="E298">
        <v>821942</v>
      </c>
      <c r="F298">
        <v>691</v>
      </c>
      <c r="G298">
        <f>ABS((Table155[[#This Row],[Total deaths of state by year]]-Sheet1!$C$8)/Sheet1!$C$7)</f>
        <v>0.68711414593956466</v>
      </c>
      <c r="H298" t="str">
        <f>IF(Table155[[#This Row],[Total deaths of state by year: standard deviations away from mean]]&lt;2, "no", "yes")</f>
        <v>no</v>
      </c>
      <c r="I298" s="2">
        <v>118000.12700000002</v>
      </c>
      <c r="J298">
        <v>120</v>
      </c>
      <c r="K298" s="2">
        <v>246015.89199999996</v>
      </c>
      <c r="L298" s="2">
        <v>60</v>
      </c>
      <c r="M298" s="2">
        <v>232542.24500000002</v>
      </c>
      <c r="N298" s="2">
        <v>60</v>
      </c>
      <c r="O298" s="2">
        <v>219069.53400000004</v>
      </c>
      <c r="P298" s="2">
        <v>60</v>
      </c>
      <c r="Q298" s="2">
        <v>202050.82200000001</v>
      </c>
      <c r="R298" s="2">
        <v>60</v>
      </c>
      <c r="S298" s="2">
        <v>210869.43399999998</v>
      </c>
      <c r="T298" s="2">
        <v>60</v>
      </c>
      <c r="U298" s="2">
        <v>198149.22500000001</v>
      </c>
      <c r="V298" s="2">
        <v>60</v>
      </c>
      <c r="W298" s="2">
        <v>128949.44799999999</v>
      </c>
      <c r="X298" s="2">
        <v>60</v>
      </c>
      <c r="Y298" s="2">
        <v>67509.632000000012</v>
      </c>
      <c r="Z298" s="2">
        <v>60</v>
      </c>
      <c r="AA298" s="2">
        <v>26774.834999999999</v>
      </c>
      <c r="AB298" s="2">
        <f>ABS((Table155[[#This Row],[85+ years state population]]-Sheet1!$B$8)/Sheet1!$B$7)</f>
        <v>0.6831611619350485</v>
      </c>
      <c r="AC298" s="2" t="str">
        <f>IF(Table155[[#This Row],[85+ years: standard deviations away from mean]]&lt;2, "no", "yes")</f>
        <v>no</v>
      </c>
      <c r="AD298" s="2">
        <v>91</v>
      </c>
    </row>
    <row r="299" spans="1:30">
      <c r="A299" t="s">
        <v>33</v>
      </c>
      <c r="B299">
        <v>2014</v>
      </c>
      <c r="C299">
        <v>1277778</v>
      </c>
      <c r="D299">
        <v>630603</v>
      </c>
      <c r="E299">
        <v>647175</v>
      </c>
      <c r="F299">
        <v>694</v>
      </c>
      <c r="G299">
        <f>ABS((Table155[[#This Row],[Total deaths of state by year]]-Sheet1!$C$8)/Sheet1!$C$7)</f>
        <v>0.68433766239775906</v>
      </c>
      <c r="H299" t="str">
        <f>IF(Table155[[#This Row],[Total deaths of state by year: standard deviations away from mean]]&lt;2, "no", "yes")</f>
        <v>no</v>
      </c>
      <c r="I299" s="2">
        <v>64619.513000000006</v>
      </c>
      <c r="J299">
        <v>120</v>
      </c>
      <c r="K299" s="2">
        <v>151333.09699999998</v>
      </c>
      <c r="L299" s="2">
        <v>60</v>
      </c>
      <c r="M299" s="2">
        <v>174621.723</v>
      </c>
      <c r="N299" s="2">
        <v>60</v>
      </c>
      <c r="O299" s="2">
        <v>144657.85</v>
      </c>
      <c r="P299" s="2">
        <v>60</v>
      </c>
      <c r="Q299" s="2">
        <v>162287.337</v>
      </c>
      <c r="R299" s="2">
        <v>60</v>
      </c>
      <c r="S299" s="2">
        <v>211505.092</v>
      </c>
      <c r="T299" s="2">
        <v>60</v>
      </c>
      <c r="U299" s="2">
        <v>182791.454</v>
      </c>
      <c r="V299" s="2">
        <v>60</v>
      </c>
      <c r="W299" s="2">
        <v>105526.04199999999</v>
      </c>
      <c r="X299" s="2">
        <v>60</v>
      </c>
      <c r="Y299" s="2">
        <v>56334.346000000005</v>
      </c>
      <c r="Z299" s="2">
        <v>60</v>
      </c>
      <c r="AA299" s="2">
        <v>24367.114999999998</v>
      </c>
      <c r="AB299" s="2">
        <f>ABS((Table155[[#This Row],[85+ years state population]]-Sheet1!$B$8)/Sheet1!$B$7)</f>
        <v>0.7027516201233982</v>
      </c>
      <c r="AC299" s="2" t="str">
        <f>IF(Table155[[#This Row],[85+ years: standard deviations away from mean]]&lt;2, "no", "yes")</f>
        <v>no</v>
      </c>
      <c r="AD299" s="2">
        <v>94</v>
      </c>
    </row>
    <row r="300" spans="1:30">
      <c r="A300" t="s">
        <v>30</v>
      </c>
      <c r="B300">
        <v>2014</v>
      </c>
      <c r="C300">
        <v>918790</v>
      </c>
      <c r="D300">
        <v>460053</v>
      </c>
      <c r="E300">
        <v>458737</v>
      </c>
      <c r="F300">
        <v>686</v>
      </c>
      <c r="G300">
        <f>ABS((Table155[[#This Row],[Total deaths of state by year]]-Sheet1!$C$8)/Sheet1!$C$7)</f>
        <v>0.69174161850924054</v>
      </c>
      <c r="H300" t="str">
        <f>IF(Table155[[#This Row],[Total deaths of state by year: standard deviations away from mean]]&lt;2, "no", "yes")</f>
        <v>no</v>
      </c>
      <c r="I300" s="2">
        <v>56386.607000000004</v>
      </c>
      <c r="J300">
        <v>120</v>
      </c>
      <c r="K300" s="2">
        <v>114221.84499999999</v>
      </c>
      <c r="L300" s="2">
        <v>60</v>
      </c>
      <c r="M300" s="2">
        <v>126299.29700000001</v>
      </c>
      <c r="N300" s="2">
        <v>60</v>
      </c>
      <c r="O300" s="2">
        <v>117366.951</v>
      </c>
      <c r="P300" s="2">
        <v>60</v>
      </c>
      <c r="Q300" s="2">
        <v>104472.91900000001</v>
      </c>
      <c r="R300" s="2">
        <v>60</v>
      </c>
      <c r="S300" s="2">
        <v>126347.96700000002</v>
      </c>
      <c r="T300" s="2">
        <v>60</v>
      </c>
      <c r="U300" s="2">
        <v>131776.98999999996</v>
      </c>
      <c r="V300" s="2">
        <v>60</v>
      </c>
      <c r="W300" s="2">
        <v>80406.40399999998</v>
      </c>
      <c r="X300" s="2">
        <v>60</v>
      </c>
      <c r="Y300" s="2">
        <v>43139.957999999991</v>
      </c>
      <c r="Z300" s="2">
        <v>60</v>
      </c>
      <c r="AA300" s="2">
        <v>18422.037</v>
      </c>
      <c r="AB300" s="2">
        <f>ABS((Table155[[#This Row],[85+ years state population]]-Sheet1!$B$8)/Sheet1!$B$7)</f>
        <v>0.75112385692231087</v>
      </c>
      <c r="AC300" s="2" t="str">
        <f>IF(Table155[[#This Row],[85+ years: standard deviations away from mean]]&lt;2, "no", "yes")</f>
        <v>no</v>
      </c>
      <c r="AD300" s="2">
        <v>86</v>
      </c>
    </row>
    <row r="301" spans="1:30">
      <c r="A301" t="s">
        <v>45</v>
      </c>
      <c r="B301">
        <v>2014</v>
      </c>
      <c r="C301">
        <v>711602</v>
      </c>
      <c r="D301">
        <v>357989</v>
      </c>
      <c r="E301">
        <v>353613</v>
      </c>
      <c r="F301">
        <v>699</v>
      </c>
      <c r="G301">
        <f>ABS((Table155[[#This Row],[Total deaths of state by year]]-Sheet1!$C$8)/Sheet1!$C$7)</f>
        <v>0.67971018982808318</v>
      </c>
      <c r="H301" t="str">
        <f>IF(Table155[[#This Row],[Total deaths of state by year: standard deviations away from mean]]&lt;2, "no", "yes")</f>
        <v>no</v>
      </c>
      <c r="I301" s="2">
        <v>48676.28100000001</v>
      </c>
      <c r="J301">
        <v>120</v>
      </c>
      <c r="K301" s="2">
        <v>95126.343999999983</v>
      </c>
      <c r="L301" s="2">
        <v>60</v>
      </c>
      <c r="M301" s="2">
        <v>97905.493000000031</v>
      </c>
      <c r="N301" s="2">
        <v>60</v>
      </c>
      <c r="O301" s="2">
        <v>92403.574000000008</v>
      </c>
      <c r="P301" s="2">
        <v>60</v>
      </c>
      <c r="Q301" s="2">
        <v>81982.352999999988</v>
      </c>
      <c r="R301" s="2">
        <v>60</v>
      </c>
      <c r="S301" s="2">
        <v>97546.682000000015</v>
      </c>
      <c r="T301" s="2">
        <v>60</v>
      </c>
      <c r="U301" s="2">
        <v>91150.550000000017</v>
      </c>
      <c r="V301" s="2">
        <v>60</v>
      </c>
      <c r="W301" s="2">
        <v>55467.796000000009</v>
      </c>
      <c r="X301" s="2">
        <v>60</v>
      </c>
      <c r="Y301" s="2">
        <v>34496.375999999997</v>
      </c>
      <c r="Z301" s="2">
        <v>60</v>
      </c>
      <c r="AA301" s="2">
        <v>16766.044000000002</v>
      </c>
      <c r="AB301" s="2">
        <f>ABS((Table155[[#This Row],[85+ years state population]]-Sheet1!$B$8)/Sheet1!$B$7)</f>
        <v>0.76459787451019479</v>
      </c>
      <c r="AC301" s="2" t="str">
        <f>IF(Table155[[#This Row],[85+ years: standard deviations away from mean]]&lt;2, "no", "yes")</f>
        <v>no</v>
      </c>
      <c r="AD301" s="2">
        <v>99</v>
      </c>
    </row>
    <row r="302" spans="1:30">
      <c r="A302" t="s">
        <v>54</v>
      </c>
      <c r="B302">
        <v>2014</v>
      </c>
      <c r="C302">
        <v>654471</v>
      </c>
      <c r="D302">
        <v>334285</v>
      </c>
      <c r="E302">
        <v>320186</v>
      </c>
      <c r="F302">
        <v>660</v>
      </c>
      <c r="G302">
        <f>ABS((Table155[[#This Row],[Total deaths of state by year]]-Sheet1!$C$8)/Sheet1!$C$7)</f>
        <v>0.71580447587155516</v>
      </c>
      <c r="H302" t="str">
        <f>IF(Table155[[#This Row],[Total deaths of state by year: standard deviations away from mean]]&lt;2, "no", "yes")</f>
        <v>no</v>
      </c>
      <c r="I302" s="2">
        <v>42941.430999999997</v>
      </c>
      <c r="J302">
        <v>120</v>
      </c>
      <c r="K302" s="2">
        <v>85763.886999999988</v>
      </c>
      <c r="L302" s="2">
        <v>60</v>
      </c>
      <c r="M302" s="2">
        <v>90180.115000000005</v>
      </c>
      <c r="N302" s="2">
        <v>60</v>
      </c>
      <c r="O302" s="2">
        <v>90796.286000000007</v>
      </c>
      <c r="P302" s="2">
        <v>60</v>
      </c>
      <c r="Q302" s="2">
        <v>78030.464999999997</v>
      </c>
      <c r="R302" s="2">
        <v>60</v>
      </c>
      <c r="S302" s="2">
        <v>88806.284000000014</v>
      </c>
      <c r="T302" s="2">
        <v>60</v>
      </c>
      <c r="U302" s="2">
        <v>88308.284999999989</v>
      </c>
      <c r="V302" s="2">
        <v>60</v>
      </c>
      <c r="W302" s="2">
        <v>51068.714000000007</v>
      </c>
      <c r="X302" s="2">
        <v>60</v>
      </c>
      <c r="Y302" s="2">
        <v>27424.262000000006</v>
      </c>
      <c r="Z302" s="2">
        <v>60</v>
      </c>
      <c r="AA302" s="2">
        <v>10953.8</v>
      </c>
      <c r="AB302" s="2">
        <f>ABS((Table155[[#This Row],[85+ years state population]]-Sheet1!$B$8)/Sheet1!$B$7)</f>
        <v>0.8118893050180972</v>
      </c>
      <c r="AC302" s="2" t="str">
        <f>IF(Table155[[#This Row],[85+ years: standard deviations away from mean]]&lt;2, "no", "yes")</f>
        <v>no</v>
      </c>
      <c r="AD302" s="2">
        <v>60</v>
      </c>
    </row>
    <row r="303" spans="1:30">
      <c r="A303" t="s">
        <v>38</v>
      </c>
      <c r="B303">
        <v>2014</v>
      </c>
      <c r="C303">
        <v>708911</v>
      </c>
      <c r="D303">
        <v>358417</v>
      </c>
      <c r="E303">
        <v>350494</v>
      </c>
      <c r="F303">
        <v>699</v>
      </c>
      <c r="G303">
        <f>ABS((Table155[[#This Row],[Total deaths of state by year]]-Sheet1!$C$8)/Sheet1!$C$7)</f>
        <v>0.67971018982808318</v>
      </c>
      <c r="H303" t="str">
        <f>IF(Table155[[#This Row],[Total deaths of state by year: standard deviations away from mean]]&lt;2, "no", "yes")</f>
        <v>no</v>
      </c>
      <c r="I303" s="2">
        <v>46939.447000000007</v>
      </c>
      <c r="J303">
        <v>120</v>
      </c>
      <c r="K303" s="2">
        <v>87190.48000000001</v>
      </c>
      <c r="L303" s="2">
        <v>60</v>
      </c>
      <c r="M303" s="2">
        <v>114169.10900000003</v>
      </c>
      <c r="N303" s="2">
        <v>60</v>
      </c>
      <c r="O303" s="2">
        <v>98582.263000000021</v>
      </c>
      <c r="P303" s="2">
        <v>60</v>
      </c>
      <c r="Q303" s="2">
        <v>80097.495999999985</v>
      </c>
      <c r="R303" s="2">
        <v>60</v>
      </c>
      <c r="S303" s="2">
        <v>92292.698000000004</v>
      </c>
      <c r="T303" s="2">
        <v>60</v>
      </c>
      <c r="U303" s="2">
        <v>87863.152000000031</v>
      </c>
      <c r="V303" s="2">
        <v>60</v>
      </c>
      <c r="W303" s="2">
        <v>52383.436000000009</v>
      </c>
      <c r="X303" s="2">
        <v>60</v>
      </c>
      <c r="Y303" s="2">
        <v>33148.106</v>
      </c>
      <c r="Z303" s="2">
        <v>66</v>
      </c>
      <c r="AA303" s="2">
        <v>15936.549000000001</v>
      </c>
      <c r="AB303" s="2">
        <f>ABS((Table155[[#This Row],[85+ years state population]]-Sheet1!$B$8)/Sheet1!$B$7)</f>
        <v>0.77134707587702533</v>
      </c>
      <c r="AC303" s="2" t="str">
        <f>IF(Table155[[#This Row],[85+ years: standard deviations away from mean]]&lt;2, "no", "yes")</f>
        <v>no</v>
      </c>
      <c r="AD303" s="2">
        <v>93</v>
      </c>
    </row>
    <row r="304" spans="1:30">
      <c r="A304" t="s">
        <v>11</v>
      </c>
      <c r="B304">
        <v>2014</v>
      </c>
      <c r="C304">
        <v>917060</v>
      </c>
      <c r="D304">
        <v>443923</v>
      </c>
      <c r="E304">
        <v>473137</v>
      </c>
      <c r="F304">
        <v>676</v>
      </c>
      <c r="G304">
        <f>ABS((Table155[[#This Row],[Total deaths of state by year]]-Sheet1!$C$8)/Sheet1!$C$7)</f>
        <v>0.70099656364859231</v>
      </c>
      <c r="H304" t="str">
        <f>IF(Table155[[#This Row],[Total deaths of state by year: standard deviations away from mean]]&lt;2, "no", "yes")</f>
        <v>no</v>
      </c>
      <c r="I304" s="2">
        <v>55963.096999999994</v>
      </c>
      <c r="J304">
        <v>120</v>
      </c>
      <c r="K304" s="2">
        <v>114168.27499999999</v>
      </c>
      <c r="L304" s="2">
        <v>60</v>
      </c>
      <c r="M304" s="2">
        <v>126039.97400000002</v>
      </c>
      <c r="N304" s="2">
        <v>60</v>
      </c>
      <c r="O304" s="2">
        <v>117064.49700000002</v>
      </c>
      <c r="P304" s="2">
        <v>60</v>
      </c>
      <c r="Q304" s="2">
        <v>112274.973</v>
      </c>
      <c r="R304" s="2">
        <v>60</v>
      </c>
      <c r="S304" s="2">
        <v>132012.74</v>
      </c>
      <c r="T304" s="2">
        <v>60</v>
      </c>
      <c r="U304" s="2">
        <v>118516.83900000001</v>
      </c>
      <c r="V304" s="2">
        <v>60</v>
      </c>
      <c r="W304" s="2">
        <v>81244.688999999998</v>
      </c>
      <c r="X304" s="2">
        <v>60</v>
      </c>
      <c r="Y304" s="2">
        <v>42241.995999999999</v>
      </c>
      <c r="Z304" s="2">
        <v>66</v>
      </c>
      <c r="AA304" s="2">
        <v>17598.285</v>
      </c>
      <c r="AB304" s="2">
        <f>ABS((Table155[[#This Row],[85+ years state population]]-Sheet1!$B$8)/Sheet1!$B$7)</f>
        <v>0.7578263302637166</v>
      </c>
      <c r="AC304" s="2" t="str">
        <f>IF(Table155[[#This Row],[85+ years: standard deviations away from mean]]&lt;2, "no", "yes")</f>
        <v>no</v>
      </c>
      <c r="AD304" s="2">
        <v>70</v>
      </c>
    </row>
    <row r="305" spans="1:30">
      <c r="A305" t="s">
        <v>5</v>
      </c>
      <c r="B305">
        <v>2014</v>
      </c>
      <c r="C305">
        <v>647536</v>
      </c>
      <c r="D305">
        <v>336580</v>
      </c>
      <c r="E305">
        <v>310956</v>
      </c>
      <c r="F305">
        <v>660</v>
      </c>
      <c r="G305">
        <f>ABS((Table155[[#This Row],[Total deaths of state by year]]-Sheet1!$C$8)/Sheet1!$C$7)</f>
        <v>0.71580447587155516</v>
      </c>
      <c r="H305" t="str">
        <f>IF(Table155[[#This Row],[Total deaths of state by year: standard deviations away from mean]]&lt;2, "no", "yes")</f>
        <v>no</v>
      </c>
      <c r="I305" s="2">
        <v>47377.864000000001</v>
      </c>
      <c r="J305">
        <v>120</v>
      </c>
      <c r="K305" s="2">
        <v>89681.294000000009</v>
      </c>
      <c r="L305" s="2">
        <v>60</v>
      </c>
      <c r="M305" s="2">
        <v>98186.827000000005</v>
      </c>
      <c r="N305" s="2">
        <v>60</v>
      </c>
      <c r="O305" s="2">
        <v>99906.180999999982</v>
      </c>
      <c r="P305" s="2">
        <v>60</v>
      </c>
      <c r="Q305" s="2">
        <v>82451.359000000011</v>
      </c>
      <c r="R305" s="2">
        <v>60</v>
      </c>
      <c r="S305" s="2">
        <v>92263.771999999997</v>
      </c>
      <c r="T305" s="2">
        <v>60</v>
      </c>
      <c r="U305" s="2">
        <v>79761.981</v>
      </c>
      <c r="V305" s="2">
        <v>60</v>
      </c>
      <c r="W305" s="2">
        <v>37158.246999999996</v>
      </c>
      <c r="X305" s="2">
        <v>60</v>
      </c>
      <c r="Y305" s="2">
        <v>15515.553</v>
      </c>
      <c r="Z305" s="2">
        <v>60</v>
      </c>
      <c r="AA305" s="2">
        <v>5565.7159999999994</v>
      </c>
      <c r="AB305" s="2">
        <f>ABS((Table155[[#This Row],[85+ years state population]]-Sheet1!$B$8)/Sheet1!$B$7)</f>
        <v>0.85572954986272876</v>
      </c>
      <c r="AC305" s="2" t="str">
        <f>IF(Table155[[#This Row],[85+ years: standard deviations away from mean]]&lt;2, "no", "yes")</f>
        <v>no</v>
      </c>
      <c r="AD305" s="2">
        <v>60</v>
      </c>
    </row>
    <row r="306" spans="1:30">
      <c r="A306" t="s">
        <v>12</v>
      </c>
      <c r="B306">
        <v>2014</v>
      </c>
      <c r="C306">
        <v>633736</v>
      </c>
      <c r="D306">
        <v>300030</v>
      </c>
      <c r="E306">
        <v>333706</v>
      </c>
      <c r="F306">
        <v>660</v>
      </c>
      <c r="G306">
        <f>ABS((Table155[[#This Row],[Total deaths of state by year]]-Sheet1!$C$8)/Sheet1!$C$7)</f>
        <v>0.71580447587155516</v>
      </c>
      <c r="H306" t="str">
        <f>IF(Table155[[#This Row],[Total deaths of state by year: standard deviations away from mean]]&lt;2, "no", "yes")</f>
        <v>no</v>
      </c>
      <c r="I306" s="2">
        <v>38657.896000000001</v>
      </c>
      <c r="J306">
        <v>120</v>
      </c>
      <c r="K306" s="2">
        <v>53233.824000000001</v>
      </c>
      <c r="L306" s="2">
        <v>60</v>
      </c>
      <c r="M306" s="2">
        <v>98862.815999999992</v>
      </c>
      <c r="N306" s="2">
        <v>60</v>
      </c>
      <c r="O306" s="2">
        <v>140055.65600000002</v>
      </c>
      <c r="P306" s="2">
        <v>60</v>
      </c>
      <c r="Q306" s="2">
        <v>87455.567999999999</v>
      </c>
      <c r="R306" s="2">
        <v>60</v>
      </c>
      <c r="S306" s="2">
        <v>76048.320000000007</v>
      </c>
      <c r="T306" s="2">
        <v>60</v>
      </c>
      <c r="U306" s="2">
        <v>67809.752000000008</v>
      </c>
      <c r="V306" s="2">
        <v>60</v>
      </c>
      <c r="W306" s="2">
        <v>39925.368000000002</v>
      </c>
      <c r="X306" s="2">
        <v>60</v>
      </c>
      <c r="Y306" s="2">
        <v>21547.023999999998</v>
      </c>
      <c r="Z306" s="2">
        <v>60</v>
      </c>
      <c r="AA306" s="2">
        <v>10139.776</v>
      </c>
      <c r="AB306" s="2">
        <f>ABS((Table155[[#This Row],[85+ years state population]]-Sheet1!$B$8)/Sheet1!$B$7)</f>
        <v>0.81851262630807831</v>
      </c>
      <c r="AC306" s="2" t="str">
        <f>IF(Table155[[#This Row],[85+ years: standard deviations away from mean]]&lt;2, "no", "yes")</f>
        <v>no</v>
      </c>
      <c r="AD306" s="2">
        <v>60</v>
      </c>
    </row>
    <row r="307" spans="1:30">
      <c r="A307" t="s">
        <v>49</v>
      </c>
      <c r="B307">
        <v>2014</v>
      </c>
      <c r="C307">
        <v>508585</v>
      </c>
      <c r="D307">
        <v>250877</v>
      </c>
      <c r="E307">
        <v>257708</v>
      </c>
      <c r="F307">
        <v>660</v>
      </c>
      <c r="G307">
        <f>ABS((Table155[[#This Row],[Total deaths of state by year]]-Sheet1!$C$8)/Sheet1!$C$7)</f>
        <v>0.71580447587155516</v>
      </c>
      <c r="H307" t="str">
        <f>IF(Table155[[#This Row],[Total deaths of state by year: standard deviations away from mean]]&lt;2, "no", "yes")</f>
        <v>no</v>
      </c>
      <c r="I307" s="2">
        <v>25489.143</v>
      </c>
      <c r="J307">
        <v>120</v>
      </c>
      <c r="K307" s="2">
        <v>58131.127999999997</v>
      </c>
      <c r="L307" s="2">
        <v>60</v>
      </c>
      <c r="M307" s="2">
        <v>72285.447999999989</v>
      </c>
      <c r="N307" s="2">
        <v>60</v>
      </c>
      <c r="O307" s="2">
        <v>59504.741999999998</v>
      </c>
      <c r="P307" s="2">
        <v>60</v>
      </c>
      <c r="Q307" s="2">
        <v>61516.444000000003</v>
      </c>
      <c r="R307" s="2">
        <v>60</v>
      </c>
      <c r="S307" s="2">
        <v>78245.801999999996</v>
      </c>
      <c r="T307" s="2">
        <v>60</v>
      </c>
      <c r="U307" s="2">
        <v>75640.316999999995</v>
      </c>
      <c r="V307" s="2">
        <v>60</v>
      </c>
      <c r="W307" s="2">
        <v>44133.849999999991</v>
      </c>
      <c r="X307" s="2">
        <v>60</v>
      </c>
      <c r="Y307" s="2">
        <v>23956.533000000003</v>
      </c>
      <c r="Z307" s="2">
        <v>60</v>
      </c>
      <c r="AA307" s="2">
        <v>10166.960000000001</v>
      </c>
      <c r="AB307" s="2">
        <f>ABS((Table155[[#This Row],[85+ years state population]]-Sheet1!$B$8)/Sheet1!$B$7)</f>
        <v>0.81829144319069247</v>
      </c>
      <c r="AC307" s="2" t="str">
        <f>IF(Table155[[#This Row],[85+ years: standard deviations away from mean]]&lt;2, "no", "yes")</f>
        <v>no</v>
      </c>
      <c r="AD307" s="2">
        <v>60</v>
      </c>
    </row>
    <row r="308" spans="1:30">
      <c r="A308" t="s">
        <v>8</v>
      </c>
      <c r="B308">
        <v>2015</v>
      </c>
      <c r="C308">
        <v>38692954</v>
      </c>
      <c r="D308">
        <v>19221171</v>
      </c>
      <c r="E308">
        <v>19471783</v>
      </c>
      <c r="F308">
        <v>6403</v>
      </c>
      <c r="G308">
        <f>ABS((Table155[[#This Row],[Total deaths of state by year]]-Sheet1!$C$8)/Sheet1!$C$7)</f>
        <v>4.5993105176581697</v>
      </c>
      <c r="H308" t="str">
        <f>IF(Table155[[#This Row],[Total deaths of state by year: standard deviations away from mean]]&lt;2, "no", "yes")</f>
        <v>yes</v>
      </c>
      <c r="I308" s="2">
        <v>2531065.9680000003</v>
      </c>
      <c r="J308">
        <v>120</v>
      </c>
      <c r="K308" s="2">
        <v>5105229.4949999973</v>
      </c>
      <c r="L308" s="2">
        <v>60</v>
      </c>
      <c r="M308" s="2">
        <v>5609051.987999999</v>
      </c>
      <c r="N308" s="2">
        <v>60</v>
      </c>
      <c r="O308" s="2">
        <v>5651299.5780000007</v>
      </c>
      <c r="P308" s="2">
        <v>60</v>
      </c>
      <c r="Q308" s="2">
        <v>5209107.8179999972</v>
      </c>
      <c r="R308" s="2">
        <v>69</v>
      </c>
      <c r="S308" s="2">
        <v>5282260.0699999994</v>
      </c>
      <c r="T308" s="2">
        <v>170</v>
      </c>
      <c r="U308" s="2">
        <v>4452941.9320000019</v>
      </c>
      <c r="V308" s="2">
        <v>441</v>
      </c>
      <c r="W308" s="2">
        <v>2704567.6329999994</v>
      </c>
      <c r="X308" s="2">
        <v>869</v>
      </c>
      <c r="Y308" s="2">
        <v>1454993.4749999999</v>
      </c>
      <c r="Z308" s="2">
        <v>1537</v>
      </c>
      <c r="AA308" s="2">
        <v>665943.74200000009</v>
      </c>
      <c r="AB308" s="2">
        <f>ABS((Table155[[#This Row],[85+ years state population]]-Sheet1!$B$8)/Sheet1!$B$7)</f>
        <v>4.5174484387978904</v>
      </c>
      <c r="AC308" s="2" t="str">
        <f>IF(Table155[[#This Row],[85+ years: standard deviations away from mean]]&lt;2, "no", "yes")</f>
        <v>yes</v>
      </c>
      <c r="AD308" s="2">
        <v>3017</v>
      </c>
    </row>
    <row r="309" spans="1:30">
      <c r="A309" t="s">
        <v>36</v>
      </c>
      <c r="B309">
        <v>2015</v>
      </c>
      <c r="C309">
        <v>19601171</v>
      </c>
      <c r="D309">
        <v>9506800</v>
      </c>
      <c r="E309">
        <v>10094371</v>
      </c>
      <c r="F309">
        <v>5128</v>
      </c>
      <c r="G309">
        <f>ABS((Table155[[#This Row],[Total deaths of state by year]]-Sheet1!$C$8)/Sheet1!$C$7)</f>
        <v>3.4193050123908186</v>
      </c>
      <c r="H309" t="str">
        <f>IF(Table155[[#This Row],[Total deaths of state by year: standard deviations away from mean]]&lt;2, "no", "yes")</f>
        <v>yes</v>
      </c>
      <c r="I309" s="2">
        <v>1174371.4609999999</v>
      </c>
      <c r="J309">
        <v>120</v>
      </c>
      <c r="K309" s="2">
        <v>2322048.2439999999</v>
      </c>
      <c r="L309" s="2">
        <v>60</v>
      </c>
      <c r="M309" s="2">
        <v>2720067.3799999994</v>
      </c>
      <c r="N309" s="2">
        <v>60</v>
      </c>
      <c r="O309" s="2">
        <v>2796624.4899999998</v>
      </c>
      <c r="P309" s="2">
        <v>60</v>
      </c>
      <c r="Q309" s="2">
        <v>2525875.1329999999</v>
      </c>
      <c r="R309" s="2">
        <v>60</v>
      </c>
      <c r="S309" s="2">
        <v>2808279.6740000006</v>
      </c>
      <c r="T309" s="2">
        <v>141</v>
      </c>
      <c r="U309" s="2">
        <v>2452635.3819999998</v>
      </c>
      <c r="V309" s="2">
        <v>329</v>
      </c>
      <c r="W309" s="2">
        <v>1530208.277</v>
      </c>
      <c r="X309" s="2">
        <v>620</v>
      </c>
      <c r="Y309" s="2">
        <v>856842.89699999976</v>
      </c>
      <c r="Z309" s="2">
        <v>1214</v>
      </c>
      <c r="AA309" s="2">
        <v>415314.22299999994</v>
      </c>
      <c r="AB309" s="2">
        <f>ABS((Table155[[#This Row],[85+ years state population]]-Sheet1!$B$8)/Sheet1!$B$7)</f>
        <v>2.4781967348058509</v>
      </c>
      <c r="AC309" s="2" t="str">
        <f>IF(Table155[[#This Row],[85+ years: standard deviations away from mean]]&lt;2, "no", "yes")</f>
        <v>yes</v>
      </c>
      <c r="AD309" s="2">
        <v>2464</v>
      </c>
    </row>
    <row r="310" spans="1:30">
      <c r="A310" t="s">
        <v>47</v>
      </c>
      <c r="B310">
        <v>2015</v>
      </c>
      <c r="C310">
        <v>26071613</v>
      </c>
      <c r="D310">
        <v>12919152</v>
      </c>
      <c r="E310">
        <v>13152461</v>
      </c>
      <c r="F310">
        <v>3425</v>
      </c>
      <c r="G310">
        <f>ABS((Table155[[#This Row],[Total deaths of state by year]]-Sheet1!$C$8)/Sheet1!$C$7)</f>
        <v>1.8431878551592111</v>
      </c>
      <c r="H310" t="str">
        <f>IF(Table155[[#This Row],[Total deaths of state by year: standard deviations away from mean]]&lt;2, "no", "yes")</f>
        <v>no</v>
      </c>
      <c r="I310" s="2">
        <v>1916586.6740000001</v>
      </c>
      <c r="J310">
        <v>120</v>
      </c>
      <c r="K310" s="2">
        <v>3885681.7450000038</v>
      </c>
      <c r="L310" s="2">
        <v>60</v>
      </c>
      <c r="M310" s="2">
        <v>3804172.3629999976</v>
      </c>
      <c r="N310" s="2">
        <v>60</v>
      </c>
      <c r="O310" s="2">
        <v>3768801.7450000006</v>
      </c>
      <c r="P310" s="2">
        <v>65</v>
      </c>
      <c r="Q310" s="2">
        <v>3538066.830000001</v>
      </c>
      <c r="R310" s="2">
        <v>65</v>
      </c>
      <c r="S310" s="2">
        <v>3400375.6399999997</v>
      </c>
      <c r="T310" s="2">
        <v>162</v>
      </c>
      <c r="U310" s="2">
        <v>2839062.5379999992</v>
      </c>
      <c r="V310" s="2">
        <v>318</v>
      </c>
      <c r="W310" s="2">
        <v>1700907.1149999993</v>
      </c>
      <c r="X310" s="2">
        <v>496</v>
      </c>
      <c r="Y310" s="2">
        <v>874629.42700000014</v>
      </c>
      <c r="Z310" s="2">
        <v>826</v>
      </c>
      <c r="AA310" s="2">
        <v>334921.24499999982</v>
      </c>
      <c r="AB310" s="2">
        <f>ABS((Table155[[#This Row],[85+ years state population]]-Sheet1!$B$8)/Sheet1!$B$7)</f>
        <v>1.8240777865286746</v>
      </c>
      <c r="AC310" s="2" t="str">
        <f>IF(Table155[[#This Row],[85+ years: standard deviations away from mean]]&lt;2, "no", "yes")</f>
        <v>no</v>
      </c>
      <c r="AD310" s="2">
        <v>1253</v>
      </c>
    </row>
    <row r="311" spans="1:30">
      <c r="A311" t="s">
        <v>42</v>
      </c>
      <c r="B311">
        <v>2015</v>
      </c>
      <c r="C311">
        <v>12617386</v>
      </c>
      <c r="D311">
        <v>6163476</v>
      </c>
      <c r="E311">
        <v>6453910</v>
      </c>
      <c r="F311">
        <v>3201</v>
      </c>
      <c r="G311">
        <f>ABS((Table155[[#This Row],[Total deaths of state by year]]-Sheet1!$C$8)/Sheet1!$C$7)</f>
        <v>1.6358770840377312</v>
      </c>
      <c r="H311" t="str">
        <f>IF(Table155[[#This Row],[Total deaths of state by year: standard deviations away from mean]]&lt;2, "no", "yes")</f>
        <v>no</v>
      </c>
      <c r="I311" s="2">
        <v>711561.14799999993</v>
      </c>
      <c r="J311">
        <v>120</v>
      </c>
      <c r="K311" s="2">
        <v>1504923.5599999996</v>
      </c>
      <c r="L311" s="2">
        <v>60</v>
      </c>
      <c r="M311" s="2">
        <v>1724994.4540000008</v>
      </c>
      <c r="N311" s="2">
        <v>60</v>
      </c>
      <c r="O311" s="2">
        <v>1591967.8360000001</v>
      </c>
      <c r="P311" s="2">
        <v>60</v>
      </c>
      <c r="Q311" s="2">
        <v>1514380.98</v>
      </c>
      <c r="R311" s="2">
        <v>60</v>
      </c>
      <c r="S311" s="2">
        <v>1817953.1800000009</v>
      </c>
      <c r="T311" s="2">
        <v>83</v>
      </c>
      <c r="U311" s="2">
        <v>1713675.882</v>
      </c>
      <c r="V311" s="2">
        <v>198</v>
      </c>
      <c r="W311" s="2">
        <v>1086773.0930000001</v>
      </c>
      <c r="X311" s="2">
        <v>355</v>
      </c>
      <c r="Y311" s="2">
        <v>644904.61099999992</v>
      </c>
      <c r="Z311" s="2">
        <v>697</v>
      </c>
      <c r="AA311" s="2">
        <v>313401.924</v>
      </c>
      <c r="AB311" s="2">
        <f>ABS((Table155[[#This Row],[85+ years state population]]-Sheet1!$B$8)/Sheet1!$B$7)</f>
        <v>1.6489854343065835</v>
      </c>
      <c r="AC311" s="2" t="str">
        <f>IF(Table155[[#This Row],[85+ years: standard deviations away from mean]]&lt;2, "no", "yes")</f>
        <v>no</v>
      </c>
      <c r="AD311" s="2">
        <v>1508</v>
      </c>
    </row>
    <row r="312" spans="1:30">
      <c r="A312" t="s">
        <v>17</v>
      </c>
      <c r="B312">
        <v>2015</v>
      </c>
      <c r="C312">
        <v>13220780</v>
      </c>
      <c r="D312">
        <v>6488867</v>
      </c>
      <c r="E312">
        <v>6731913</v>
      </c>
      <c r="F312">
        <v>2626</v>
      </c>
      <c r="G312">
        <f>ABS((Table155[[#This Row],[Total deaths of state by year]]-Sheet1!$C$8)/Sheet1!$C$7)</f>
        <v>1.1037177385250041</v>
      </c>
      <c r="H312" t="str">
        <f>IF(Table155[[#This Row],[Total deaths of state by year: standard deviations away from mean]]&lt;2, "no", "yes")</f>
        <v>no</v>
      </c>
      <c r="I312" s="2">
        <v>825459.26699999964</v>
      </c>
      <c r="J312">
        <v>120</v>
      </c>
      <c r="K312" s="2">
        <v>1749936.9000000001</v>
      </c>
      <c r="L312" s="2">
        <v>60</v>
      </c>
      <c r="M312" s="2">
        <v>1828992.6499999992</v>
      </c>
      <c r="N312" s="2">
        <v>60</v>
      </c>
      <c r="O312" s="2">
        <v>1826270.7339999997</v>
      </c>
      <c r="P312" s="2">
        <v>60</v>
      </c>
      <c r="Q312" s="2">
        <v>1733837.5450000004</v>
      </c>
      <c r="R312" s="2">
        <v>60</v>
      </c>
      <c r="S312" s="2">
        <v>1846431.8190000001</v>
      </c>
      <c r="T312" s="2">
        <v>75</v>
      </c>
      <c r="U312" s="2">
        <v>1631434.4549999998</v>
      </c>
      <c r="V312" s="2">
        <v>194</v>
      </c>
      <c r="W312" s="2">
        <v>984161.1610000002</v>
      </c>
      <c r="X312" s="2">
        <v>315</v>
      </c>
      <c r="Y312" s="2">
        <v>544044.48399999971</v>
      </c>
      <c r="Z312" s="2">
        <v>541</v>
      </c>
      <c r="AA312" s="2">
        <v>246810.31799999994</v>
      </c>
      <c r="AB312" s="2">
        <f>ABS((Table155[[#This Row],[85+ years state population]]-Sheet1!$B$8)/Sheet1!$B$7)</f>
        <v>1.1071616038619883</v>
      </c>
      <c r="AC312" s="2" t="str">
        <f>IF(Table155[[#This Row],[85+ years: standard deviations away from mean]]&lt;2, "no", "yes")</f>
        <v>no</v>
      </c>
      <c r="AD312" s="2">
        <v>1141</v>
      </c>
    </row>
    <row r="313" spans="1:30">
      <c r="A313" t="s">
        <v>13</v>
      </c>
      <c r="B313">
        <v>2015</v>
      </c>
      <c r="C313">
        <v>19358086</v>
      </c>
      <c r="D313">
        <v>9455862</v>
      </c>
      <c r="E313">
        <v>9902224</v>
      </c>
      <c r="F313">
        <v>2946</v>
      </c>
      <c r="G313">
        <f>ABS((Table155[[#This Row],[Total deaths of state by year]]-Sheet1!$C$8)/Sheet1!$C$7)</f>
        <v>1.3998759829842609</v>
      </c>
      <c r="H313" t="str">
        <f>IF(Table155[[#This Row],[Total deaths of state by year: standard deviations away from mean]]&lt;2, "no", "yes")</f>
        <v>no</v>
      </c>
      <c r="I313" s="2">
        <v>1064943.5750000002</v>
      </c>
      <c r="J313">
        <v>120</v>
      </c>
      <c r="K313" s="2">
        <v>2210282.1260000002</v>
      </c>
      <c r="L313" s="2">
        <v>60</v>
      </c>
      <c r="M313" s="2">
        <v>2448874.5329999994</v>
      </c>
      <c r="N313" s="2">
        <v>60</v>
      </c>
      <c r="O313" s="2">
        <v>2426553.2090000007</v>
      </c>
      <c r="P313" s="2">
        <v>60</v>
      </c>
      <c r="Q313" s="2">
        <v>2388301.2420000001</v>
      </c>
      <c r="R313" s="2">
        <v>60</v>
      </c>
      <c r="S313" s="2">
        <v>2709205.4820000008</v>
      </c>
      <c r="T313" s="2">
        <v>91</v>
      </c>
      <c r="U313" s="2">
        <v>2498190</v>
      </c>
      <c r="V313" s="2">
        <v>224</v>
      </c>
      <c r="W313" s="2">
        <v>1961767.3489999995</v>
      </c>
      <c r="X313" s="2">
        <v>441</v>
      </c>
      <c r="Y313" s="2">
        <v>1157635.5219999999</v>
      </c>
      <c r="Z313" s="2">
        <v>733</v>
      </c>
      <c r="AA313" s="2">
        <v>494974.69100000005</v>
      </c>
      <c r="AB313" s="2">
        <f>ABS((Table155[[#This Row],[85+ years state population]]-Sheet1!$B$8)/Sheet1!$B$7)</f>
        <v>3.1263556019575032</v>
      </c>
      <c r="AC313" s="2" t="str">
        <f>IF(Table155[[#This Row],[85+ years: standard deviations away from mean]]&lt;2, "no", "yes")</f>
        <v>yes</v>
      </c>
      <c r="AD313" s="2">
        <v>1097</v>
      </c>
    </row>
    <row r="314" spans="1:30">
      <c r="A314" t="s">
        <v>39</v>
      </c>
      <c r="B314">
        <v>2015</v>
      </c>
      <c r="C314">
        <v>11141119</v>
      </c>
      <c r="D314">
        <v>5448429</v>
      </c>
      <c r="E314">
        <v>5692690</v>
      </c>
      <c r="F314">
        <v>2741</v>
      </c>
      <c r="G314">
        <f>ABS((Table155[[#This Row],[Total deaths of state by year]]-Sheet1!$C$8)/Sheet1!$C$7)</f>
        <v>1.2101496076275495</v>
      </c>
      <c r="H314" t="str">
        <f>IF(Table155[[#This Row],[Total deaths of state by year: standard deviations away from mean]]&lt;2, "no", "yes")</f>
        <v>no</v>
      </c>
      <c r="I314" s="2">
        <v>671118.64899999998</v>
      </c>
      <c r="J314">
        <v>120</v>
      </c>
      <c r="K314" s="2">
        <v>1431756.8910000005</v>
      </c>
      <c r="L314" s="2">
        <v>60</v>
      </c>
      <c r="M314" s="2">
        <v>1503640.6449999998</v>
      </c>
      <c r="N314" s="2">
        <v>60</v>
      </c>
      <c r="O314" s="2">
        <v>1402073.7870000002</v>
      </c>
      <c r="P314" s="2">
        <v>60</v>
      </c>
      <c r="Q314" s="2">
        <v>1372822.291</v>
      </c>
      <c r="R314" s="2">
        <v>60</v>
      </c>
      <c r="S314" s="2">
        <v>1577383.2859999998</v>
      </c>
      <c r="T314" s="2">
        <v>84</v>
      </c>
      <c r="U314" s="2">
        <v>1495432.4939999995</v>
      </c>
      <c r="V314" s="2">
        <v>204</v>
      </c>
      <c r="W314" s="2">
        <v>927510.96699999971</v>
      </c>
      <c r="X314" s="2">
        <v>361</v>
      </c>
      <c r="Y314" s="2">
        <v>518383.00200000004</v>
      </c>
      <c r="Z314" s="2">
        <v>596</v>
      </c>
      <c r="AA314" s="2">
        <v>239216.12200000003</v>
      </c>
      <c r="AB314" s="2">
        <f>ABS((Table155[[#This Row],[85+ years state population]]-Sheet1!$B$8)/Sheet1!$B$7)</f>
        <v>1.0453712880394959</v>
      </c>
      <c r="AC314" s="2" t="str">
        <f>IF(Table155[[#This Row],[85+ years: standard deviations away from mean]]&lt;2, "no", "yes")</f>
        <v>no</v>
      </c>
      <c r="AD314" s="2">
        <v>1136</v>
      </c>
    </row>
    <row r="315" spans="1:30">
      <c r="A315" t="s">
        <v>37</v>
      </c>
      <c r="B315">
        <v>2015</v>
      </c>
      <c r="C315">
        <v>9600041</v>
      </c>
      <c r="D315">
        <v>4682009</v>
      </c>
      <c r="E315">
        <v>4918032</v>
      </c>
      <c r="F315">
        <v>2411</v>
      </c>
      <c r="G315">
        <f>ABS((Table155[[#This Row],[Total deaths of state by year]]-Sheet1!$C$8)/Sheet1!$C$7)</f>
        <v>0.90473641802894089</v>
      </c>
      <c r="H315" t="str">
        <f>IF(Table155[[#This Row],[Total deaths of state by year: standard deviations away from mean]]&lt;2, "no", "yes")</f>
        <v>no</v>
      </c>
      <c r="I315" s="2">
        <v>600187.7830000004</v>
      </c>
      <c r="J315">
        <v>120</v>
      </c>
      <c r="K315" s="2">
        <v>1269456.8649999995</v>
      </c>
      <c r="L315" s="2">
        <v>60</v>
      </c>
      <c r="M315" s="2">
        <v>1331997.9370000008</v>
      </c>
      <c r="N315" s="2">
        <v>60</v>
      </c>
      <c r="O315" s="2">
        <v>1245965.4589999998</v>
      </c>
      <c r="P315" s="2">
        <v>60</v>
      </c>
      <c r="Q315" s="2">
        <v>1279959.3999999999</v>
      </c>
      <c r="R315" s="2">
        <v>60</v>
      </c>
      <c r="S315" s="2">
        <v>1335008.2060000002</v>
      </c>
      <c r="T315" s="2">
        <v>82</v>
      </c>
      <c r="U315" s="2">
        <v>1187533.7150000005</v>
      </c>
      <c r="V315" s="2">
        <v>191</v>
      </c>
      <c r="W315" s="2">
        <v>792293.06299999985</v>
      </c>
      <c r="X315" s="2">
        <v>365</v>
      </c>
      <c r="Y315" s="2">
        <v>404128.42700000008</v>
      </c>
      <c r="Z315" s="2">
        <v>510</v>
      </c>
      <c r="AA315" s="2">
        <v>153869.53700000013</v>
      </c>
      <c r="AB315" s="2">
        <f>ABS((Table155[[#This Row],[85+ years state population]]-Sheet1!$B$8)/Sheet1!$B$7)</f>
        <v>0.35094722504174852</v>
      </c>
      <c r="AC315" s="2" t="str">
        <f>IF(Table155[[#This Row],[85+ years: standard deviations away from mean]]&lt;2, "no", "yes")</f>
        <v>no</v>
      </c>
      <c r="AD315" s="2">
        <v>903</v>
      </c>
    </row>
    <row r="316" spans="1:30">
      <c r="A316" t="s">
        <v>25</v>
      </c>
      <c r="B316">
        <v>2015</v>
      </c>
      <c r="C316">
        <v>6688538</v>
      </c>
      <c r="D316">
        <v>3241207</v>
      </c>
      <c r="E316">
        <v>3447331</v>
      </c>
      <c r="F316">
        <v>1881</v>
      </c>
      <c r="G316">
        <f>ABS((Table155[[#This Row],[Total deaths of state by year]]-Sheet1!$C$8)/Sheet1!$C$7)</f>
        <v>0.41422432564329675</v>
      </c>
      <c r="H316" t="str">
        <f>IF(Table155[[#This Row],[Total deaths of state by year: standard deviations away from mean]]&lt;2, "no", "yes")</f>
        <v>no</v>
      </c>
      <c r="I316" s="2">
        <v>363716.66800000006</v>
      </c>
      <c r="J316">
        <v>120</v>
      </c>
      <c r="K316" s="2">
        <v>776947.30599999987</v>
      </c>
      <c r="L316" s="2">
        <v>60</v>
      </c>
      <c r="M316" s="2">
        <v>948497.68</v>
      </c>
      <c r="N316" s="2">
        <v>60</v>
      </c>
      <c r="O316" s="2">
        <v>908255.66500000004</v>
      </c>
      <c r="P316" s="2">
        <v>60</v>
      </c>
      <c r="Q316" s="2">
        <v>847156.30300000007</v>
      </c>
      <c r="R316" s="2">
        <v>60</v>
      </c>
      <c r="S316" s="2">
        <v>994198.30900000001</v>
      </c>
      <c r="T316" s="2">
        <v>60</v>
      </c>
      <c r="U316" s="2">
        <v>865074.26399999997</v>
      </c>
      <c r="V316" s="2">
        <v>85</v>
      </c>
      <c r="W316" s="2">
        <v>532939.72499999998</v>
      </c>
      <c r="X316" s="2">
        <v>171</v>
      </c>
      <c r="Y316" s="2">
        <v>293687.67000000004</v>
      </c>
      <c r="Z316" s="2">
        <v>337</v>
      </c>
      <c r="AA316" s="2">
        <v>153639.87100000001</v>
      </c>
      <c r="AB316" s="2">
        <f>ABS((Table155[[#This Row],[85+ years state population]]-Sheet1!$B$8)/Sheet1!$B$7)</f>
        <v>0.34907854339675337</v>
      </c>
      <c r="AC316" s="2" t="str">
        <f>IF(Table155[[#This Row],[85+ years: standard deviations away from mean]]&lt;2, "no", "yes")</f>
        <v>no</v>
      </c>
      <c r="AD316" s="2">
        <v>868</v>
      </c>
    </row>
    <row r="317" spans="1:30">
      <c r="A317" t="s">
        <v>26</v>
      </c>
      <c r="B317">
        <v>2015</v>
      </c>
      <c r="C317">
        <v>9833515</v>
      </c>
      <c r="D317">
        <v>4824758</v>
      </c>
      <c r="E317">
        <v>5008757</v>
      </c>
      <c r="F317">
        <v>2196</v>
      </c>
      <c r="G317">
        <f>ABS((Table155[[#This Row],[Total deaths of state by year]]-Sheet1!$C$8)/Sheet1!$C$7)</f>
        <v>0.70575509753287768</v>
      </c>
      <c r="H317" t="str">
        <f>IF(Table155[[#This Row],[Total deaths of state by year: standard deviations away from mean]]&lt;2, "no", "yes")</f>
        <v>no</v>
      </c>
      <c r="I317" s="2">
        <v>572513.86199999985</v>
      </c>
      <c r="J317">
        <v>120</v>
      </c>
      <c r="K317" s="2">
        <v>1258892.4949999999</v>
      </c>
      <c r="L317" s="2">
        <v>60</v>
      </c>
      <c r="M317" s="2">
        <v>1405404.1149999998</v>
      </c>
      <c r="N317" s="2">
        <v>60</v>
      </c>
      <c r="O317" s="2">
        <v>1182813.0049999999</v>
      </c>
      <c r="P317" s="2">
        <v>60</v>
      </c>
      <c r="Q317" s="2">
        <v>1200096.3589999999</v>
      </c>
      <c r="R317" s="2">
        <v>60</v>
      </c>
      <c r="S317" s="2">
        <v>1415202.6570000004</v>
      </c>
      <c r="T317" s="2">
        <v>79</v>
      </c>
      <c r="U317" s="2">
        <v>1333383.9770000009</v>
      </c>
      <c r="V317" s="2">
        <v>150</v>
      </c>
      <c r="W317" s="2">
        <v>821139.549</v>
      </c>
      <c r="X317" s="2">
        <v>269</v>
      </c>
      <c r="Y317" s="2">
        <v>446294.15199999989</v>
      </c>
      <c r="Z317" s="2">
        <v>438</v>
      </c>
      <c r="AA317" s="2">
        <v>200909.89500000002</v>
      </c>
      <c r="AB317" s="2">
        <f>ABS((Table155[[#This Row],[85+ years state population]]-Sheet1!$B$8)/Sheet1!$B$7)</f>
        <v>0.7336919655281845</v>
      </c>
      <c r="AC317" s="2" t="str">
        <f>IF(Table155[[#This Row],[85+ years: standard deviations away from mean]]&lt;2, "no", "yes")</f>
        <v>no</v>
      </c>
      <c r="AD317" s="2">
        <v>900</v>
      </c>
    </row>
    <row r="318" spans="1:30">
      <c r="A318" t="s">
        <v>50</v>
      </c>
      <c r="B318">
        <v>2015</v>
      </c>
      <c r="C318">
        <v>8323168</v>
      </c>
      <c r="D318">
        <v>4094461</v>
      </c>
      <c r="E318">
        <v>4228707</v>
      </c>
      <c r="F318">
        <v>1747</v>
      </c>
      <c r="G318">
        <f>ABS((Table155[[#This Row],[Total deaths of state by year]]-Sheet1!$C$8)/Sheet1!$C$7)</f>
        <v>0.29020806077598293</v>
      </c>
      <c r="H318" t="str">
        <f>IF(Table155[[#This Row],[Total deaths of state by year: standard deviations away from mean]]&lt;2, "no", "yes")</f>
        <v>no</v>
      </c>
      <c r="I318" s="2">
        <v>519156.76799999998</v>
      </c>
      <c r="J318">
        <v>120</v>
      </c>
      <c r="K318" s="2">
        <v>1053620.3820000002</v>
      </c>
      <c r="L318" s="2">
        <v>60</v>
      </c>
      <c r="M318" s="2">
        <v>1150864.8639999989</v>
      </c>
      <c r="N318" s="2">
        <v>60</v>
      </c>
      <c r="O318" s="2">
        <v>1162712.5459999996</v>
      </c>
      <c r="P318" s="2">
        <v>60</v>
      </c>
      <c r="Q318" s="2">
        <v>1102699.5280000002</v>
      </c>
      <c r="R318" s="2">
        <v>60</v>
      </c>
      <c r="S318" s="2">
        <v>1195958.9740000009</v>
      </c>
      <c r="T318" s="2">
        <v>60</v>
      </c>
      <c r="U318" s="2">
        <v>1033636.9509999999</v>
      </c>
      <c r="V318" s="2">
        <v>121</v>
      </c>
      <c r="W318" s="2">
        <v>645862.0850000002</v>
      </c>
      <c r="X318" s="2">
        <v>224</v>
      </c>
      <c r="Y318" s="2">
        <v>323496.64199999982</v>
      </c>
      <c r="Z318" s="2">
        <v>350</v>
      </c>
      <c r="AA318" s="2">
        <v>138347.98799999998</v>
      </c>
      <c r="AB318" s="2">
        <f>ABS((Table155[[#This Row],[85+ years state population]]-Sheet1!$B$8)/Sheet1!$B$7)</f>
        <v>0.22465585532146348</v>
      </c>
      <c r="AC318" s="2" t="str">
        <f>IF(Table155[[#This Row],[85+ years: standard deviations away from mean]]&lt;2, "no", "yes")</f>
        <v>no</v>
      </c>
      <c r="AD318" s="2">
        <v>632</v>
      </c>
    </row>
    <row r="319" spans="1:30">
      <c r="A319" t="s">
        <v>29</v>
      </c>
      <c r="B319">
        <v>2015</v>
      </c>
      <c r="C319">
        <v>5954813</v>
      </c>
      <c r="D319">
        <v>2922012</v>
      </c>
      <c r="E319">
        <v>3032801</v>
      </c>
      <c r="F319">
        <v>1655</v>
      </c>
      <c r="G319">
        <f>ABS((Table155[[#This Row],[Total deaths of state by year]]-Sheet1!$C$8)/Sheet1!$C$7)</f>
        <v>0.20506256549394661</v>
      </c>
      <c r="H319" t="str">
        <f>IF(Table155[[#This Row],[Total deaths of state by year: standard deviations away from mean]]&lt;2, "no", "yes")</f>
        <v>no</v>
      </c>
      <c r="I319" s="2">
        <v>370383.11200000008</v>
      </c>
      <c r="J319">
        <v>120</v>
      </c>
      <c r="K319" s="2">
        <v>769081.91300000029</v>
      </c>
      <c r="L319" s="2">
        <v>60</v>
      </c>
      <c r="M319" s="2">
        <v>816506.68800000031</v>
      </c>
      <c r="N319" s="2">
        <v>60</v>
      </c>
      <c r="O319" s="2">
        <v>789334.7899999998</v>
      </c>
      <c r="P319" s="2">
        <v>60</v>
      </c>
      <c r="Q319" s="2">
        <v>727395.13299999945</v>
      </c>
      <c r="R319" s="2">
        <v>60</v>
      </c>
      <c r="S319" s="2">
        <v>827987.18000000017</v>
      </c>
      <c r="T319" s="2">
        <v>60</v>
      </c>
      <c r="U319" s="2">
        <v>768787.33999999973</v>
      </c>
      <c r="V319" s="2">
        <v>81</v>
      </c>
      <c r="W319" s="2">
        <v>492676.61899999972</v>
      </c>
      <c r="X319" s="2">
        <v>164</v>
      </c>
      <c r="Y319" s="2">
        <v>274952.71600000013</v>
      </c>
      <c r="Z319" s="2">
        <v>327</v>
      </c>
      <c r="AA319" s="2">
        <v>118669.298</v>
      </c>
      <c r="AB319" s="2">
        <f>ABS((Table155[[#This Row],[85+ years state population]]-Sheet1!$B$8)/Sheet1!$B$7)</f>
        <v>6.4539831179745974E-2</v>
      </c>
      <c r="AC319" s="2" t="str">
        <f>IF(Table155[[#This Row],[85+ years: standard deviations away from mean]]&lt;2, "no", "yes")</f>
        <v>no</v>
      </c>
      <c r="AD319" s="2">
        <v>663</v>
      </c>
    </row>
    <row r="320" spans="1:30">
      <c r="A320" t="s">
        <v>14</v>
      </c>
      <c r="B320">
        <v>2015</v>
      </c>
      <c r="C320">
        <v>10307372</v>
      </c>
      <c r="D320">
        <v>5032724</v>
      </c>
      <c r="E320">
        <v>5274648</v>
      </c>
      <c r="F320">
        <v>1752</v>
      </c>
      <c r="G320">
        <f>ABS((Table155[[#This Row],[Total deaths of state by year]]-Sheet1!$C$8)/Sheet1!$C$7)</f>
        <v>0.29483553334565882</v>
      </c>
      <c r="H320" t="str">
        <f>IF(Table155[[#This Row],[Total deaths of state by year: standard deviations away from mean]]&lt;2, "no", "yes")</f>
        <v>no</v>
      </c>
      <c r="I320" s="2">
        <v>683342.71299999952</v>
      </c>
      <c r="J320">
        <v>120</v>
      </c>
      <c r="K320" s="2">
        <v>1449543.5090000003</v>
      </c>
      <c r="L320" s="2">
        <v>60</v>
      </c>
      <c r="M320" s="2">
        <v>1460426.2570000004</v>
      </c>
      <c r="N320" s="2">
        <v>60</v>
      </c>
      <c r="O320" s="2">
        <v>1398410.331</v>
      </c>
      <c r="P320" s="2">
        <v>60</v>
      </c>
      <c r="Q320" s="2">
        <v>1415569.2259999998</v>
      </c>
      <c r="R320" s="2">
        <v>60</v>
      </c>
      <c r="S320" s="2">
        <v>1443849.1720000003</v>
      </c>
      <c r="T320" s="2">
        <v>66</v>
      </c>
      <c r="U320" s="2">
        <v>1210474.0179999997</v>
      </c>
      <c r="V320" s="2">
        <v>167</v>
      </c>
      <c r="W320" s="2">
        <v>753918.33600000013</v>
      </c>
      <c r="X320" s="2">
        <v>241</v>
      </c>
      <c r="Y320" s="2">
        <v>362474.3820000001</v>
      </c>
      <c r="Z320" s="2">
        <v>419</v>
      </c>
      <c r="AA320" s="2">
        <v>130460.00300000001</v>
      </c>
      <c r="AB320" s="2">
        <f>ABS((Table155[[#This Row],[85+ years state population]]-Sheet1!$B$8)/Sheet1!$B$7)</f>
        <v>0.1604751198817822</v>
      </c>
      <c r="AC320" s="2" t="str">
        <f>IF(Table155[[#This Row],[85+ years: standard deviations away from mean]]&lt;2, "no", "yes")</f>
        <v>no</v>
      </c>
      <c r="AD320" s="2">
        <v>499</v>
      </c>
    </row>
    <row r="321" spans="1:30">
      <c r="A321" t="s">
        <v>18</v>
      </c>
      <c r="B321">
        <v>2015</v>
      </c>
      <c r="C321">
        <v>6539401</v>
      </c>
      <c r="D321">
        <v>3217583</v>
      </c>
      <c r="E321">
        <v>3321818</v>
      </c>
      <c r="F321">
        <v>1373</v>
      </c>
      <c r="G321">
        <f>ABS((Table155[[#This Row],[Total deaths of state by year]]-Sheet1!$C$8)/Sheet1!$C$7)</f>
        <v>5.5926887435773481E-2</v>
      </c>
      <c r="H321" t="str">
        <f>IF(Table155[[#This Row],[Total deaths of state by year: standard deviations away from mean]]&lt;2, "no", "yes")</f>
        <v>no</v>
      </c>
      <c r="I321" s="2">
        <v>417307.39299999987</v>
      </c>
      <c r="J321">
        <v>120</v>
      </c>
      <c r="K321" s="2">
        <v>886905.64200000046</v>
      </c>
      <c r="L321" s="2">
        <v>60</v>
      </c>
      <c r="M321" s="2">
        <v>932692.18500000006</v>
      </c>
      <c r="N321" s="2">
        <v>60</v>
      </c>
      <c r="O321" s="2">
        <v>840201.98100000015</v>
      </c>
      <c r="P321" s="2">
        <v>60</v>
      </c>
      <c r="Q321" s="2">
        <v>825370.87899999972</v>
      </c>
      <c r="R321" s="2">
        <v>60</v>
      </c>
      <c r="S321" s="2">
        <v>900074.82199999993</v>
      </c>
      <c r="T321" s="2">
        <v>60</v>
      </c>
      <c r="U321" s="2">
        <v>826076.70699999994</v>
      </c>
      <c r="V321" s="2">
        <v>68</v>
      </c>
      <c r="W321" s="2">
        <v>514590.47199999989</v>
      </c>
      <c r="X321" s="2">
        <v>132</v>
      </c>
      <c r="Y321" s="2">
        <v>276055.10800000001</v>
      </c>
      <c r="Z321" s="2">
        <v>273</v>
      </c>
      <c r="AA321" s="2">
        <v>120984.08500000002</v>
      </c>
      <c r="AB321" s="2">
        <f>ABS((Table155[[#This Row],[85+ years state population]]-Sheet1!$B$8)/Sheet1!$B$7)</f>
        <v>8.337413829952571E-2</v>
      </c>
      <c r="AC321" s="2" t="str">
        <f>IF(Table155[[#This Row],[85+ years: standard deviations away from mean]]&lt;2, "no", "yes")</f>
        <v>no</v>
      </c>
      <c r="AD321" s="2">
        <v>480</v>
      </c>
    </row>
    <row r="322" spans="1:30">
      <c r="A322" t="s">
        <v>34</v>
      </c>
      <c r="B322">
        <v>2015</v>
      </c>
      <c r="C322">
        <v>8904413</v>
      </c>
      <c r="D322">
        <v>4343027</v>
      </c>
      <c r="E322">
        <v>4561386</v>
      </c>
      <c r="F322">
        <v>1748</v>
      </c>
      <c r="G322">
        <f>ABS((Table155[[#This Row],[Total deaths of state by year]]-Sheet1!$C$8)/Sheet1!$C$7)</f>
        <v>0.29113355528991813</v>
      </c>
      <c r="H322" t="str">
        <f>IF(Table155[[#This Row],[Total deaths of state by year: standard deviations away from mean]]&lt;2, "no", "yes")</f>
        <v>no</v>
      </c>
      <c r="I322" s="2">
        <v>532953.62</v>
      </c>
      <c r="J322">
        <v>120</v>
      </c>
      <c r="K322" s="2">
        <v>1130431.9389999998</v>
      </c>
      <c r="L322" s="2">
        <v>60</v>
      </c>
      <c r="M322" s="2">
        <v>1147502.578</v>
      </c>
      <c r="N322" s="2">
        <v>60</v>
      </c>
      <c r="O322" s="2">
        <v>1140738.6950000001</v>
      </c>
      <c r="P322" s="2">
        <v>60</v>
      </c>
      <c r="Q322" s="2">
        <v>1188731.6530000002</v>
      </c>
      <c r="R322" s="2">
        <v>60</v>
      </c>
      <c r="S322" s="2">
        <v>1352773.8670000001</v>
      </c>
      <c r="T322" s="2">
        <v>65</v>
      </c>
      <c r="U322" s="2">
        <v>1131040.22</v>
      </c>
      <c r="V322" s="2">
        <v>88</v>
      </c>
      <c r="W322" s="2">
        <v>699335.39599999995</v>
      </c>
      <c r="X322" s="2">
        <v>150</v>
      </c>
      <c r="Y322" s="2">
        <v>388815.15600000008</v>
      </c>
      <c r="Z322" s="2">
        <v>331</v>
      </c>
      <c r="AA322" s="2">
        <v>191618.64100000003</v>
      </c>
      <c r="AB322" s="2">
        <f>ABS((Table155[[#This Row],[85+ years state population]]-Sheet1!$B$8)/Sheet1!$B$7)</f>
        <v>0.65809350598789862</v>
      </c>
      <c r="AC322" s="2" t="str">
        <f>IF(Table155[[#This Row],[85+ years: standard deviations away from mean]]&lt;2, "no", "yes")</f>
        <v>no</v>
      </c>
      <c r="AD322" s="2">
        <v>754</v>
      </c>
    </row>
    <row r="323" spans="1:30">
      <c r="A323" t="s">
        <v>46</v>
      </c>
      <c r="B323">
        <v>2015</v>
      </c>
      <c r="C323">
        <v>6469040</v>
      </c>
      <c r="D323">
        <v>3153408</v>
      </c>
      <c r="E323">
        <v>3315632</v>
      </c>
      <c r="F323">
        <v>1995</v>
      </c>
      <c r="G323">
        <f>ABS((Table155[[#This Row],[Total deaths of state by year]]-Sheet1!$C$8)/Sheet1!$C$7)</f>
        <v>0.51973070023190704</v>
      </c>
      <c r="H323" t="str">
        <f>IF(Table155[[#This Row],[Total deaths of state by year: standard deviations away from mean]]&lt;2, "no", "yes")</f>
        <v>no</v>
      </c>
      <c r="I323" s="2">
        <v>400449.66000000003</v>
      </c>
      <c r="J323">
        <v>120</v>
      </c>
      <c r="K323" s="2">
        <v>836348.94599999988</v>
      </c>
      <c r="L323" s="2">
        <v>60</v>
      </c>
      <c r="M323" s="2">
        <v>872131.01000000024</v>
      </c>
      <c r="N323" s="2">
        <v>60</v>
      </c>
      <c r="O323" s="2">
        <v>847675.43599999964</v>
      </c>
      <c r="P323" s="2">
        <v>60</v>
      </c>
      <c r="Q323" s="2">
        <v>837665.88500000024</v>
      </c>
      <c r="R323" s="2">
        <v>60</v>
      </c>
      <c r="S323" s="2">
        <v>898668.44200000004</v>
      </c>
      <c r="T323" s="2">
        <v>77</v>
      </c>
      <c r="U323" s="2">
        <v>830839.18700000015</v>
      </c>
      <c r="V323" s="2">
        <v>120</v>
      </c>
      <c r="W323" s="2">
        <v>552916.42700000003</v>
      </c>
      <c r="X323" s="2">
        <v>308</v>
      </c>
      <c r="Y323" s="2">
        <v>283529.99999999994</v>
      </c>
      <c r="Z323" s="2">
        <v>485</v>
      </c>
      <c r="AA323" s="2">
        <v>106922.15199999994</v>
      </c>
      <c r="AB323" s="2">
        <f>ABS((Table155[[#This Row],[85+ years state population]]-Sheet1!$B$8)/Sheet1!$B$7)</f>
        <v>3.1041038915381781E-2</v>
      </c>
      <c r="AC323" s="2" t="str">
        <f>IF(Table155[[#This Row],[85+ years: standard deviations away from mean]]&lt;2, "no", "yes")</f>
        <v>no</v>
      </c>
      <c r="AD323" s="2">
        <v>645</v>
      </c>
    </row>
    <row r="324" spans="1:30">
      <c r="A324" t="s">
        <v>53</v>
      </c>
      <c r="B324">
        <v>2015</v>
      </c>
      <c r="C324">
        <v>5702115</v>
      </c>
      <c r="D324">
        <v>2831157</v>
      </c>
      <c r="E324">
        <v>2870958</v>
      </c>
      <c r="F324">
        <v>1410</v>
      </c>
      <c r="G324">
        <f>ABS((Table155[[#This Row],[Total deaths of state by year]]-Sheet1!$C$8)/Sheet1!$C$7)</f>
        <v>2.168359042017191E-2</v>
      </c>
      <c r="H324" t="str">
        <f>IF(Table155[[#This Row],[Total deaths of state by year: standard deviations away from mean]]&lt;2, "no", "yes")</f>
        <v>no</v>
      </c>
      <c r="I324" s="2">
        <v>342008.89399999991</v>
      </c>
      <c r="J324">
        <v>120</v>
      </c>
      <c r="K324" s="2">
        <v>731318.73699999985</v>
      </c>
      <c r="L324" s="2">
        <v>60</v>
      </c>
      <c r="M324" s="2">
        <v>787011.92599999998</v>
      </c>
      <c r="N324" s="2">
        <v>60</v>
      </c>
      <c r="O324" s="2">
        <v>729174.46099999989</v>
      </c>
      <c r="P324" s="2">
        <v>60</v>
      </c>
      <c r="Q324" s="2">
        <v>695763.66299999971</v>
      </c>
      <c r="R324" s="2">
        <v>60</v>
      </c>
      <c r="S324" s="2">
        <v>822600.08899999969</v>
      </c>
      <c r="T324" s="2">
        <v>60</v>
      </c>
      <c r="U324" s="2">
        <v>757189.59999999974</v>
      </c>
      <c r="V324" s="2">
        <v>60</v>
      </c>
      <c r="W324" s="2">
        <v>457661.91899999999</v>
      </c>
      <c r="X324" s="2">
        <v>92</v>
      </c>
      <c r="Y324" s="2">
        <v>259861.66600000003</v>
      </c>
      <c r="Z324" s="2">
        <v>243</v>
      </c>
      <c r="AA324" s="2">
        <v>121939.391</v>
      </c>
      <c r="AB324" s="2">
        <f>ABS((Table155[[#This Row],[85+ years state population]]-Sheet1!$B$8)/Sheet1!$B$7)</f>
        <v>9.1147003188333089E-2</v>
      </c>
      <c r="AC324" s="2" t="str">
        <f>IF(Table155[[#This Row],[85+ years: standard deviations away from mean]]&lt;2, "no", "yes")</f>
        <v>no</v>
      </c>
      <c r="AD324" s="2">
        <v>595</v>
      </c>
    </row>
    <row r="325" spans="1:30">
      <c r="A325" t="s">
        <v>24</v>
      </c>
      <c r="B325">
        <v>2015</v>
      </c>
      <c r="C325">
        <v>5950118</v>
      </c>
      <c r="D325">
        <v>2881949</v>
      </c>
      <c r="E325">
        <v>3068169</v>
      </c>
      <c r="F325">
        <v>1493</v>
      </c>
      <c r="G325">
        <f>ABS((Table155[[#This Row],[Total deaths of state by year]]-Sheet1!$C$8)/Sheet1!$C$7)</f>
        <v>5.5132454236447838E-2</v>
      </c>
      <c r="H325" t="str">
        <f>IF(Table155[[#This Row],[Total deaths of state by year: standard deviations away from mean]]&lt;2, "no", "yes")</f>
        <v>no</v>
      </c>
      <c r="I325" s="2">
        <v>368713.33400000003</v>
      </c>
      <c r="J325">
        <v>120</v>
      </c>
      <c r="K325" s="2">
        <v>752675.12900000007</v>
      </c>
      <c r="L325" s="2">
        <v>60</v>
      </c>
      <c r="M325" s="2">
        <v>801897.11099999968</v>
      </c>
      <c r="N325" s="2">
        <v>60</v>
      </c>
      <c r="O325" s="2">
        <v>814911.34600000002</v>
      </c>
      <c r="P325" s="2">
        <v>60</v>
      </c>
      <c r="Q325" s="2">
        <v>776559.25699999975</v>
      </c>
      <c r="R325" s="2">
        <v>60</v>
      </c>
      <c r="S325" s="2">
        <v>891909.07200000004</v>
      </c>
      <c r="T325" s="2">
        <v>60</v>
      </c>
      <c r="U325" s="2">
        <v>755818.446</v>
      </c>
      <c r="V325" s="2">
        <v>75</v>
      </c>
      <c r="W325" s="2">
        <v>453442.696</v>
      </c>
      <c r="X325" s="2">
        <v>175</v>
      </c>
      <c r="Y325" s="2">
        <v>231278.23199999993</v>
      </c>
      <c r="Z325" s="2">
        <v>305</v>
      </c>
      <c r="AA325" s="2">
        <v>106211.61899999998</v>
      </c>
      <c r="AB325" s="2">
        <f>ABS((Table155[[#This Row],[85+ years state population]]-Sheet1!$B$8)/Sheet1!$B$7)</f>
        <v>3.6822303775059011E-2</v>
      </c>
      <c r="AC325" s="2" t="str">
        <f>IF(Table155[[#This Row],[85+ years: standard deviations away from mean]]&lt;2, "no", "yes")</f>
        <v>no</v>
      </c>
      <c r="AD325" s="2">
        <v>518</v>
      </c>
    </row>
    <row r="326" spans="1:30">
      <c r="A326" t="s">
        <v>21</v>
      </c>
      <c r="B326">
        <v>2015</v>
      </c>
      <c r="C326">
        <v>4777819</v>
      </c>
      <c r="D326">
        <v>2353834</v>
      </c>
      <c r="E326">
        <v>2423985</v>
      </c>
      <c r="F326">
        <v>1305</v>
      </c>
      <c r="G326">
        <f>ABS((Table155[[#This Row],[Total deaths of state by year]]-Sheet1!$C$8)/Sheet1!$C$7)</f>
        <v>0.11886051438336556</v>
      </c>
      <c r="H326" t="str">
        <f>IF(Table155[[#This Row],[Total deaths of state by year: standard deviations away from mean]]&lt;2, "no", "yes")</f>
        <v>no</v>
      </c>
      <c r="I326" s="2">
        <v>300143.91799999995</v>
      </c>
      <c r="J326">
        <v>120</v>
      </c>
      <c r="K326" s="2">
        <v>620188.94400000002</v>
      </c>
      <c r="L326" s="2">
        <v>60</v>
      </c>
      <c r="M326" s="2">
        <v>651341.05000000016</v>
      </c>
      <c r="N326" s="2">
        <v>60</v>
      </c>
      <c r="O326" s="2">
        <v>603993.2999999997</v>
      </c>
      <c r="P326" s="2">
        <v>60</v>
      </c>
      <c r="Q326" s="2">
        <v>605706.53600000008</v>
      </c>
      <c r="R326" s="2">
        <v>60</v>
      </c>
      <c r="S326" s="2">
        <v>669337.23099999991</v>
      </c>
      <c r="T326" s="2">
        <v>60</v>
      </c>
      <c r="U326" s="2">
        <v>625321.65500000014</v>
      </c>
      <c r="V326" s="2">
        <v>91</v>
      </c>
      <c r="W326" s="2">
        <v>407760.80999999994</v>
      </c>
      <c r="X326" s="2">
        <v>166</v>
      </c>
      <c r="Y326" s="2">
        <v>209375.111</v>
      </c>
      <c r="Z326" s="2">
        <v>238</v>
      </c>
      <c r="AA326" s="2">
        <v>84151.071999999986</v>
      </c>
      <c r="AB326" s="2">
        <f>ABS((Table155[[#This Row],[85+ years state population]]-Sheet1!$B$8)/Sheet1!$B$7)</f>
        <v>0.21631835132860525</v>
      </c>
      <c r="AC326" s="2" t="str">
        <f>IF(Table155[[#This Row],[85+ years: standard deviations away from mean]]&lt;2, "no", "yes")</f>
        <v>no</v>
      </c>
      <c r="AD326" s="2">
        <v>390</v>
      </c>
    </row>
    <row r="327" spans="1:30">
      <c r="A327" t="s">
        <v>27</v>
      </c>
      <c r="B327">
        <v>2015</v>
      </c>
      <c r="C327">
        <v>5453931</v>
      </c>
      <c r="D327">
        <v>2707675</v>
      </c>
      <c r="E327">
        <v>2746256</v>
      </c>
      <c r="F327">
        <v>1117</v>
      </c>
      <c r="G327">
        <f>ABS((Table155[[#This Row],[Total deaths of state by year]]-Sheet1!$C$8)/Sheet1!$C$7)</f>
        <v>0.29285348300317898</v>
      </c>
      <c r="H327" t="str">
        <f>IF(Table155[[#This Row],[Total deaths of state by year: standard deviations away from mean]]&lt;2, "no", "yes")</f>
        <v>no</v>
      </c>
      <c r="I327" s="2">
        <v>351162.272</v>
      </c>
      <c r="J327">
        <v>120</v>
      </c>
      <c r="K327" s="2">
        <v>720982.77499999979</v>
      </c>
      <c r="L327" s="2">
        <v>60</v>
      </c>
      <c r="M327" s="2">
        <v>721008.71299999987</v>
      </c>
      <c r="N327" s="2">
        <v>60</v>
      </c>
      <c r="O327" s="2">
        <v>747053.98499999999</v>
      </c>
      <c r="P327" s="2">
        <v>60</v>
      </c>
      <c r="Q327" s="2">
        <v>678468.00100000005</v>
      </c>
      <c r="R327" s="2">
        <v>60</v>
      </c>
      <c r="S327" s="2">
        <v>778905.10700000008</v>
      </c>
      <c r="T327" s="2">
        <v>60</v>
      </c>
      <c r="U327" s="2">
        <v>699630.71300000011</v>
      </c>
      <c r="V327" s="2">
        <v>60</v>
      </c>
      <c r="W327" s="2">
        <v>414257.79599999997</v>
      </c>
      <c r="X327" s="2">
        <v>81</v>
      </c>
      <c r="Y327" s="2">
        <v>231028.60099999988</v>
      </c>
      <c r="Z327" s="2">
        <v>141</v>
      </c>
      <c r="AA327" s="2">
        <v>109606.97600000001</v>
      </c>
      <c r="AB327" s="2">
        <f>ABS((Table155[[#This Row],[85+ years state population]]-Sheet1!$B$8)/Sheet1!$B$7)</f>
        <v>9.1959189200836473E-3</v>
      </c>
      <c r="AC327" s="2" t="str">
        <f>IF(Table155[[#This Row],[85+ years: standard deviations away from mean]]&lt;2, "no", "yes")</f>
        <v>no</v>
      </c>
      <c r="AD327" s="2">
        <v>415</v>
      </c>
    </row>
    <row r="328" spans="1:30">
      <c r="A328" t="s">
        <v>4</v>
      </c>
      <c r="B328">
        <v>2015</v>
      </c>
      <c r="C328">
        <v>4727058</v>
      </c>
      <c r="D328">
        <v>2293421</v>
      </c>
      <c r="E328">
        <v>2433637</v>
      </c>
      <c r="F328">
        <v>1427</v>
      </c>
      <c r="G328">
        <f>ABS((Table155[[#This Row],[Total deaths of state by year]]-Sheet1!$C$8)/Sheet1!$C$7)</f>
        <v>5.9501836832738892E-3</v>
      </c>
      <c r="H328" t="str">
        <f>IF(Table155[[#This Row],[Total deaths of state by year: standard deviations away from mean]]&lt;2, "no", "yes")</f>
        <v>no</v>
      </c>
      <c r="I328" s="2">
        <v>289513.79300000001</v>
      </c>
      <c r="J328">
        <v>120</v>
      </c>
      <c r="K328" s="2">
        <v>610789.65300000017</v>
      </c>
      <c r="L328" s="2">
        <v>60</v>
      </c>
      <c r="M328" s="2">
        <v>652929.81400000001</v>
      </c>
      <c r="N328" s="2">
        <v>60</v>
      </c>
      <c r="O328" s="2">
        <v>610978.24199999997</v>
      </c>
      <c r="P328" s="2">
        <v>60</v>
      </c>
      <c r="Q328" s="2">
        <v>595044.549</v>
      </c>
      <c r="R328" s="2">
        <v>60</v>
      </c>
      <c r="S328" s="2">
        <v>652442.83699999994</v>
      </c>
      <c r="T328" s="2">
        <v>60</v>
      </c>
      <c r="U328" s="2">
        <v>610374.5070000001</v>
      </c>
      <c r="V328" s="2">
        <v>122</v>
      </c>
      <c r="W328" s="2">
        <v>408052.16700000002</v>
      </c>
      <c r="X328" s="2">
        <v>196</v>
      </c>
      <c r="Y328" s="2">
        <v>216651.45400000006</v>
      </c>
      <c r="Z328" s="2">
        <v>308</v>
      </c>
      <c r="AA328" s="2">
        <v>80089.16</v>
      </c>
      <c r="AB328" s="2">
        <f>ABS((Table155[[#This Row],[85+ years state population]]-Sheet1!$B$8)/Sheet1!$B$7)</f>
        <v>0.24936817323512084</v>
      </c>
      <c r="AC328" s="2" t="str">
        <f>IF(Table155[[#This Row],[85+ years: standard deviations away from mean]]&lt;2, "no", "yes")</f>
        <v>no</v>
      </c>
      <c r="AD328" s="2">
        <v>381</v>
      </c>
    </row>
    <row r="329" spans="1:30">
      <c r="A329" t="s">
        <v>10</v>
      </c>
      <c r="B329">
        <v>2015</v>
      </c>
      <c r="C329">
        <v>3593222</v>
      </c>
      <c r="D329">
        <v>1751607</v>
      </c>
      <c r="E329">
        <v>1841615</v>
      </c>
      <c r="F329">
        <v>1098</v>
      </c>
      <c r="G329">
        <f>ABS((Table155[[#This Row],[Total deaths of state by year]]-Sheet1!$C$8)/Sheet1!$C$7)</f>
        <v>0.31043787876794732</v>
      </c>
      <c r="H329" t="str">
        <f>IF(Table155[[#This Row],[Total deaths of state by year: standard deviations away from mean]]&lt;2, "no", "yes")</f>
        <v>no</v>
      </c>
      <c r="I329" s="2">
        <v>191428.15599999999</v>
      </c>
      <c r="J329">
        <v>120</v>
      </c>
      <c r="K329" s="2">
        <v>447137.47499999998</v>
      </c>
      <c r="L329" s="2">
        <v>60</v>
      </c>
      <c r="M329" s="2">
        <v>494068.23699999996</v>
      </c>
      <c r="N329" s="2">
        <v>60</v>
      </c>
      <c r="O329" s="2">
        <v>437346.90100000001</v>
      </c>
      <c r="P329" s="2">
        <v>60</v>
      </c>
      <c r="Q329" s="2">
        <v>449396.44099999999</v>
      </c>
      <c r="R329" s="2">
        <v>60</v>
      </c>
      <c r="S329" s="2">
        <v>555610.25200000009</v>
      </c>
      <c r="T329" s="2">
        <v>60</v>
      </c>
      <c r="U329" s="2">
        <v>478011.78</v>
      </c>
      <c r="V329" s="2">
        <v>60</v>
      </c>
      <c r="W329" s="2">
        <v>292294.24699999997</v>
      </c>
      <c r="X329" s="2">
        <v>69</v>
      </c>
      <c r="Y329" s="2">
        <v>162165.48300000001</v>
      </c>
      <c r="Z329" s="2">
        <v>152</v>
      </c>
      <c r="AA329" s="2">
        <v>87955.89</v>
      </c>
      <c r="AB329" s="2">
        <f>ABS((Table155[[#This Row],[85+ years state population]]-Sheet1!$B$8)/Sheet1!$B$7)</f>
        <v>0.18536037949496978</v>
      </c>
      <c r="AC329" s="2" t="str">
        <f>IF(Table155[[#This Row],[85+ years: standard deviations away from mean]]&lt;2, "no", "yes")</f>
        <v>no</v>
      </c>
      <c r="AD329" s="2">
        <v>397</v>
      </c>
    </row>
    <row r="330" spans="1:30">
      <c r="A330" t="s">
        <v>22</v>
      </c>
      <c r="B330">
        <v>2015</v>
      </c>
      <c r="C330">
        <v>4572767</v>
      </c>
      <c r="D330">
        <v>2232931</v>
      </c>
      <c r="E330">
        <v>2339836</v>
      </c>
      <c r="F330">
        <v>1084</v>
      </c>
      <c r="G330">
        <f>ABS((Table155[[#This Row],[Total deaths of state by year]]-Sheet1!$C$8)/Sheet1!$C$7)</f>
        <v>0.32339480196303982</v>
      </c>
      <c r="H330" t="str">
        <f>IF(Table155[[#This Row],[Total deaths of state by year: standard deviations away from mean]]&lt;2, "no", "yes")</f>
        <v>no</v>
      </c>
      <c r="I330" s="2">
        <v>306051.16200000001</v>
      </c>
      <c r="J330">
        <v>120</v>
      </c>
      <c r="K330" s="2">
        <v>611289.18399999989</v>
      </c>
      <c r="L330" s="2">
        <v>60</v>
      </c>
      <c r="M330" s="2">
        <v>645802.44899999967</v>
      </c>
      <c r="N330" s="2">
        <v>60</v>
      </c>
      <c r="O330" s="2">
        <v>645142.49400000006</v>
      </c>
      <c r="P330" s="2">
        <v>60</v>
      </c>
      <c r="Q330" s="2">
        <v>556146.72000000009</v>
      </c>
      <c r="R330" s="2">
        <v>60</v>
      </c>
      <c r="S330" s="2">
        <v>614972.71799999988</v>
      </c>
      <c r="T330" s="2">
        <v>60</v>
      </c>
      <c r="U330" s="2">
        <v>577402.14600000007</v>
      </c>
      <c r="V330" s="2">
        <v>76</v>
      </c>
      <c r="W330" s="2">
        <v>354598.95700000011</v>
      </c>
      <c r="X330" s="2">
        <v>104</v>
      </c>
      <c r="Y330" s="2">
        <v>186712.74499999994</v>
      </c>
      <c r="Z330" s="2">
        <v>193</v>
      </c>
      <c r="AA330" s="2">
        <v>72344.499000000011</v>
      </c>
      <c r="AB330" s="2">
        <f>ABS((Table155[[#This Row],[85+ years state population]]-Sheet1!$B$8)/Sheet1!$B$7)</f>
        <v>0.31238275030531293</v>
      </c>
      <c r="AC330" s="2" t="str">
        <f>IF(Table155[[#This Row],[85+ years: standard deviations away from mean]]&lt;2, "no", "yes")</f>
        <v>no</v>
      </c>
      <c r="AD330" s="2">
        <v>291</v>
      </c>
    </row>
    <row r="331" spans="1:30">
      <c r="A331" t="s">
        <v>44</v>
      </c>
      <c r="B331">
        <v>2015</v>
      </c>
      <c r="C331">
        <v>4630051</v>
      </c>
      <c r="D331">
        <v>2248661</v>
      </c>
      <c r="E331">
        <v>2381390</v>
      </c>
      <c r="F331">
        <v>1183</v>
      </c>
      <c r="G331">
        <f>ABS((Table155[[#This Row],[Total deaths of state by year]]-Sheet1!$C$8)/Sheet1!$C$7)</f>
        <v>0.23177084508345724</v>
      </c>
      <c r="H331" t="str">
        <f>IF(Table155[[#This Row],[Total deaths of state by year: standard deviations away from mean]]&lt;2, "no", "yes")</f>
        <v>no</v>
      </c>
      <c r="I331" s="2">
        <v>286301.08800000011</v>
      </c>
      <c r="J331">
        <v>120</v>
      </c>
      <c r="K331" s="2">
        <v>593470.88299999991</v>
      </c>
      <c r="L331" s="2">
        <v>60</v>
      </c>
      <c r="M331" s="2">
        <v>637090.69099999988</v>
      </c>
      <c r="N331" s="2">
        <v>60</v>
      </c>
      <c r="O331" s="2">
        <v>598183.3820000001</v>
      </c>
      <c r="P331" s="2">
        <v>60</v>
      </c>
      <c r="Q331" s="2">
        <v>577669.12300000002</v>
      </c>
      <c r="R331" s="2">
        <v>60</v>
      </c>
      <c r="S331" s="2">
        <v>630881.90199999977</v>
      </c>
      <c r="T331" s="2">
        <v>60</v>
      </c>
      <c r="U331" s="2">
        <v>602879.71999999986</v>
      </c>
      <c r="V331" s="2">
        <v>79</v>
      </c>
      <c r="W331" s="2">
        <v>426021.391</v>
      </c>
      <c r="X331" s="2">
        <v>135</v>
      </c>
      <c r="Y331" s="2">
        <v>203119.11400000003</v>
      </c>
      <c r="Z331" s="2">
        <v>221</v>
      </c>
      <c r="AA331" s="2">
        <v>76144.672999999995</v>
      </c>
      <c r="AB331" s="2">
        <f>ABS((Table155[[#This Row],[85+ years state population]]-Sheet1!$B$8)/Sheet1!$B$7)</f>
        <v>0.28146256446333229</v>
      </c>
      <c r="AC331" s="2" t="str">
        <f>IF(Table155[[#This Row],[85+ years: standard deviations away from mean]]&lt;2, "no", "yes")</f>
        <v>no</v>
      </c>
      <c r="AD331" s="2">
        <v>328</v>
      </c>
    </row>
    <row r="332" spans="1:30">
      <c r="A332" t="s">
        <v>19</v>
      </c>
      <c r="B332">
        <v>2015</v>
      </c>
      <c r="C332">
        <v>3310134</v>
      </c>
      <c r="D332">
        <v>1647731</v>
      </c>
      <c r="E332">
        <v>1662403</v>
      </c>
      <c r="F332">
        <v>1027</v>
      </c>
      <c r="G332">
        <f>ABS((Table155[[#This Row],[Total deaths of state by year]]-Sheet1!$C$8)/Sheet1!$C$7)</f>
        <v>0.37614798925734494</v>
      </c>
      <c r="H332" t="str">
        <f>IF(Table155[[#This Row],[Total deaths of state by year: standard deviations away from mean]]&lt;2, "no", "yes")</f>
        <v>no</v>
      </c>
      <c r="I332" s="2">
        <v>209456.43900000007</v>
      </c>
      <c r="J332">
        <v>120</v>
      </c>
      <c r="K332" s="2">
        <v>434931.38099999982</v>
      </c>
      <c r="L332" s="2">
        <v>60</v>
      </c>
      <c r="M332" s="2">
        <v>470774.63500000001</v>
      </c>
      <c r="N332" s="2">
        <v>60</v>
      </c>
      <c r="O332" s="2">
        <v>416696.4870000002</v>
      </c>
      <c r="P332" s="2">
        <v>60</v>
      </c>
      <c r="Q332" s="2">
        <v>388664.33000000013</v>
      </c>
      <c r="R332" s="2">
        <v>60</v>
      </c>
      <c r="S332" s="2">
        <v>443784.5520000002</v>
      </c>
      <c r="T332" s="2">
        <v>60</v>
      </c>
      <c r="U332" s="2">
        <v>430887.48499999987</v>
      </c>
      <c r="V332" s="2">
        <v>66</v>
      </c>
      <c r="W332" s="2">
        <v>272776.14099999989</v>
      </c>
      <c r="X332" s="2">
        <v>68</v>
      </c>
      <c r="Y332" s="2">
        <v>162675.72100000002</v>
      </c>
      <c r="Z332" s="2">
        <v>120</v>
      </c>
      <c r="AA332" s="2">
        <v>79012.63999999997</v>
      </c>
      <c r="AB332" s="2">
        <f>ABS((Table155[[#This Row],[85+ years state population]]-Sheet1!$B$8)/Sheet1!$B$7)</f>
        <v>0.25812729807061791</v>
      </c>
      <c r="AC332" s="2" t="str">
        <f>IF(Table155[[#This Row],[85+ years: standard deviations away from mean]]&lt;2, "no", "yes")</f>
        <v>no</v>
      </c>
      <c r="AD332" s="2">
        <v>353</v>
      </c>
    </row>
    <row r="333" spans="1:30">
      <c r="A333" t="s">
        <v>20</v>
      </c>
      <c r="B333">
        <v>2015</v>
      </c>
      <c r="C333">
        <v>2985149</v>
      </c>
      <c r="D333">
        <v>1487628</v>
      </c>
      <c r="E333">
        <v>1497521</v>
      </c>
      <c r="F333">
        <v>1057</v>
      </c>
      <c r="G333">
        <f>ABS((Table155[[#This Row],[Total deaths of state by year]]-Sheet1!$C$8)/Sheet1!$C$7)</f>
        <v>0.34838315383928964</v>
      </c>
      <c r="H333" t="str">
        <f>IF(Table155[[#This Row],[Total deaths of state by year: standard deviations away from mean]]&lt;2, "no", "yes")</f>
        <v>no</v>
      </c>
      <c r="I333" s="2">
        <v>204158.94200000004</v>
      </c>
      <c r="J333">
        <v>120</v>
      </c>
      <c r="K333" s="2">
        <v>414157.14700000011</v>
      </c>
      <c r="L333" s="2">
        <v>60</v>
      </c>
      <c r="M333" s="2">
        <v>428799.86099999998</v>
      </c>
      <c r="N333" s="2">
        <v>60</v>
      </c>
      <c r="O333" s="2">
        <v>394319.32400000026</v>
      </c>
      <c r="P333" s="2">
        <v>60</v>
      </c>
      <c r="Q333" s="2">
        <v>357585.15600000002</v>
      </c>
      <c r="R333" s="2">
        <v>60</v>
      </c>
      <c r="S333" s="2">
        <v>392629.95500000002</v>
      </c>
      <c r="T333" s="2">
        <v>60</v>
      </c>
      <c r="U333" s="2">
        <v>372704.42200000014</v>
      </c>
      <c r="V333" s="2">
        <v>60</v>
      </c>
      <c r="W333" s="2">
        <v>228016.27699999997</v>
      </c>
      <c r="X333" s="2">
        <v>78</v>
      </c>
      <c r="Y333" s="2">
        <v>131256.19199999998</v>
      </c>
      <c r="Z333" s="2">
        <v>139</v>
      </c>
      <c r="AA333" s="2">
        <v>61826.797000000013</v>
      </c>
      <c r="AB333" s="2">
        <f>ABS((Table155[[#This Row],[85+ years state population]]-Sheet1!$B$8)/Sheet1!$B$7)</f>
        <v>0.3979602266183902</v>
      </c>
      <c r="AC333" s="2" t="str">
        <f>IF(Table155[[#This Row],[85+ years: standard deviations away from mean]]&lt;2, "no", "yes")</f>
        <v>no</v>
      </c>
      <c r="AD333" s="2">
        <v>360</v>
      </c>
    </row>
    <row r="334" spans="1:30">
      <c r="A334" t="s">
        <v>40</v>
      </c>
      <c r="B334">
        <v>2015</v>
      </c>
      <c r="C334">
        <v>4148512</v>
      </c>
      <c r="D334">
        <v>2056533</v>
      </c>
      <c r="E334">
        <v>2091979</v>
      </c>
      <c r="F334">
        <v>1071</v>
      </c>
      <c r="G334">
        <f>ABS((Table155[[#This Row],[Total deaths of state by year]]-Sheet1!$C$8)/Sheet1!$C$7)</f>
        <v>0.33542623064419713</v>
      </c>
      <c r="H334" t="str">
        <f>IF(Table155[[#This Row],[Total deaths of state by year: standard deviations away from mean]]&lt;2, "no", "yes")</f>
        <v>no</v>
      </c>
      <c r="I334" s="2">
        <v>281914.57500000001</v>
      </c>
      <c r="J334">
        <v>120</v>
      </c>
      <c r="K334" s="2">
        <v>564790.62699999998</v>
      </c>
      <c r="L334" s="2">
        <v>60</v>
      </c>
      <c r="M334" s="2">
        <v>583311.16099999973</v>
      </c>
      <c r="N334" s="2">
        <v>60</v>
      </c>
      <c r="O334" s="2">
        <v>559065.89599999983</v>
      </c>
      <c r="P334" s="2">
        <v>60</v>
      </c>
      <c r="Q334" s="2">
        <v>503149.68700000009</v>
      </c>
      <c r="R334" s="2">
        <v>60</v>
      </c>
      <c r="S334" s="2">
        <v>539852.40700000001</v>
      </c>
      <c r="T334" s="2">
        <v>60</v>
      </c>
      <c r="U334" s="2">
        <v>512993.65600000008</v>
      </c>
      <c r="V334" s="2">
        <v>76</v>
      </c>
      <c r="W334" s="2">
        <v>341832.76600000012</v>
      </c>
      <c r="X334" s="2">
        <v>108</v>
      </c>
      <c r="Y334" s="2">
        <v>187495.08399999992</v>
      </c>
      <c r="Z334" s="2">
        <v>211</v>
      </c>
      <c r="AA334" s="2">
        <v>73084.449000000022</v>
      </c>
      <c r="AB334" s="2">
        <f>ABS((Table155[[#This Row],[85+ years state population]]-Sheet1!$B$8)/Sheet1!$B$7)</f>
        <v>0.30636213348256375</v>
      </c>
      <c r="AC334" s="2" t="str">
        <f>IF(Table155[[#This Row],[85+ years: standard deviations away from mean]]&lt;2, "no", "yes")</f>
        <v>no</v>
      </c>
      <c r="AD334" s="2">
        <v>256</v>
      </c>
    </row>
    <row r="335" spans="1:30">
      <c r="A335" t="s">
        <v>51</v>
      </c>
      <c r="B335">
        <v>2015</v>
      </c>
      <c r="C335">
        <v>6946663</v>
      </c>
      <c r="D335">
        <v>3462976</v>
      </c>
      <c r="E335">
        <v>3483687</v>
      </c>
      <c r="F335">
        <v>1196</v>
      </c>
      <c r="G335">
        <f>ABS((Table155[[#This Row],[Total deaths of state by year]]-Sheet1!$C$8)/Sheet1!$C$7)</f>
        <v>0.21973941640229994</v>
      </c>
      <c r="H335" t="str">
        <f>IF(Table155[[#This Row],[Total deaths of state by year: standard deviations away from mean]]&lt;2, "no", "yes")</f>
        <v>no</v>
      </c>
      <c r="I335" s="2">
        <v>442528.08700000023</v>
      </c>
      <c r="J335">
        <v>120</v>
      </c>
      <c r="K335" s="2">
        <v>878668.07000000007</v>
      </c>
      <c r="L335" s="2">
        <v>60</v>
      </c>
      <c r="M335" s="2">
        <v>925867.83100000012</v>
      </c>
      <c r="N335" s="2">
        <v>60</v>
      </c>
      <c r="O335" s="2">
        <v>1001145.644</v>
      </c>
      <c r="P335" s="2">
        <v>60</v>
      </c>
      <c r="Q335" s="2">
        <v>917728.92599999986</v>
      </c>
      <c r="R335" s="2">
        <v>60</v>
      </c>
      <c r="S335" s="2">
        <v>952543.77900000033</v>
      </c>
      <c r="T335" s="2">
        <v>60</v>
      </c>
      <c r="U335" s="2">
        <v>889665.69199999981</v>
      </c>
      <c r="V335" s="2">
        <v>60</v>
      </c>
      <c r="W335" s="2">
        <v>546893.05000000016</v>
      </c>
      <c r="X335" s="2">
        <v>110</v>
      </c>
      <c r="Y335" s="2">
        <v>265424.641</v>
      </c>
      <c r="Z335" s="2">
        <v>170</v>
      </c>
      <c r="AA335" s="2">
        <v>124771.14799999999</v>
      </c>
      <c r="AB335" s="2">
        <f>ABS((Table155[[#This Row],[85+ years state population]]-Sheet1!$B$8)/Sheet1!$B$7)</f>
        <v>0.11418764624818489</v>
      </c>
      <c r="AC335" s="2" t="str">
        <f>IF(Table155[[#This Row],[85+ years: standard deviations away from mean]]&lt;2, "no", "yes")</f>
        <v>no</v>
      </c>
      <c r="AD335" s="2">
        <v>436</v>
      </c>
    </row>
    <row r="336" spans="1:30">
      <c r="A336" t="s">
        <v>6</v>
      </c>
      <c r="B336">
        <v>2015</v>
      </c>
      <c r="C336">
        <v>6522731</v>
      </c>
      <c r="D336">
        <v>3240859</v>
      </c>
      <c r="E336">
        <v>3281872</v>
      </c>
      <c r="F336">
        <v>1123</v>
      </c>
      <c r="G336">
        <f>ABS((Table155[[#This Row],[Total deaths of state by year]]-Sheet1!$C$8)/Sheet1!$C$7)</f>
        <v>0.2873005159195679</v>
      </c>
      <c r="H336" t="str">
        <f>IF(Table155[[#This Row],[Total deaths of state by year: standard deviations away from mean]]&lt;2, "no", "yes")</f>
        <v>no</v>
      </c>
      <c r="I336" s="2">
        <v>424856.47899999993</v>
      </c>
      <c r="J336">
        <v>120</v>
      </c>
      <c r="K336" s="2">
        <v>892843.10600000003</v>
      </c>
      <c r="L336" s="2">
        <v>60</v>
      </c>
      <c r="M336" s="2">
        <v>916341.0070000001</v>
      </c>
      <c r="N336" s="2">
        <v>60</v>
      </c>
      <c r="O336" s="2">
        <v>873997.61800000002</v>
      </c>
      <c r="P336" s="2">
        <v>60</v>
      </c>
      <c r="Q336" s="2">
        <v>823284.95900000003</v>
      </c>
      <c r="R336" s="2">
        <v>60</v>
      </c>
      <c r="S336" s="2">
        <v>824481.64100000018</v>
      </c>
      <c r="T336" s="2">
        <v>60</v>
      </c>
      <c r="U336" s="2">
        <v>767758.80299999984</v>
      </c>
      <c r="V336" s="2">
        <v>67</v>
      </c>
      <c r="W336" s="2">
        <v>581227.27799999993</v>
      </c>
      <c r="X336" s="2">
        <v>107</v>
      </c>
      <c r="Y336" s="2">
        <v>309296.21200000006</v>
      </c>
      <c r="Z336" s="2">
        <v>208</v>
      </c>
      <c r="AA336" s="2">
        <v>119063.27099999999</v>
      </c>
      <c r="AB336" s="2">
        <f>ABS((Table155[[#This Row],[85+ years state population]]-Sheet1!$B$8)/Sheet1!$B$7)</f>
        <v>6.7745399760743216E-2</v>
      </c>
      <c r="AC336" s="2" t="str">
        <f>IF(Table155[[#This Row],[85+ years: standard deviations away from mean]]&lt;2, "no", "yes")</f>
        <v>no</v>
      </c>
      <c r="AD336" s="2">
        <v>321</v>
      </c>
    </row>
    <row r="337" spans="1:30">
      <c r="A337" t="s">
        <v>7</v>
      </c>
      <c r="B337">
        <v>2015</v>
      </c>
      <c r="C337">
        <v>3099972</v>
      </c>
      <c r="D337">
        <v>1525237</v>
      </c>
      <c r="E337">
        <v>1574735</v>
      </c>
      <c r="F337">
        <v>1036</v>
      </c>
      <c r="G337">
        <f>ABS((Table155[[#This Row],[Total deaths of state by year]]-Sheet1!$C$8)/Sheet1!$C$7)</f>
        <v>0.36781853863192837</v>
      </c>
      <c r="H337" t="str">
        <f>IF(Table155[[#This Row],[Total deaths of state by year: standard deviations away from mean]]&lt;2, "no", "yes")</f>
        <v>no</v>
      </c>
      <c r="I337" s="2">
        <v>199687.81900000013</v>
      </c>
      <c r="J337">
        <v>120</v>
      </c>
      <c r="K337" s="2">
        <v>413785.06599999999</v>
      </c>
      <c r="L337" s="2">
        <v>60</v>
      </c>
      <c r="M337" s="2">
        <v>420881.75799999997</v>
      </c>
      <c r="N337" s="2">
        <v>60</v>
      </c>
      <c r="O337" s="2">
        <v>402621.25099999993</v>
      </c>
      <c r="P337" s="2">
        <v>60</v>
      </c>
      <c r="Q337" s="2">
        <v>382225.924</v>
      </c>
      <c r="R337" s="2">
        <v>60</v>
      </c>
      <c r="S337" s="2">
        <v>409132.609</v>
      </c>
      <c r="T337" s="2">
        <v>60</v>
      </c>
      <c r="U337" s="2">
        <v>389166.625</v>
      </c>
      <c r="V337" s="2">
        <v>60</v>
      </c>
      <c r="W337" s="2">
        <v>276435.07700000005</v>
      </c>
      <c r="X337" s="2">
        <v>105</v>
      </c>
      <c r="Y337" s="2">
        <v>148365.69299999997</v>
      </c>
      <c r="Z337" s="2">
        <v>183</v>
      </c>
      <c r="AA337" s="2">
        <v>57187.349999999977</v>
      </c>
      <c r="AB337" s="2">
        <f>ABS((Table155[[#This Row],[85+ years state population]]-Sheet1!$B$8)/Sheet1!$B$7)</f>
        <v>0.43570917270454862</v>
      </c>
      <c r="AC337" s="2" t="str">
        <f>IF(Table155[[#This Row],[85+ years: standard deviations away from mean]]&lt;2, "no", "yes")</f>
        <v>no</v>
      </c>
      <c r="AD337" s="2">
        <v>268</v>
      </c>
    </row>
    <row r="338" spans="1:30">
      <c r="A338" t="s">
        <v>9</v>
      </c>
      <c r="B338">
        <v>2015</v>
      </c>
      <c r="C338">
        <v>5872653</v>
      </c>
      <c r="D338">
        <v>2942365</v>
      </c>
      <c r="E338">
        <v>2930288</v>
      </c>
      <c r="F338">
        <v>1005</v>
      </c>
      <c r="G338">
        <f>ABS((Table155[[#This Row],[Total deaths of state by year]]-Sheet1!$C$8)/Sheet1!$C$7)</f>
        <v>0.39650886856391887</v>
      </c>
      <c r="H338" t="str">
        <f>IF(Table155[[#This Row],[Total deaths of state by year: standard deviations away from mean]]&lt;2, "no", "yes")</f>
        <v>no</v>
      </c>
      <c r="I338" s="2">
        <v>373965.07</v>
      </c>
      <c r="J338">
        <v>120</v>
      </c>
      <c r="K338" s="2">
        <v>784948.97699999996</v>
      </c>
      <c r="L338" s="2">
        <v>60</v>
      </c>
      <c r="M338" s="2">
        <v>803052.44900000002</v>
      </c>
      <c r="N338" s="2">
        <v>60</v>
      </c>
      <c r="O338" s="2">
        <v>856737.36199999973</v>
      </c>
      <c r="P338" s="2">
        <v>60</v>
      </c>
      <c r="Q338" s="2">
        <v>793315.08100000012</v>
      </c>
      <c r="R338" s="2">
        <v>60</v>
      </c>
      <c r="S338" s="2">
        <v>800432.56700000004</v>
      </c>
      <c r="T338" s="2">
        <v>60</v>
      </c>
      <c r="U338" s="2">
        <v>725857.60700000008</v>
      </c>
      <c r="V338" s="2">
        <v>60</v>
      </c>
      <c r="W338" s="2">
        <v>433053.185</v>
      </c>
      <c r="X338" s="2">
        <v>71</v>
      </c>
      <c r="Y338" s="2">
        <v>213526.79700000005</v>
      </c>
      <c r="Z338" s="2">
        <v>147</v>
      </c>
      <c r="AA338" s="2">
        <v>87907.391000000003</v>
      </c>
      <c r="AB338" s="2">
        <f>ABS((Table155[[#This Row],[85+ years state population]]-Sheet1!$B$8)/Sheet1!$B$7)</f>
        <v>0.1857549925029926</v>
      </c>
      <c r="AC338" s="2" t="str">
        <f>IF(Table155[[#This Row],[85+ years: standard deviations away from mean]]&lt;2, "no", "yes")</f>
        <v>no</v>
      </c>
      <c r="AD338" s="2">
        <v>307</v>
      </c>
    </row>
    <row r="339" spans="1:30">
      <c r="A339" t="s">
        <v>41</v>
      </c>
      <c r="B339">
        <v>2015</v>
      </c>
      <c r="C339">
        <v>3813556</v>
      </c>
      <c r="D339">
        <v>1884690</v>
      </c>
      <c r="E339">
        <v>1928866</v>
      </c>
      <c r="F339">
        <v>863</v>
      </c>
      <c r="G339">
        <f>ABS((Table155[[#This Row],[Total deaths of state by year]]-Sheet1!$C$8)/Sheet1!$C$7)</f>
        <v>0.52792908954271411</v>
      </c>
      <c r="H339" t="str">
        <f>IF(Table155[[#This Row],[Total deaths of state by year: standard deviations away from mean]]&lt;2, "no", "yes")</f>
        <v>no</v>
      </c>
      <c r="I339" s="2">
        <v>225586.00100000005</v>
      </c>
      <c r="J339">
        <v>120</v>
      </c>
      <c r="K339" s="2">
        <v>468019.71100000013</v>
      </c>
      <c r="L339" s="2">
        <v>60</v>
      </c>
      <c r="M339" s="2">
        <v>498923.47500000015</v>
      </c>
      <c r="N339" s="2">
        <v>60</v>
      </c>
      <c r="O339" s="2">
        <v>525450.89599999995</v>
      </c>
      <c r="P339" s="2">
        <v>60</v>
      </c>
      <c r="Q339" s="2">
        <v>497484.07500000007</v>
      </c>
      <c r="R339" s="2">
        <v>60</v>
      </c>
      <c r="S339" s="2">
        <v>501984.63199999993</v>
      </c>
      <c r="T339" s="2">
        <v>60</v>
      </c>
      <c r="U339" s="2">
        <v>515291.12700000004</v>
      </c>
      <c r="V339" s="2">
        <v>60</v>
      </c>
      <c r="W339" s="2">
        <v>335456.60299999994</v>
      </c>
      <c r="X339" s="2">
        <v>65</v>
      </c>
      <c r="Y339" s="2">
        <v>164885.78099999999</v>
      </c>
      <c r="Z339" s="2">
        <v>93</v>
      </c>
      <c r="AA339" s="2">
        <v>79100.413</v>
      </c>
      <c r="AB339" s="2">
        <f>ABS((Table155[[#This Row],[85+ years state population]]-Sheet1!$B$8)/Sheet1!$B$7)</f>
        <v>0.25741313143721922</v>
      </c>
      <c r="AC339" s="2" t="str">
        <f>IF(Table155[[#This Row],[85+ years: standard deviations away from mean]]&lt;2, "no", "yes")</f>
        <v>no</v>
      </c>
      <c r="AD339" s="2">
        <v>225</v>
      </c>
    </row>
    <row r="340" spans="1:30">
      <c r="A340" t="s">
        <v>28</v>
      </c>
      <c r="B340">
        <v>2015</v>
      </c>
      <c r="C340">
        <v>2933682</v>
      </c>
      <c r="D340">
        <v>1431927</v>
      </c>
      <c r="E340">
        <v>1501755</v>
      </c>
      <c r="F340">
        <v>1141</v>
      </c>
      <c r="G340">
        <f>ABS((Table155[[#This Row],[Total deaths of state by year]]-Sheet1!$C$8)/Sheet1!$C$7)</f>
        <v>0.27064161466873471</v>
      </c>
      <c r="H340" t="str">
        <f>IF(Table155[[#This Row],[Total deaths of state by year: standard deviations away from mean]]&lt;2, "no", "yes")</f>
        <v>no</v>
      </c>
      <c r="I340" s="2">
        <v>193171.98900000003</v>
      </c>
      <c r="J340">
        <v>120</v>
      </c>
      <c r="K340" s="2">
        <v>406368.29300000006</v>
      </c>
      <c r="L340" s="2">
        <v>60</v>
      </c>
      <c r="M340" s="2">
        <v>423658.79299999995</v>
      </c>
      <c r="N340" s="2">
        <v>60</v>
      </c>
      <c r="O340" s="2">
        <v>381518.62900000007</v>
      </c>
      <c r="P340" s="2">
        <v>60</v>
      </c>
      <c r="Q340" s="2">
        <v>366536.23000000004</v>
      </c>
      <c r="R340" s="2">
        <v>60</v>
      </c>
      <c r="S340" s="2">
        <v>391082.69200000004</v>
      </c>
      <c r="T340" s="2">
        <v>60</v>
      </c>
      <c r="U340" s="2">
        <v>363154.08500000002</v>
      </c>
      <c r="V340" s="2">
        <v>78</v>
      </c>
      <c r="W340" s="2">
        <v>238063.43100000001</v>
      </c>
      <c r="X340" s="2">
        <v>143</v>
      </c>
      <c r="Y340" s="2">
        <v>124108.67700000003</v>
      </c>
      <c r="Z340" s="2">
        <v>210</v>
      </c>
      <c r="AA340" s="2">
        <v>46470.574000000001</v>
      </c>
      <c r="AB340" s="2">
        <f>ABS((Table155[[#This Row],[85+ years state population]]-Sheet1!$B$8)/Sheet1!$B$7)</f>
        <v>0.52290641829037654</v>
      </c>
      <c r="AC340" s="2" t="str">
        <f>IF(Table155[[#This Row],[85+ years: standard deviations away from mean]]&lt;2, "no", "yes")</f>
        <v>no</v>
      </c>
      <c r="AD340" s="2">
        <v>290</v>
      </c>
    </row>
    <row r="341" spans="1:30">
      <c r="A341" t="s">
        <v>52</v>
      </c>
      <c r="B341">
        <v>2015</v>
      </c>
      <c r="C341">
        <v>1676448</v>
      </c>
      <c r="D341">
        <v>828167</v>
      </c>
      <c r="E341">
        <v>848281</v>
      </c>
      <c r="F341">
        <v>895</v>
      </c>
      <c r="G341">
        <f>ABS((Table155[[#This Row],[Total deaths of state by year]]-Sheet1!$C$8)/Sheet1!$C$7)</f>
        <v>0.49831326509678842</v>
      </c>
      <c r="H341" t="str">
        <f>IF(Table155[[#This Row],[Total deaths of state by year: standard deviations away from mean]]&lt;2, "no", "yes")</f>
        <v>no</v>
      </c>
      <c r="I341" s="2">
        <v>94981.095999999947</v>
      </c>
      <c r="J341">
        <v>120</v>
      </c>
      <c r="K341" s="2">
        <v>195820.995</v>
      </c>
      <c r="L341" s="2">
        <v>60</v>
      </c>
      <c r="M341" s="2">
        <v>220865.07999999996</v>
      </c>
      <c r="N341" s="2">
        <v>60</v>
      </c>
      <c r="O341" s="2">
        <v>200473.13200000007</v>
      </c>
      <c r="P341" s="2">
        <v>60</v>
      </c>
      <c r="Q341" s="2">
        <v>207663.67200000002</v>
      </c>
      <c r="R341" s="2">
        <v>60</v>
      </c>
      <c r="S341" s="2">
        <v>231586.53499999997</v>
      </c>
      <c r="T341" s="2">
        <v>60</v>
      </c>
      <c r="U341" s="2">
        <v>240584.99899999995</v>
      </c>
      <c r="V341" s="2">
        <v>60</v>
      </c>
      <c r="W341" s="2">
        <v>161310.70000000007</v>
      </c>
      <c r="X341" s="2">
        <v>85</v>
      </c>
      <c r="Y341" s="2">
        <v>87311.701999999976</v>
      </c>
      <c r="Z341" s="2">
        <v>118</v>
      </c>
      <c r="AA341" s="2">
        <v>36338.036000000007</v>
      </c>
      <c r="AB341" s="2">
        <f>ABS((Table155[[#This Row],[85+ years state population]]-Sheet1!$B$8)/Sheet1!$B$7)</f>
        <v>0.60535000061343114</v>
      </c>
      <c r="AC341" s="2" t="str">
        <f>IF(Table155[[#This Row],[85+ years: standard deviations away from mean]]&lt;2, "no", "yes")</f>
        <v>no</v>
      </c>
      <c r="AD341" s="2">
        <v>212</v>
      </c>
    </row>
    <row r="342" spans="1:30">
      <c r="A342" t="s">
        <v>48</v>
      </c>
      <c r="B342">
        <v>2015</v>
      </c>
      <c r="C342">
        <v>2906075</v>
      </c>
      <c r="D342">
        <v>1457566</v>
      </c>
      <c r="E342">
        <v>1448509</v>
      </c>
      <c r="F342">
        <v>780</v>
      </c>
      <c r="G342">
        <f>ABS((Table155[[#This Row],[Total deaths of state by year]]-Sheet1!$C$8)/Sheet1!$C$7)</f>
        <v>0.60474513419933384</v>
      </c>
      <c r="H342" t="str">
        <f>IF(Table155[[#This Row],[Total deaths of state by year: standard deviations away from mean]]&lt;2, "no", "yes")</f>
        <v>no</v>
      </c>
      <c r="I342" s="2">
        <v>253695.53800000003</v>
      </c>
      <c r="J342">
        <v>120</v>
      </c>
      <c r="K342" s="2">
        <v>498613.23600000003</v>
      </c>
      <c r="L342" s="2">
        <v>60</v>
      </c>
      <c r="M342" s="2">
        <v>466388.68500000006</v>
      </c>
      <c r="N342" s="2">
        <v>60</v>
      </c>
      <c r="O342" s="2">
        <v>441306.55399999995</v>
      </c>
      <c r="P342" s="2">
        <v>60</v>
      </c>
      <c r="Q342" s="2">
        <v>373259.47000000009</v>
      </c>
      <c r="R342" s="2">
        <v>60</v>
      </c>
      <c r="S342" s="2">
        <v>311183.14000000007</v>
      </c>
      <c r="T342" s="2">
        <v>60</v>
      </c>
      <c r="U342" s="2">
        <v>274712.21799999999</v>
      </c>
      <c r="V342" s="2">
        <v>60</v>
      </c>
      <c r="W342" s="2">
        <v>165084.31399999993</v>
      </c>
      <c r="X342" s="2">
        <v>60</v>
      </c>
      <c r="Y342" s="2">
        <v>88986.473000000013</v>
      </c>
      <c r="Z342" s="2">
        <v>79</v>
      </c>
      <c r="AA342" s="2">
        <v>33917.679999999993</v>
      </c>
      <c r="AB342" s="2">
        <f>ABS((Table155[[#This Row],[85+ years state population]]-Sheet1!$B$8)/Sheet1!$B$7)</f>
        <v>0.62504327184884123</v>
      </c>
      <c r="AC342" s="2" t="str">
        <f>IF(Table155[[#This Row],[85+ years: standard deviations away from mean]]&lt;2, "no", "yes")</f>
        <v>no</v>
      </c>
      <c r="AD342" s="2">
        <v>161</v>
      </c>
    </row>
    <row r="343" spans="1:30">
      <c r="A343" t="s">
        <v>31</v>
      </c>
      <c r="B343">
        <v>2015</v>
      </c>
      <c r="C343">
        <v>1930224</v>
      </c>
      <c r="D343">
        <v>960072</v>
      </c>
      <c r="E343">
        <v>970152</v>
      </c>
      <c r="F343">
        <v>813</v>
      </c>
      <c r="G343">
        <f>ABS((Table155[[#This Row],[Total deaths of state by year]]-Sheet1!$C$8)/Sheet1!$C$7)</f>
        <v>0.57420381523947295</v>
      </c>
      <c r="H343" t="str">
        <f>IF(Table155[[#This Row],[Total deaths of state by year: standard deviations away from mean]]&lt;2, "no", "yes")</f>
        <v>no</v>
      </c>
      <c r="I343" s="2">
        <v>130860.57500000004</v>
      </c>
      <c r="J343">
        <v>120</v>
      </c>
      <c r="K343" s="2">
        <v>263745.02100000007</v>
      </c>
      <c r="L343" s="2">
        <v>60</v>
      </c>
      <c r="M343" s="2">
        <v>272831.72000000003</v>
      </c>
      <c r="N343" s="2">
        <v>60</v>
      </c>
      <c r="O343" s="2">
        <v>257873.02900000007</v>
      </c>
      <c r="P343" s="2">
        <v>60</v>
      </c>
      <c r="Q343" s="2">
        <v>234152.83700000006</v>
      </c>
      <c r="R343" s="2">
        <v>60</v>
      </c>
      <c r="S343" s="2">
        <v>252784.46199999997</v>
      </c>
      <c r="T343" s="2">
        <v>60</v>
      </c>
      <c r="U343" s="2">
        <v>239952.31699999998</v>
      </c>
      <c r="V343" s="2">
        <v>60</v>
      </c>
      <c r="W343" s="2">
        <v>150767.94900000002</v>
      </c>
      <c r="X343" s="2">
        <v>60</v>
      </c>
      <c r="Y343" s="2">
        <v>86104.306000000041</v>
      </c>
      <c r="Z343" s="2">
        <v>75</v>
      </c>
      <c r="AA343" s="2">
        <v>40126.359000000033</v>
      </c>
      <c r="AB343" s="2">
        <f>ABS((Table155[[#This Row],[85+ years state population]]-Sheet1!$B$8)/Sheet1!$B$7)</f>
        <v>0.57452624065153168</v>
      </c>
      <c r="AC343" s="2" t="str">
        <f>IF(Table155[[#This Row],[85+ years: standard deviations away from mean]]&lt;2, "no", "yes")</f>
        <v>no</v>
      </c>
      <c r="AD343" s="2">
        <v>198</v>
      </c>
    </row>
    <row r="344" spans="1:30">
      <c r="A344" t="s">
        <v>15</v>
      </c>
      <c r="B344">
        <v>2015</v>
      </c>
      <c r="C344">
        <v>1406214</v>
      </c>
      <c r="D344">
        <v>709829</v>
      </c>
      <c r="E344">
        <v>696385</v>
      </c>
      <c r="F344">
        <v>970</v>
      </c>
      <c r="G344">
        <f>ABS((Table155[[#This Row],[Total deaths of state by year]]-Sheet1!$C$8)/Sheet1!$C$7)</f>
        <v>0.42890117655165005</v>
      </c>
      <c r="H344" t="str">
        <f>IF(Table155[[#This Row],[Total deaths of state by year: standard deviations away from mean]]&lt;2, "no", "yes")</f>
        <v>no</v>
      </c>
      <c r="I344" s="2">
        <v>91491.916000000012</v>
      </c>
      <c r="J344">
        <v>120</v>
      </c>
      <c r="K344" s="2">
        <v>168365.158</v>
      </c>
      <c r="L344" s="2">
        <v>60</v>
      </c>
      <c r="M344" s="2">
        <v>184446.45100000003</v>
      </c>
      <c r="N344" s="2">
        <v>60</v>
      </c>
      <c r="O344" s="2">
        <v>204911.745</v>
      </c>
      <c r="P344" s="2">
        <v>60</v>
      </c>
      <c r="Q344" s="2">
        <v>175432.212</v>
      </c>
      <c r="R344" s="2">
        <v>60</v>
      </c>
      <c r="S344" s="2">
        <v>181558.92700000003</v>
      </c>
      <c r="T344" s="2">
        <v>60</v>
      </c>
      <c r="U344" s="2">
        <v>179121.21400000001</v>
      </c>
      <c r="V344" s="2">
        <v>60</v>
      </c>
      <c r="W344" s="2">
        <v>119782.58899999999</v>
      </c>
      <c r="X344" s="2">
        <v>60</v>
      </c>
      <c r="Y344" s="2">
        <v>63347.564000000006</v>
      </c>
      <c r="Z344" s="2">
        <v>104</v>
      </c>
      <c r="AA344" s="2">
        <v>36780.499000000003</v>
      </c>
      <c r="AB344" s="2">
        <f>ABS((Table155[[#This Row],[85+ years state population]]-Sheet1!$B$8)/Sheet1!$B$7)</f>
        <v>0.60174989225307707</v>
      </c>
      <c r="AC344" s="2" t="str">
        <f>IF(Table155[[#This Row],[85+ years: standard deviations away from mean]]&lt;2, "no", "yes")</f>
        <v>no</v>
      </c>
      <c r="AD344" s="2">
        <v>326</v>
      </c>
    </row>
    <row r="345" spans="1:30">
      <c r="A345" t="s">
        <v>35</v>
      </c>
      <c r="B345">
        <v>2015</v>
      </c>
      <c r="C345">
        <v>1939978</v>
      </c>
      <c r="D345">
        <v>960974</v>
      </c>
      <c r="E345">
        <v>979004</v>
      </c>
      <c r="F345">
        <v>735</v>
      </c>
      <c r="G345">
        <f>ABS((Table155[[#This Row],[Total deaths of state by year]]-Sheet1!$C$8)/Sheet1!$C$7)</f>
        <v>0.6463923873264168</v>
      </c>
      <c r="H345" t="str">
        <f>IF(Table155[[#This Row],[Total deaths of state by year: standard deviations away from mean]]&lt;2, "no", "yes")</f>
        <v>no</v>
      </c>
      <c r="I345" s="2">
        <v>128869.738</v>
      </c>
      <c r="J345">
        <v>120</v>
      </c>
      <c r="K345" s="2">
        <v>266470.16500000004</v>
      </c>
      <c r="L345" s="2">
        <v>60</v>
      </c>
      <c r="M345" s="2">
        <v>272675.62900000002</v>
      </c>
      <c r="N345" s="2">
        <v>60</v>
      </c>
      <c r="O345" s="2">
        <v>260844.26100000003</v>
      </c>
      <c r="P345" s="2">
        <v>60</v>
      </c>
      <c r="Q345" s="2">
        <v>229266.54500000001</v>
      </c>
      <c r="R345" s="2">
        <v>60</v>
      </c>
      <c r="S345" s="2">
        <v>252581.16699999999</v>
      </c>
      <c r="T345" s="2">
        <v>60</v>
      </c>
      <c r="U345" s="2">
        <v>248354.46400000001</v>
      </c>
      <c r="V345" s="2">
        <v>60</v>
      </c>
      <c r="W345" s="2">
        <v>163729.35500000001</v>
      </c>
      <c r="X345" s="2">
        <v>66</v>
      </c>
      <c r="Y345" s="2">
        <v>85568.477000000014</v>
      </c>
      <c r="Z345" s="2">
        <v>80</v>
      </c>
      <c r="AA345" s="2">
        <v>31964.423000000003</v>
      </c>
      <c r="AB345" s="2">
        <f>ABS((Table155[[#This Row],[85+ years state population]]-Sheet1!$B$8)/Sheet1!$B$7)</f>
        <v>0.64093598345550706</v>
      </c>
      <c r="AC345" s="2" t="str">
        <f>IF(Table155[[#This Row],[85+ years: standard deviations away from mean]]&lt;2, "no", "yes")</f>
        <v>no</v>
      </c>
      <c r="AD345" s="2">
        <v>109</v>
      </c>
    </row>
    <row r="346" spans="1:30">
      <c r="A346" t="s">
        <v>23</v>
      </c>
      <c r="B346">
        <v>2015</v>
      </c>
      <c r="C346">
        <v>1333487</v>
      </c>
      <c r="D346">
        <v>652719</v>
      </c>
      <c r="E346">
        <v>680768</v>
      </c>
      <c r="F346">
        <v>790</v>
      </c>
      <c r="G346">
        <f>ABS((Table155[[#This Row],[Total deaths of state by year]]-Sheet1!$C$8)/Sheet1!$C$7)</f>
        <v>0.59549018905998208</v>
      </c>
      <c r="H346" t="str">
        <f>IF(Table155[[#This Row],[Total deaths of state by year: standard deviations away from mean]]&lt;2, "no", "yes")</f>
        <v>no</v>
      </c>
      <c r="I346" s="2">
        <v>66692.212999999989</v>
      </c>
      <c r="J346">
        <v>120</v>
      </c>
      <c r="K346" s="2">
        <v>150209.45000000001</v>
      </c>
      <c r="L346" s="2">
        <v>60</v>
      </c>
      <c r="M346" s="2">
        <v>164312.24800000002</v>
      </c>
      <c r="N346" s="2">
        <v>60</v>
      </c>
      <c r="O346" s="2">
        <v>151581.05800000002</v>
      </c>
      <c r="P346" s="2">
        <v>60</v>
      </c>
      <c r="Q346" s="2">
        <v>158881.65</v>
      </c>
      <c r="R346" s="2">
        <v>60</v>
      </c>
      <c r="S346" s="2">
        <v>204441.85299999997</v>
      </c>
      <c r="T346" s="2">
        <v>60</v>
      </c>
      <c r="U346" s="2">
        <v>202884.85900000003</v>
      </c>
      <c r="V346" s="2">
        <v>60</v>
      </c>
      <c r="W346" s="2">
        <v>132451.45499999999</v>
      </c>
      <c r="X346" s="2">
        <v>60</v>
      </c>
      <c r="Y346" s="2">
        <v>71818.831000000006</v>
      </c>
      <c r="Z346" s="2">
        <v>87</v>
      </c>
      <c r="AA346" s="2">
        <v>30593.991000000002</v>
      </c>
      <c r="AB346" s="2">
        <f>ABS((Table155[[#This Row],[85+ years state population]]-Sheet1!$B$8)/Sheet1!$B$7)</f>
        <v>0.65208652869996098</v>
      </c>
      <c r="AC346" s="2" t="str">
        <f>IF(Table155[[#This Row],[85+ years: standard deviations away from mean]]&lt;2, "no", "yes")</f>
        <v>no</v>
      </c>
      <c r="AD346" s="2">
        <v>163</v>
      </c>
    </row>
    <row r="347" spans="1:30">
      <c r="A347" t="s">
        <v>32</v>
      </c>
      <c r="B347">
        <v>2015</v>
      </c>
      <c r="C347">
        <v>2892387</v>
      </c>
      <c r="D347">
        <v>1453860</v>
      </c>
      <c r="E347">
        <v>1438527</v>
      </c>
      <c r="F347">
        <v>964</v>
      </c>
      <c r="G347">
        <f>ABS((Table155[[#This Row],[Total deaths of state by year]]-Sheet1!$C$8)/Sheet1!$C$7)</f>
        <v>0.43445414363526114</v>
      </c>
      <c r="H347" t="str">
        <f>IF(Table155[[#This Row],[Total deaths of state by year: standard deviations away from mean]]&lt;2, "no", "yes")</f>
        <v>no</v>
      </c>
      <c r="I347" s="2">
        <v>187093.75000000003</v>
      </c>
      <c r="J347">
        <v>120</v>
      </c>
      <c r="K347" s="2">
        <v>387047.14999999997</v>
      </c>
      <c r="L347" s="2">
        <v>60</v>
      </c>
      <c r="M347" s="2">
        <v>375336.86599999992</v>
      </c>
      <c r="N347" s="2">
        <v>60</v>
      </c>
      <c r="O347" s="2">
        <v>411755.55800000002</v>
      </c>
      <c r="P347" s="2">
        <v>60</v>
      </c>
      <c r="Q347" s="2">
        <v>394541.11299999995</v>
      </c>
      <c r="R347" s="2">
        <v>60</v>
      </c>
      <c r="S347" s="2">
        <v>393081.49399999995</v>
      </c>
      <c r="T347" s="2">
        <v>60</v>
      </c>
      <c r="U347" s="2">
        <v>348747.56199999998</v>
      </c>
      <c r="V347" s="2">
        <v>77</v>
      </c>
      <c r="W347" s="2">
        <v>241844.30900000001</v>
      </c>
      <c r="X347" s="2">
        <v>125</v>
      </c>
      <c r="Y347" s="2">
        <v>111420.5</v>
      </c>
      <c r="Z347" s="2">
        <v>167</v>
      </c>
      <c r="AA347" s="2">
        <v>37972.133000000002</v>
      </c>
      <c r="AB347" s="2">
        <f>ABS((Table155[[#This Row],[85+ years state population]]-Sheet1!$B$8)/Sheet1!$B$7)</f>
        <v>0.59205414023340031</v>
      </c>
      <c r="AC347" s="2" t="str">
        <f>IF(Table155[[#This Row],[85+ years: standard deviations away from mean]]&lt;2, "no", "yes")</f>
        <v>no</v>
      </c>
      <c r="AD347" s="2">
        <v>175</v>
      </c>
    </row>
    <row r="348" spans="1:30">
      <c r="A348" t="s">
        <v>43</v>
      </c>
      <c r="B348">
        <v>2015</v>
      </c>
      <c r="C348">
        <v>1136426</v>
      </c>
      <c r="D348">
        <v>550304</v>
      </c>
      <c r="E348">
        <v>586122</v>
      </c>
      <c r="F348">
        <v>750</v>
      </c>
      <c r="G348">
        <f>ABS((Table155[[#This Row],[Total deaths of state by year]]-Sheet1!$C$8)/Sheet1!$C$7)</f>
        <v>0.63250996961738915</v>
      </c>
      <c r="H348" t="str">
        <f>IF(Table155[[#This Row],[Total deaths of state by year: standard deviations away from mean]]&lt;2, "no", "yes")</f>
        <v>no</v>
      </c>
      <c r="I348" s="2">
        <v>60149.471000000005</v>
      </c>
      <c r="J348">
        <v>120</v>
      </c>
      <c r="K348" s="2">
        <v>130967.41000000002</v>
      </c>
      <c r="L348" s="2">
        <v>60</v>
      </c>
      <c r="M348" s="2">
        <v>167466.32400000002</v>
      </c>
      <c r="N348" s="2">
        <v>60</v>
      </c>
      <c r="O348" s="2">
        <v>144973.32</v>
      </c>
      <c r="P348" s="2">
        <v>60</v>
      </c>
      <c r="Q348" s="2">
        <v>138295.10699999999</v>
      </c>
      <c r="R348" s="2">
        <v>60</v>
      </c>
      <c r="S348" s="2">
        <v>166243.87500000003</v>
      </c>
      <c r="T348" s="2">
        <v>60</v>
      </c>
      <c r="U348" s="2">
        <v>151538.52199999997</v>
      </c>
      <c r="V348" s="2">
        <v>60</v>
      </c>
      <c r="W348" s="2">
        <v>93732.197</v>
      </c>
      <c r="X348" s="2">
        <v>60</v>
      </c>
      <c r="Y348" s="2">
        <v>52903.27199999999</v>
      </c>
      <c r="Z348" s="2">
        <v>60</v>
      </c>
      <c r="AA348" s="2">
        <v>30530.058000000001</v>
      </c>
      <c r="AB348" s="2">
        <f>ABS((Table155[[#This Row],[85+ years state population]]-Sheet1!$B$8)/Sheet1!$B$7)</f>
        <v>0.65260672073365078</v>
      </c>
      <c r="AC348" s="2" t="str">
        <f>IF(Table155[[#This Row],[85+ years: standard deviations away from mean]]&lt;2, "no", "yes")</f>
        <v>no</v>
      </c>
      <c r="AD348" s="2">
        <v>150</v>
      </c>
    </row>
    <row r="349" spans="1:30">
      <c r="A349" t="s">
        <v>16</v>
      </c>
      <c r="B349">
        <v>2015</v>
      </c>
      <c r="C349">
        <v>1705292</v>
      </c>
      <c r="D349">
        <v>852724</v>
      </c>
      <c r="E349">
        <v>852568</v>
      </c>
      <c r="F349">
        <v>712</v>
      </c>
      <c r="G349">
        <f>ABS((Table155[[#This Row],[Total deaths of state by year]]-Sheet1!$C$8)/Sheet1!$C$7)</f>
        <v>0.66767876114692593</v>
      </c>
      <c r="H349" t="str">
        <f>IF(Table155[[#This Row],[Total deaths of state by year: standard deviations away from mean]]&lt;2, "no", "yes")</f>
        <v>no</v>
      </c>
      <c r="I349" s="2">
        <v>118259.139</v>
      </c>
      <c r="J349">
        <v>120</v>
      </c>
      <c r="K349" s="2">
        <v>249937.36299999998</v>
      </c>
      <c r="L349" s="2">
        <v>60</v>
      </c>
      <c r="M349" s="2">
        <v>238658.63999999998</v>
      </c>
      <c r="N349" s="2">
        <v>60</v>
      </c>
      <c r="O349" s="2">
        <v>225331.57900000003</v>
      </c>
      <c r="P349" s="2">
        <v>60</v>
      </c>
      <c r="Q349" s="2">
        <v>211799.14400000003</v>
      </c>
      <c r="R349" s="2">
        <v>60</v>
      </c>
      <c r="S349" s="2">
        <v>217510.70899999997</v>
      </c>
      <c r="T349" s="2">
        <v>60</v>
      </c>
      <c r="U349" s="2">
        <v>207801.679</v>
      </c>
      <c r="V349" s="2">
        <v>60</v>
      </c>
      <c r="W349" s="2">
        <v>136951.065</v>
      </c>
      <c r="X349" s="2">
        <v>60</v>
      </c>
      <c r="Y349" s="2">
        <v>70093.112999999983</v>
      </c>
      <c r="Z349" s="2">
        <v>68</v>
      </c>
      <c r="AA349" s="2">
        <v>28387.567999999999</v>
      </c>
      <c r="AB349" s="2">
        <f>ABS((Table155[[#This Row],[85+ years state population]]-Sheet1!$B$8)/Sheet1!$B$7)</f>
        <v>0.67003913013505856</v>
      </c>
      <c r="AC349" s="2" t="str">
        <f>IF(Table155[[#This Row],[85+ years: standard deviations away from mean]]&lt;2, "no", "yes")</f>
        <v>no</v>
      </c>
      <c r="AD349" s="2">
        <v>104</v>
      </c>
    </row>
    <row r="350" spans="1:30">
      <c r="A350" t="s">
        <v>33</v>
      </c>
      <c r="B350">
        <v>2015</v>
      </c>
      <c r="C350">
        <v>1244818</v>
      </c>
      <c r="D350">
        <v>613546</v>
      </c>
      <c r="E350">
        <v>631272</v>
      </c>
      <c r="F350">
        <v>755</v>
      </c>
      <c r="G350">
        <f>ABS((Table155[[#This Row],[Total deaths of state by year]]-Sheet1!$C$8)/Sheet1!$C$7)</f>
        <v>0.62788249704771326</v>
      </c>
      <c r="H350" t="str">
        <f>IF(Table155[[#This Row],[Total deaths of state by year: standard deviations away from mean]]&lt;2, "no", "yes")</f>
        <v>no</v>
      </c>
      <c r="I350" s="2">
        <v>62585.561000000002</v>
      </c>
      <c r="J350">
        <v>120</v>
      </c>
      <c r="K350" s="2">
        <v>146657.34100000001</v>
      </c>
      <c r="L350" s="2">
        <v>60</v>
      </c>
      <c r="M350" s="2">
        <v>171239.77600000001</v>
      </c>
      <c r="N350" s="2">
        <v>60</v>
      </c>
      <c r="O350" s="2">
        <v>144131.30299999999</v>
      </c>
      <c r="P350" s="2">
        <v>60</v>
      </c>
      <c r="Q350" s="2">
        <v>154145.52100000001</v>
      </c>
      <c r="R350" s="2">
        <v>60</v>
      </c>
      <c r="S350" s="2">
        <v>201829.31699999998</v>
      </c>
      <c r="T350" s="2">
        <v>60</v>
      </c>
      <c r="U350" s="2">
        <v>180085.924</v>
      </c>
      <c r="V350" s="2">
        <v>60</v>
      </c>
      <c r="W350" s="2">
        <v>105753.231</v>
      </c>
      <c r="X350" s="2">
        <v>60</v>
      </c>
      <c r="Y350" s="2">
        <v>54450.631000000001</v>
      </c>
      <c r="Z350" s="2">
        <v>60</v>
      </c>
      <c r="AA350" s="2">
        <v>23990.132000000001</v>
      </c>
      <c r="AB350" s="2">
        <f>ABS((Table155[[#This Row],[85+ years state population]]-Sheet1!$B$8)/Sheet1!$B$7)</f>
        <v>0.70581894925602939</v>
      </c>
      <c r="AC350" s="2" t="str">
        <f>IF(Table155[[#This Row],[85+ years: standard deviations away from mean]]&lt;2, "no", "yes")</f>
        <v>no</v>
      </c>
      <c r="AD350" s="2">
        <v>155</v>
      </c>
    </row>
    <row r="351" spans="1:30">
      <c r="A351" t="s">
        <v>30</v>
      </c>
      <c r="B351">
        <v>2015</v>
      </c>
      <c r="C351">
        <v>1066866</v>
      </c>
      <c r="D351">
        <v>535652</v>
      </c>
      <c r="E351">
        <v>531214</v>
      </c>
      <c r="F351">
        <v>698</v>
      </c>
      <c r="G351">
        <f>ABS((Table155[[#This Row],[Total deaths of state by year]]-Sheet1!$C$8)/Sheet1!$C$7)</f>
        <v>0.68063568434201838</v>
      </c>
      <c r="H351" t="str">
        <f>IF(Table155[[#This Row],[Total deaths of state by year: standard deviations away from mean]]&lt;2, "no", "yes")</f>
        <v>no</v>
      </c>
      <c r="I351" s="2">
        <v>63694.789999999986</v>
      </c>
      <c r="J351">
        <v>120</v>
      </c>
      <c r="K351" s="2">
        <v>131752.16899999999</v>
      </c>
      <c r="L351" s="2">
        <v>60</v>
      </c>
      <c r="M351" s="2">
        <v>143832.49999999997</v>
      </c>
      <c r="N351" s="2">
        <v>60</v>
      </c>
      <c r="O351" s="2">
        <v>134179.96099999998</v>
      </c>
      <c r="P351" s="2">
        <v>60</v>
      </c>
      <c r="Q351" s="2">
        <v>120896.79300000002</v>
      </c>
      <c r="R351" s="2">
        <v>60</v>
      </c>
      <c r="S351" s="2">
        <v>142572.43899999998</v>
      </c>
      <c r="T351" s="2">
        <v>60</v>
      </c>
      <c r="U351" s="2">
        <v>154987.47799999997</v>
      </c>
      <c r="V351" s="2">
        <v>60</v>
      </c>
      <c r="W351" s="2">
        <v>99994.296000000002</v>
      </c>
      <c r="X351" s="2">
        <v>60</v>
      </c>
      <c r="Y351" s="2">
        <v>52447.585000000006</v>
      </c>
      <c r="Z351" s="2">
        <v>60</v>
      </c>
      <c r="AA351" s="2">
        <v>22696.686999999998</v>
      </c>
      <c r="AB351" s="2">
        <f>ABS((Table155[[#This Row],[85+ years state population]]-Sheet1!$B$8)/Sheet1!$B$7)</f>
        <v>0.71634308835502358</v>
      </c>
      <c r="AC351" s="2" t="str">
        <f>IF(Table155[[#This Row],[85+ years: standard deviations away from mean]]&lt;2, "no", "yes")</f>
        <v>no</v>
      </c>
      <c r="AD351" s="2">
        <v>98</v>
      </c>
    </row>
    <row r="352" spans="1:30">
      <c r="A352" t="s">
        <v>45</v>
      </c>
      <c r="B352">
        <v>2015</v>
      </c>
      <c r="C352">
        <v>657576</v>
      </c>
      <c r="D352">
        <v>332978</v>
      </c>
      <c r="E352">
        <v>324598</v>
      </c>
      <c r="F352">
        <v>717</v>
      </c>
      <c r="G352">
        <f>ABS((Table155[[#This Row],[Total deaths of state by year]]-Sheet1!$C$8)/Sheet1!$C$7)</f>
        <v>0.66305128857725004</v>
      </c>
      <c r="H352" t="str">
        <f>IF(Table155[[#This Row],[Total deaths of state by year: standard deviations away from mean]]&lt;2, "no", "yes")</f>
        <v>no</v>
      </c>
      <c r="I352" s="2">
        <v>45186.614000000009</v>
      </c>
      <c r="J352">
        <v>120</v>
      </c>
      <c r="K352" s="2">
        <v>89129.640000000043</v>
      </c>
      <c r="L352" s="2">
        <v>60</v>
      </c>
      <c r="M352" s="2">
        <v>94221.318999999974</v>
      </c>
      <c r="N352" s="2">
        <v>60</v>
      </c>
      <c r="O352" s="2">
        <v>82976.632000000041</v>
      </c>
      <c r="P352" s="2">
        <v>60</v>
      </c>
      <c r="Q352" s="2">
        <v>74376.457000000039</v>
      </c>
      <c r="R352" s="2">
        <v>60</v>
      </c>
      <c r="S352" s="2">
        <v>84225.719000000026</v>
      </c>
      <c r="T352" s="2">
        <v>60</v>
      </c>
      <c r="U352" s="2">
        <v>85090.688000000038</v>
      </c>
      <c r="V352" s="2">
        <v>60</v>
      </c>
      <c r="W352" s="2">
        <v>53649.700000000019</v>
      </c>
      <c r="X352" s="2">
        <v>60</v>
      </c>
      <c r="Y352" s="2">
        <v>33144.766000000018</v>
      </c>
      <c r="Z352" s="2">
        <v>60</v>
      </c>
      <c r="AA352" s="2">
        <v>15548.691999999992</v>
      </c>
      <c r="AB352" s="2">
        <f>ABS((Table155[[#This Row],[85+ years state population]]-Sheet1!$B$8)/Sheet1!$B$7)</f>
        <v>0.77450288151121816</v>
      </c>
      <c r="AC352" s="2" t="str">
        <f>IF(Table155[[#This Row],[85+ years: standard deviations away from mean]]&lt;2, "no", "yes")</f>
        <v>no</v>
      </c>
      <c r="AD352" s="2">
        <v>117</v>
      </c>
    </row>
    <row r="353" spans="1:30">
      <c r="A353" t="s">
        <v>38</v>
      </c>
      <c r="B353">
        <v>2015</v>
      </c>
      <c r="C353">
        <v>732713</v>
      </c>
      <c r="D353">
        <v>372678</v>
      </c>
      <c r="E353">
        <v>360035</v>
      </c>
      <c r="F353">
        <v>688</v>
      </c>
      <c r="G353">
        <f>ABS((Table155[[#This Row],[Total deaths of state by year]]-Sheet1!$C$8)/Sheet1!$C$7)</f>
        <v>0.68989062948137014</v>
      </c>
      <c r="H353" t="str">
        <f>IF(Table155[[#This Row],[Total deaths of state by year: standard deviations away from mean]]&lt;2, "no", "yes")</f>
        <v>no</v>
      </c>
      <c r="I353" s="2">
        <v>48875.079999999994</v>
      </c>
      <c r="J353">
        <v>120</v>
      </c>
      <c r="K353" s="2">
        <v>90029.586000000039</v>
      </c>
      <c r="L353" s="2">
        <v>60</v>
      </c>
      <c r="M353" s="2">
        <v>115626.86799999999</v>
      </c>
      <c r="N353" s="2">
        <v>60</v>
      </c>
      <c r="O353" s="2">
        <v>103670.89200000004</v>
      </c>
      <c r="P353" s="2">
        <v>60</v>
      </c>
      <c r="Q353" s="2">
        <v>82016.840999999971</v>
      </c>
      <c r="R353" s="2">
        <v>60</v>
      </c>
      <c r="S353" s="2">
        <v>93591.585999999967</v>
      </c>
      <c r="T353" s="2">
        <v>60</v>
      </c>
      <c r="U353" s="2">
        <v>93205.708000000013</v>
      </c>
      <c r="V353" s="2">
        <v>60</v>
      </c>
      <c r="W353" s="2">
        <v>55466.584999999985</v>
      </c>
      <c r="X353" s="2">
        <v>60</v>
      </c>
      <c r="Y353" s="2">
        <v>33689.210999999996</v>
      </c>
      <c r="Z353" s="2">
        <v>60</v>
      </c>
      <c r="AA353" s="2">
        <v>16396.364999999998</v>
      </c>
      <c r="AB353" s="2">
        <f>ABS((Table155[[#This Row],[85+ years state population]]-Sheet1!$B$8)/Sheet1!$B$7)</f>
        <v>0.76760577451210987</v>
      </c>
      <c r="AC353" s="2" t="str">
        <f>IF(Table155[[#This Row],[85+ years: standard deviations away from mean]]&lt;2, "no", "yes")</f>
        <v>no</v>
      </c>
      <c r="AD353" s="2">
        <v>88</v>
      </c>
    </row>
    <row r="354" spans="1:30">
      <c r="A354" t="s">
        <v>11</v>
      </c>
      <c r="B354">
        <v>2015</v>
      </c>
      <c r="C354">
        <v>926454</v>
      </c>
      <c r="D354">
        <v>448413</v>
      </c>
      <c r="E354">
        <v>478041</v>
      </c>
      <c r="F354">
        <v>692</v>
      </c>
      <c r="G354">
        <f>ABS((Table155[[#This Row],[Total deaths of state by year]]-Sheet1!$C$8)/Sheet1!$C$7)</f>
        <v>0.68618865142562946</v>
      </c>
      <c r="H354" t="str">
        <f>IF(Table155[[#This Row],[Total deaths of state by year: standard deviations away from mean]]&lt;2, "no", "yes")</f>
        <v>no</v>
      </c>
      <c r="I354" s="2">
        <v>55605.576999999997</v>
      </c>
      <c r="J354">
        <v>120</v>
      </c>
      <c r="K354" s="2">
        <v>113673.158</v>
      </c>
      <c r="L354" s="2">
        <v>60</v>
      </c>
      <c r="M354" s="2">
        <v>125757.539</v>
      </c>
      <c r="N354" s="2">
        <v>60</v>
      </c>
      <c r="O354" s="2">
        <v>120033.74799999999</v>
      </c>
      <c r="P354" s="2">
        <v>60</v>
      </c>
      <c r="Q354" s="2">
        <v>111328.33799999999</v>
      </c>
      <c r="R354" s="2">
        <v>60</v>
      </c>
      <c r="S354" s="2">
        <v>131079.56999999998</v>
      </c>
      <c r="T354" s="2">
        <v>60</v>
      </c>
      <c r="U354" s="2">
        <v>121253.851</v>
      </c>
      <c r="V354" s="2">
        <v>60</v>
      </c>
      <c r="W354" s="2">
        <v>85953.712</v>
      </c>
      <c r="X354" s="2">
        <v>65</v>
      </c>
      <c r="Y354" s="2">
        <v>43807.407000000007</v>
      </c>
      <c r="Z354" s="2">
        <v>60</v>
      </c>
      <c r="AA354" s="2">
        <v>17788.268</v>
      </c>
      <c r="AB354" s="2">
        <f>ABS((Table155[[#This Row],[85+ years state population]]-Sheet1!$B$8)/Sheet1!$B$7)</f>
        <v>0.75628053008014162</v>
      </c>
      <c r="AC354" s="2" t="str">
        <f>IF(Table155[[#This Row],[85+ years: standard deviations away from mean]]&lt;2, "no", "yes")</f>
        <v>no</v>
      </c>
      <c r="AD354" s="2">
        <v>87</v>
      </c>
    </row>
    <row r="355" spans="1:30">
      <c r="A355" t="s">
        <v>54</v>
      </c>
      <c r="B355">
        <v>2015</v>
      </c>
      <c r="C355">
        <v>606146</v>
      </c>
      <c r="D355">
        <v>309451</v>
      </c>
      <c r="E355">
        <v>296695</v>
      </c>
      <c r="F355">
        <v>660</v>
      </c>
      <c r="G355">
        <f>ABS((Table155[[#This Row],[Total deaths of state by year]]-Sheet1!$C$8)/Sheet1!$C$7)</f>
        <v>0.71580447587155516</v>
      </c>
      <c r="H355" t="str">
        <f>IF(Table155[[#This Row],[Total deaths of state by year: standard deviations away from mean]]&lt;2, "no", "yes")</f>
        <v>no</v>
      </c>
      <c r="I355" s="2">
        <v>39527.417000000009</v>
      </c>
      <c r="J355">
        <v>120</v>
      </c>
      <c r="K355" s="2">
        <v>79470.554000000018</v>
      </c>
      <c r="L355" s="2">
        <v>60</v>
      </c>
      <c r="M355" s="2">
        <v>83521.739999999991</v>
      </c>
      <c r="N355" s="2">
        <v>60</v>
      </c>
      <c r="O355" s="2">
        <v>84054.645999999993</v>
      </c>
      <c r="P355" s="2">
        <v>60</v>
      </c>
      <c r="Q355" s="2">
        <v>73225.517999999996</v>
      </c>
      <c r="R355" s="2">
        <v>60</v>
      </c>
      <c r="S355" s="2">
        <v>80365.710000000021</v>
      </c>
      <c r="T355" s="2">
        <v>60</v>
      </c>
      <c r="U355" s="2">
        <v>83839.366999999998</v>
      </c>
      <c r="V355" s="2">
        <v>60</v>
      </c>
      <c r="W355" s="2">
        <v>48198.788999999982</v>
      </c>
      <c r="X355" s="2">
        <v>60</v>
      </c>
      <c r="Y355" s="2">
        <v>24389.503000000001</v>
      </c>
      <c r="Z355" s="2">
        <v>60</v>
      </c>
      <c r="AA355" s="2">
        <v>9883.5869999999995</v>
      </c>
      <c r="AB355" s="2">
        <f>ABS((Table155[[#This Row],[85+ years state population]]-Sheet1!$B$8)/Sheet1!$B$7)</f>
        <v>0.82059711283176673</v>
      </c>
      <c r="AC355" s="2" t="str">
        <f>IF(Table155[[#This Row],[85+ years: standard deviations away from mean]]&lt;2, "no", "yes")</f>
        <v>no</v>
      </c>
      <c r="AD355" s="2">
        <v>60</v>
      </c>
    </row>
    <row r="356" spans="1:30">
      <c r="A356" t="s">
        <v>5</v>
      </c>
      <c r="B356">
        <v>2015</v>
      </c>
      <c r="C356">
        <v>705215</v>
      </c>
      <c r="D356">
        <v>367678</v>
      </c>
      <c r="E356">
        <v>337537</v>
      </c>
      <c r="F356">
        <v>660</v>
      </c>
      <c r="G356">
        <f>ABS((Table155[[#This Row],[Total deaths of state by year]]-Sheet1!$C$8)/Sheet1!$C$7)</f>
        <v>0.71580447587155516</v>
      </c>
      <c r="H356" t="str">
        <f>IF(Table155[[#This Row],[Total deaths of state by year: standard deviations away from mean]]&lt;2, "no", "yes")</f>
        <v>no</v>
      </c>
      <c r="I356" s="2">
        <v>51611.421000000002</v>
      </c>
      <c r="J356">
        <v>120</v>
      </c>
      <c r="K356" s="2">
        <v>96804.754000000001</v>
      </c>
      <c r="L356" s="2">
        <v>60</v>
      </c>
      <c r="M356" s="2">
        <v>106176.128</v>
      </c>
      <c r="N356" s="2">
        <v>60</v>
      </c>
      <c r="O356" s="2">
        <v>108430.30699999999</v>
      </c>
      <c r="P356" s="2">
        <v>60</v>
      </c>
      <c r="Q356" s="2">
        <v>87362.376000000018</v>
      </c>
      <c r="R356" s="2">
        <v>60</v>
      </c>
      <c r="S356" s="2">
        <v>96761.911999999997</v>
      </c>
      <c r="T356" s="2">
        <v>60</v>
      </c>
      <c r="U356" s="2">
        <v>89332.43299999999</v>
      </c>
      <c r="V356" s="2">
        <v>60</v>
      </c>
      <c r="W356" s="2">
        <v>44175.777999999998</v>
      </c>
      <c r="X356" s="2">
        <v>60</v>
      </c>
      <c r="Y356" s="2">
        <v>18066.054000000004</v>
      </c>
      <c r="Z356" s="2">
        <v>60</v>
      </c>
      <c r="AA356" s="2">
        <v>6495.7960000000012</v>
      </c>
      <c r="AB356" s="2">
        <f>ABS((Table155[[#This Row],[85+ years state population]]-Sheet1!$B$8)/Sheet1!$B$7)</f>
        <v>0.84816193678819329</v>
      </c>
      <c r="AC356" s="2" t="str">
        <f>IF(Table155[[#This Row],[85+ years: standard deviations away from mean]]&lt;2, "no", "yes")</f>
        <v>no</v>
      </c>
      <c r="AD356" s="2">
        <v>60</v>
      </c>
    </row>
    <row r="357" spans="1:30">
      <c r="A357" t="s">
        <v>12</v>
      </c>
      <c r="B357">
        <v>2015</v>
      </c>
      <c r="C357">
        <v>647484</v>
      </c>
      <c r="D357">
        <v>306674</v>
      </c>
      <c r="E357">
        <v>340810</v>
      </c>
      <c r="F357">
        <v>660</v>
      </c>
      <c r="G357">
        <f>ABS((Table155[[#This Row],[Total deaths of state by year]]-Sheet1!$C$8)/Sheet1!$C$7)</f>
        <v>0.71580447587155516</v>
      </c>
      <c r="H357" t="str">
        <f>IF(Table155[[#This Row],[Total deaths of state by year: standard deviations away from mean]]&lt;2, "no", "yes")</f>
        <v>no</v>
      </c>
      <c r="I357" s="2">
        <v>40144.008000000002</v>
      </c>
      <c r="J357">
        <v>120</v>
      </c>
      <c r="K357" s="2">
        <v>55036.14</v>
      </c>
      <c r="L357" s="2">
        <v>60</v>
      </c>
      <c r="M357" s="2">
        <v>97770.084000000003</v>
      </c>
      <c r="N357" s="2">
        <v>60</v>
      </c>
      <c r="O357" s="2">
        <v>145036.41600000003</v>
      </c>
      <c r="P357" s="2">
        <v>60</v>
      </c>
      <c r="Q357" s="2">
        <v>90000.276000000013</v>
      </c>
      <c r="R357" s="2">
        <v>60</v>
      </c>
      <c r="S357" s="2">
        <v>77050.59599999999</v>
      </c>
      <c r="T357" s="2">
        <v>60</v>
      </c>
      <c r="U357" s="2">
        <v>68633.304000000004</v>
      </c>
      <c r="V357" s="2">
        <v>60</v>
      </c>
      <c r="W357" s="2">
        <v>41438.975999999995</v>
      </c>
      <c r="X357" s="2">
        <v>60</v>
      </c>
      <c r="Y357" s="2">
        <v>22014.455999999998</v>
      </c>
      <c r="Z357" s="2">
        <v>60</v>
      </c>
      <c r="AA357" s="2">
        <v>10359.744000000001</v>
      </c>
      <c r="AB357" s="2">
        <f>ABS((Table155[[#This Row],[85+ years state population]]-Sheet1!$B$8)/Sheet1!$B$7)</f>
        <v>0.81672285261895539</v>
      </c>
      <c r="AC357" s="2" t="str">
        <f>IF(Table155[[#This Row],[85+ years: standard deviations away from mean]]&lt;2, "no", "yes")</f>
        <v>no</v>
      </c>
      <c r="AD357" s="2">
        <v>60</v>
      </c>
    </row>
    <row r="358" spans="1:30">
      <c r="A358" t="s">
        <v>49</v>
      </c>
      <c r="B358">
        <v>2015</v>
      </c>
      <c r="C358">
        <v>746112</v>
      </c>
      <c r="D358">
        <v>368096</v>
      </c>
      <c r="E358">
        <v>378016</v>
      </c>
      <c r="F358">
        <v>675</v>
      </c>
      <c r="G358">
        <f>ABS((Table155[[#This Row],[Total deaths of state by year]]-Sheet1!$C$8)/Sheet1!$C$7)</f>
        <v>0.70192205816252751</v>
      </c>
      <c r="H358" t="str">
        <f>IF(Table155[[#This Row],[Total deaths of state by year: standard deviations away from mean]]&lt;2, "no", "yes")</f>
        <v>no</v>
      </c>
      <c r="I358" s="2">
        <v>37228.028999999995</v>
      </c>
      <c r="J358">
        <v>120</v>
      </c>
      <c r="K358" s="2">
        <v>85715.7</v>
      </c>
      <c r="L358" s="2">
        <v>60</v>
      </c>
      <c r="M358" s="2">
        <v>105467.925</v>
      </c>
      <c r="N358" s="2">
        <v>60</v>
      </c>
      <c r="O358" s="2">
        <v>85644.553</v>
      </c>
      <c r="P358" s="2">
        <v>60</v>
      </c>
      <c r="Q358" s="2">
        <v>89133.163</v>
      </c>
      <c r="R358" s="2">
        <v>60</v>
      </c>
      <c r="S358" s="2">
        <v>111911.75199999999</v>
      </c>
      <c r="T358" s="2">
        <v>60</v>
      </c>
      <c r="U358" s="2">
        <v>110588.766</v>
      </c>
      <c r="V358" s="2">
        <v>60</v>
      </c>
      <c r="W358" s="2">
        <v>69550.974999999991</v>
      </c>
      <c r="X358" s="2">
        <v>60</v>
      </c>
      <c r="Y358" s="2">
        <v>35466.880999999994</v>
      </c>
      <c r="Z358" s="2">
        <v>60</v>
      </c>
      <c r="AA358" s="2">
        <v>15366.234000000002</v>
      </c>
      <c r="AB358" s="2">
        <f>ABS((Table155[[#This Row],[85+ years state population]]-Sheet1!$B$8)/Sheet1!$B$7)</f>
        <v>0.77598745439350103</v>
      </c>
      <c r="AC358" s="2" t="str">
        <f>IF(Table155[[#This Row],[85+ years: standard deviations away from mean]]&lt;2, "no", "yes")</f>
        <v>no</v>
      </c>
      <c r="AD358" s="2">
        <v>75</v>
      </c>
    </row>
    <row r="359" spans="1:30">
      <c r="A359" t="s">
        <v>8</v>
      </c>
      <c r="B359">
        <v>2016</v>
      </c>
      <c r="C359">
        <v>38841344</v>
      </c>
      <c r="D359">
        <v>19286839</v>
      </c>
      <c r="E359">
        <v>19554505</v>
      </c>
      <c r="F359">
        <v>6173</v>
      </c>
      <c r="G359">
        <f>ABS((Table155[[#This Row],[Total deaths of state by year]]-Sheet1!$C$8)/Sheet1!$C$7)</f>
        <v>4.3864467794530793</v>
      </c>
      <c r="H359" t="str">
        <f>IF(Table155[[#This Row],[Total deaths of state by year: standard deviations away from mean]]&lt;2, "no", "yes")</f>
        <v>yes</v>
      </c>
      <c r="I359" s="2">
        <v>2508555.6440000008</v>
      </c>
      <c r="J359">
        <v>120</v>
      </c>
      <c r="K359" s="2">
        <v>5098479.6119999988</v>
      </c>
      <c r="L359" s="2">
        <v>60</v>
      </c>
      <c r="M359" s="2">
        <v>5551533.1660000011</v>
      </c>
      <c r="N359" s="2">
        <v>60</v>
      </c>
      <c r="O359" s="2">
        <v>5732935.8770000013</v>
      </c>
      <c r="P359" s="2">
        <v>60</v>
      </c>
      <c r="Q359" s="2">
        <v>5183447.8929999983</v>
      </c>
      <c r="R359" s="2">
        <v>89</v>
      </c>
      <c r="S359" s="2">
        <v>5233504.2579999985</v>
      </c>
      <c r="T359" s="2">
        <v>188</v>
      </c>
      <c r="U359" s="2">
        <v>4530278.8569999998</v>
      </c>
      <c r="V359" s="2">
        <v>511</v>
      </c>
      <c r="W359" s="2">
        <v>2837645.6860000002</v>
      </c>
      <c r="X359" s="2">
        <v>921</v>
      </c>
      <c r="Y359" s="2">
        <v>1489475.189</v>
      </c>
      <c r="Z359" s="2">
        <v>1439</v>
      </c>
      <c r="AA359" s="2">
        <v>679341.23000000033</v>
      </c>
      <c r="AB359" s="2">
        <f>ABS((Table155[[#This Row],[85+ years state population]]-Sheet1!$B$8)/Sheet1!$B$7)</f>
        <v>4.6264573470151751</v>
      </c>
      <c r="AC359" s="2" t="str">
        <f>IF(Table155[[#This Row],[85+ years: standard deviations away from mean]]&lt;2, "no", "yes")</f>
        <v>yes</v>
      </c>
      <c r="AD359" s="2">
        <v>2725</v>
      </c>
    </row>
    <row r="360" spans="1:30">
      <c r="A360" t="s">
        <v>36</v>
      </c>
      <c r="B360">
        <v>2016</v>
      </c>
      <c r="C360">
        <v>19781344</v>
      </c>
      <c r="D360">
        <v>9594913</v>
      </c>
      <c r="E360">
        <v>10186431</v>
      </c>
      <c r="F360">
        <v>4762</v>
      </c>
      <c r="G360">
        <f>ABS((Table155[[#This Row],[Total deaths of state by year]]-Sheet1!$C$8)/Sheet1!$C$7)</f>
        <v>3.0805740202905434</v>
      </c>
      <c r="H360" t="str">
        <f>IF(Table155[[#This Row],[Total deaths of state by year: standard deviations away from mean]]&lt;2, "no", "yes")</f>
        <v>yes</v>
      </c>
      <c r="I360" s="2">
        <v>1176474.4200000004</v>
      </c>
      <c r="J360">
        <v>120</v>
      </c>
      <c r="K360" s="2">
        <v>2330615.0690000006</v>
      </c>
      <c r="L360" s="2">
        <v>60</v>
      </c>
      <c r="M360" s="2">
        <v>2708684.2859999998</v>
      </c>
      <c r="N360" s="2">
        <v>60</v>
      </c>
      <c r="O360" s="2">
        <v>2842284.2910000002</v>
      </c>
      <c r="P360" s="2">
        <v>60</v>
      </c>
      <c r="Q360" s="2">
        <v>2514912.003</v>
      </c>
      <c r="R360" s="2">
        <v>68</v>
      </c>
      <c r="S360" s="2">
        <v>2790798.9109999989</v>
      </c>
      <c r="T360" s="2">
        <v>115</v>
      </c>
      <c r="U360" s="2">
        <v>2509298.3849999998</v>
      </c>
      <c r="V360" s="2">
        <v>376</v>
      </c>
      <c r="W360" s="2">
        <v>1607112.1069999998</v>
      </c>
      <c r="X360" s="2">
        <v>695</v>
      </c>
      <c r="Y360" s="2">
        <v>873029.51699999988</v>
      </c>
      <c r="Z360" s="2">
        <v>1127</v>
      </c>
      <c r="AA360" s="2">
        <v>427625.87399999995</v>
      </c>
      <c r="AB360" s="2">
        <f>ABS((Table155[[#This Row],[85+ years state population]]-Sheet1!$B$8)/Sheet1!$B$7)</f>
        <v>2.5783707102452937</v>
      </c>
      <c r="AC360" s="2" t="str">
        <f>IF(Table155[[#This Row],[85+ years: standard deviations away from mean]]&lt;2, "no", "yes")</f>
        <v>yes</v>
      </c>
      <c r="AD360" s="2">
        <v>2081</v>
      </c>
    </row>
    <row r="361" spans="1:30">
      <c r="A361" t="s">
        <v>47</v>
      </c>
      <c r="B361">
        <v>2016</v>
      </c>
      <c r="C361">
        <v>26545899</v>
      </c>
      <c r="D361">
        <v>13162923</v>
      </c>
      <c r="E361">
        <v>13382976</v>
      </c>
      <c r="F361">
        <v>3074</v>
      </c>
      <c r="G361">
        <f>ABS((Table155[[#This Row],[Total deaths of state by year]]-Sheet1!$C$8)/Sheet1!$C$7)</f>
        <v>1.5183392807679637</v>
      </c>
      <c r="H361" t="str">
        <f>IF(Table155[[#This Row],[Total deaths of state by year: standard deviations away from mean]]&lt;2, "no", "yes")</f>
        <v>no</v>
      </c>
      <c r="I361" s="2">
        <v>1936654.3179999997</v>
      </c>
      <c r="J361">
        <v>120</v>
      </c>
      <c r="K361" s="2">
        <v>3937365.8680000007</v>
      </c>
      <c r="L361" s="2">
        <v>60</v>
      </c>
      <c r="M361" s="2">
        <v>3843164.1370000006</v>
      </c>
      <c r="N361" s="2">
        <v>60</v>
      </c>
      <c r="O361" s="2">
        <v>3853360.4500000034</v>
      </c>
      <c r="P361" s="2">
        <v>60</v>
      </c>
      <c r="Q361" s="2">
        <v>3591032.8099999987</v>
      </c>
      <c r="R361" s="2">
        <v>74</v>
      </c>
      <c r="S361" s="2">
        <v>3417364.2980000013</v>
      </c>
      <c r="T361" s="2">
        <v>120</v>
      </c>
      <c r="U361" s="2">
        <v>2916420.4220000007</v>
      </c>
      <c r="V361" s="2">
        <v>320</v>
      </c>
      <c r="W361" s="2">
        <v>1799092.8329999994</v>
      </c>
      <c r="X361" s="2">
        <v>518</v>
      </c>
      <c r="Y361" s="2">
        <v>902832.277</v>
      </c>
      <c r="Z361" s="2">
        <v>716</v>
      </c>
      <c r="AA361" s="2">
        <v>347125.95200000005</v>
      </c>
      <c r="AB361" s="2">
        <f>ABS((Table155[[#This Row],[85+ years state population]]-Sheet1!$B$8)/Sheet1!$B$7)</f>
        <v>1.9233816101396277</v>
      </c>
      <c r="AC361" s="2" t="str">
        <f>IF(Table155[[#This Row],[85+ years: standard deviations away from mean]]&lt;2, "no", "yes")</f>
        <v>no</v>
      </c>
      <c r="AD361" s="2">
        <v>1026</v>
      </c>
    </row>
    <row r="362" spans="1:30">
      <c r="A362" t="s">
        <v>42</v>
      </c>
      <c r="B362">
        <v>2016</v>
      </c>
      <c r="C362">
        <v>12893949</v>
      </c>
      <c r="D362">
        <v>6310840</v>
      </c>
      <c r="E362">
        <v>6583109</v>
      </c>
      <c r="F362">
        <v>2764</v>
      </c>
      <c r="G362">
        <f>ABS((Table155[[#This Row],[Total deaths of state by year]]-Sheet1!$C$8)/Sheet1!$C$7)</f>
        <v>1.2314359814480587</v>
      </c>
      <c r="H362" t="str">
        <f>IF(Table155[[#This Row],[Total deaths of state by year: standard deviations away from mean]]&lt;2, "no", "yes")</f>
        <v>no</v>
      </c>
      <c r="I362" s="2">
        <v>721188.13399999996</v>
      </c>
      <c r="J362">
        <v>120</v>
      </c>
      <c r="K362" s="2">
        <v>1524430.3950000003</v>
      </c>
      <c r="L362" s="2">
        <v>60</v>
      </c>
      <c r="M362" s="2">
        <v>1728222.4400000002</v>
      </c>
      <c r="N362" s="2">
        <v>60</v>
      </c>
      <c r="O362" s="2">
        <v>1650728.6460000006</v>
      </c>
      <c r="P362" s="2">
        <v>60</v>
      </c>
      <c r="Q362" s="2">
        <v>1530351.3249999995</v>
      </c>
      <c r="R362" s="2">
        <v>60</v>
      </c>
      <c r="S362" s="2">
        <v>1819542.2779999999</v>
      </c>
      <c r="T362" s="2">
        <v>82</v>
      </c>
      <c r="U362" s="2">
        <v>1775259.0459999999</v>
      </c>
      <c r="V362" s="2">
        <v>151</v>
      </c>
      <c r="W362" s="2">
        <v>1160203.7830000003</v>
      </c>
      <c r="X362" s="2">
        <v>356</v>
      </c>
      <c r="Y362" s="2">
        <v>662262.15899999987</v>
      </c>
      <c r="Z362" s="2">
        <v>624</v>
      </c>
      <c r="AA362" s="2">
        <v>325752.89299999992</v>
      </c>
      <c r="AB362" s="2">
        <f>ABS((Table155[[#This Row],[85+ years state population]]-Sheet1!$B$8)/Sheet1!$B$7)</f>
        <v>1.7494793213782123</v>
      </c>
      <c r="AC362" s="2" t="str">
        <f>IF(Table155[[#This Row],[85+ years: standard deviations away from mean]]&lt;2, "no", "yes")</f>
        <v>no</v>
      </c>
      <c r="AD362" s="2">
        <v>1191</v>
      </c>
    </row>
    <row r="363" spans="1:30">
      <c r="A363" t="s">
        <v>17</v>
      </c>
      <c r="B363">
        <v>2016</v>
      </c>
      <c r="C363">
        <v>12858632</v>
      </c>
      <c r="D363">
        <v>6311147</v>
      </c>
      <c r="E363">
        <v>6547485</v>
      </c>
      <c r="F363">
        <v>2456</v>
      </c>
      <c r="G363">
        <f>ABS((Table155[[#This Row],[Total deaths of state by year]]-Sheet1!$C$8)/Sheet1!$C$7)</f>
        <v>0.94638367115602395</v>
      </c>
      <c r="H363" t="str">
        <f>IF(Table155[[#This Row],[Total deaths of state by year: standard deviations away from mean]]&lt;2, "no", "yes")</f>
        <v>no</v>
      </c>
      <c r="I363" s="2">
        <v>790068.9079999997</v>
      </c>
      <c r="J363">
        <v>120</v>
      </c>
      <c r="K363" s="2">
        <v>1677065.0479999997</v>
      </c>
      <c r="L363" s="2">
        <v>60</v>
      </c>
      <c r="M363" s="2">
        <v>1765652.6929999997</v>
      </c>
      <c r="N363" s="2">
        <v>60</v>
      </c>
      <c r="O363" s="2">
        <v>1774104.5020000001</v>
      </c>
      <c r="P363" s="2">
        <v>60</v>
      </c>
      <c r="Q363" s="2">
        <v>1669832.5229999998</v>
      </c>
      <c r="R363" s="2">
        <v>60</v>
      </c>
      <c r="S363" s="2">
        <v>1772172.6800000006</v>
      </c>
      <c r="T363" s="2">
        <v>76</v>
      </c>
      <c r="U363" s="2">
        <v>1620208.7930000003</v>
      </c>
      <c r="V363" s="2">
        <v>221</v>
      </c>
      <c r="W363" s="2">
        <v>1004440.1870000002</v>
      </c>
      <c r="X363" s="2">
        <v>333</v>
      </c>
      <c r="Y363" s="2">
        <v>535155.03799999994</v>
      </c>
      <c r="Z363" s="2">
        <v>519</v>
      </c>
      <c r="AA363" s="2">
        <v>246756.52199999994</v>
      </c>
      <c r="AB363" s="2">
        <f>ABS((Table155[[#This Row],[85+ years state population]]-Sheet1!$B$8)/Sheet1!$B$7)</f>
        <v>1.1067238917157665</v>
      </c>
      <c r="AC363" s="2" t="str">
        <f>IF(Table155[[#This Row],[85+ years: standard deviations away from mean]]&lt;2, "no", "yes")</f>
        <v>no</v>
      </c>
      <c r="AD363" s="2">
        <v>947</v>
      </c>
    </row>
    <row r="364" spans="1:30">
      <c r="A364" t="s">
        <v>13</v>
      </c>
      <c r="B364">
        <v>2016</v>
      </c>
      <c r="C364">
        <v>20031616</v>
      </c>
      <c r="D364">
        <v>9782366</v>
      </c>
      <c r="E364">
        <v>10249250</v>
      </c>
      <c r="F364">
        <v>3047</v>
      </c>
      <c r="G364">
        <f>ABS((Table155[[#This Row],[Total deaths of state by year]]-Sheet1!$C$8)/Sheet1!$C$7)</f>
        <v>1.4933509288917139</v>
      </c>
      <c r="H364" t="str">
        <f>IF(Table155[[#This Row],[Total deaths of state by year: standard deviations away from mean]]&lt;2, "no", "yes")</f>
        <v>no</v>
      </c>
      <c r="I364" s="2">
        <v>1100233.4720000003</v>
      </c>
      <c r="J364">
        <v>120</v>
      </c>
      <c r="K364" s="2">
        <v>2277652.9289999995</v>
      </c>
      <c r="L364" s="2">
        <v>60</v>
      </c>
      <c r="M364" s="2">
        <v>2496728.9919999996</v>
      </c>
      <c r="N364" s="2">
        <v>60</v>
      </c>
      <c r="O364" s="2">
        <v>2539950.6469999999</v>
      </c>
      <c r="P364" s="2">
        <v>60</v>
      </c>
      <c r="Q364" s="2">
        <v>2444310.5620000008</v>
      </c>
      <c r="R364" s="2">
        <v>80</v>
      </c>
      <c r="S364" s="2">
        <v>2759872.6090000006</v>
      </c>
      <c r="T364" s="2">
        <v>133</v>
      </c>
      <c r="U364" s="2">
        <v>2595851.11</v>
      </c>
      <c r="V364" s="2">
        <v>274</v>
      </c>
      <c r="W364" s="2">
        <v>2094603.5250000001</v>
      </c>
      <c r="X364" s="2">
        <v>471</v>
      </c>
      <c r="Y364" s="2">
        <v>1203592.6179999998</v>
      </c>
      <c r="Z364" s="2">
        <v>701</v>
      </c>
      <c r="AA364" s="2">
        <v>517464.6449999999</v>
      </c>
      <c r="AB364" s="2">
        <f>ABS((Table155[[#This Row],[85+ years state population]]-Sheet1!$B$8)/Sheet1!$B$7)</f>
        <v>3.3093455274865953</v>
      </c>
      <c r="AC364" s="2" t="str">
        <f>IF(Table155[[#This Row],[85+ years: standard deviations away from mean]]&lt;2, "no", "yes")</f>
        <v>yes</v>
      </c>
      <c r="AD364" s="2">
        <v>1088</v>
      </c>
    </row>
    <row r="365" spans="1:30">
      <c r="A365" t="s">
        <v>39</v>
      </c>
      <c r="B365">
        <v>2016</v>
      </c>
      <c r="C365">
        <v>11653442</v>
      </c>
      <c r="D365">
        <v>5705214</v>
      </c>
      <c r="E365">
        <v>5948228</v>
      </c>
      <c r="F365">
        <v>2430</v>
      </c>
      <c r="G365">
        <f>ABS((Table155[[#This Row],[Total deaths of state by year]]-Sheet1!$C$8)/Sheet1!$C$7)</f>
        <v>0.92232081379370934</v>
      </c>
      <c r="H365" t="str">
        <f>IF(Table155[[#This Row],[Total deaths of state by year: standard deviations away from mean]]&lt;2, "no", "yes")</f>
        <v>no</v>
      </c>
      <c r="I365" s="2">
        <v>699170.72599999967</v>
      </c>
      <c r="J365">
        <v>120</v>
      </c>
      <c r="K365" s="2">
        <v>1483374.2490000001</v>
      </c>
      <c r="L365" s="2">
        <v>60</v>
      </c>
      <c r="M365" s="2">
        <v>1579499.1119999997</v>
      </c>
      <c r="N365" s="2">
        <v>60</v>
      </c>
      <c r="O365" s="2">
        <v>1478932.1680000001</v>
      </c>
      <c r="P365" s="2">
        <v>60</v>
      </c>
      <c r="Q365" s="2">
        <v>1410659.058</v>
      </c>
      <c r="R365" s="2">
        <v>65</v>
      </c>
      <c r="S365" s="2">
        <v>1608411.4800000004</v>
      </c>
      <c r="T365" s="2">
        <v>77</v>
      </c>
      <c r="U365" s="2">
        <v>1579778.0670000003</v>
      </c>
      <c r="V365" s="2">
        <v>215</v>
      </c>
      <c r="W365" s="2">
        <v>1016508.1089999997</v>
      </c>
      <c r="X365" s="2">
        <v>355</v>
      </c>
      <c r="Y365" s="2">
        <v>545548.36900000006</v>
      </c>
      <c r="Z365" s="2">
        <v>539</v>
      </c>
      <c r="AA365" s="2">
        <v>252234.98100000009</v>
      </c>
      <c r="AB365" s="2">
        <f>ABS((Table155[[#This Row],[85+ years state population]]-Sheet1!$B$8)/Sheet1!$B$7)</f>
        <v>1.1512994744147893</v>
      </c>
      <c r="AC365" s="2" t="str">
        <f>IF(Table155[[#This Row],[85+ years: standard deviations away from mean]]&lt;2, "no", "yes")</f>
        <v>no</v>
      </c>
      <c r="AD365" s="2">
        <v>879</v>
      </c>
    </row>
    <row r="366" spans="1:30">
      <c r="A366" t="s">
        <v>37</v>
      </c>
      <c r="B366">
        <v>2016</v>
      </c>
      <c r="C366">
        <v>9790104</v>
      </c>
      <c r="D366">
        <v>4765042</v>
      </c>
      <c r="E366">
        <v>5025062</v>
      </c>
      <c r="F366">
        <v>2188</v>
      </c>
      <c r="G366">
        <f>ABS((Table155[[#This Row],[Total deaths of state by year]]-Sheet1!$C$8)/Sheet1!$C$7)</f>
        <v>0.69835114142139632</v>
      </c>
      <c r="H366" t="str">
        <f>IF(Table155[[#This Row],[Total deaths of state by year: standard deviations away from mean]]&lt;2, "no", "yes")</f>
        <v>no</v>
      </c>
      <c r="I366" s="2">
        <v>600763.30200000026</v>
      </c>
      <c r="J366">
        <v>120</v>
      </c>
      <c r="K366" s="2">
        <v>1283608.5250000004</v>
      </c>
      <c r="L366" s="2">
        <v>60</v>
      </c>
      <c r="M366" s="2">
        <v>1345714.0290000003</v>
      </c>
      <c r="N366" s="2">
        <v>60</v>
      </c>
      <c r="O366" s="2">
        <v>1282140.7090000005</v>
      </c>
      <c r="P366" s="2">
        <v>60</v>
      </c>
      <c r="Q366" s="2">
        <v>1288502.5759999999</v>
      </c>
      <c r="R366" s="2">
        <v>60</v>
      </c>
      <c r="S366" s="2">
        <v>1355691.3519999993</v>
      </c>
      <c r="T366" s="2">
        <v>94</v>
      </c>
      <c r="U366" s="2">
        <v>1223048.2519999996</v>
      </c>
      <c r="V366" s="2">
        <v>184</v>
      </c>
      <c r="W366" s="2">
        <v>833165.0619999998</v>
      </c>
      <c r="X366" s="2">
        <v>323</v>
      </c>
      <c r="Y366" s="2">
        <v>418155.48000000016</v>
      </c>
      <c r="Z366" s="2">
        <v>487</v>
      </c>
      <c r="AA366" s="2">
        <v>159382.26600000006</v>
      </c>
      <c r="AB366" s="2">
        <f>ABS((Table155[[#This Row],[85+ years state population]]-Sheet1!$B$8)/Sheet1!$B$7)</f>
        <v>0.39580164622785069</v>
      </c>
      <c r="AC366" s="2" t="str">
        <f>IF(Table155[[#This Row],[85+ years: standard deviations away from mean]]&lt;2, "no", "yes")</f>
        <v>no</v>
      </c>
      <c r="AD366" s="2">
        <v>740</v>
      </c>
    </row>
    <row r="367" spans="1:30">
      <c r="A367" t="s">
        <v>25</v>
      </c>
      <c r="B367">
        <v>2016</v>
      </c>
      <c r="C367">
        <v>6741921</v>
      </c>
      <c r="D367">
        <v>3269450</v>
      </c>
      <c r="E367">
        <v>3472471</v>
      </c>
      <c r="F367">
        <v>1603</v>
      </c>
      <c r="G367">
        <f>ABS((Table155[[#This Row],[Total deaths of state by year]]-Sheet1!$C$8)/Sheet1!$C$7)</f>
        <v>0.15693685076931738</v>
      </c>
      <c r="H367" t="str">
        <f>IF(Table155[[#This Row],[Total deaths of state by year: standard deviations away from mean]]&lt;2, "no", "yes")</f>
        <v>no</v>
      </c>
      <c r="I367" s="2">
        <v>363626.19199999998</v>
      </c>
      <c r="J367">
        <v>120</v>
      </c>
      <c r="K367" s="2">
        <v>776585.07900000014</v>
      </c>
      <c r="L367" s="2">
        <v>60</v>
      </c>
      <c r="M367" s="2">
        <v>953980.647</v>
      </c>
      <c r="N367" s="2">
        <v>60</v>
      </c>
      <c r="O367" s="2">
        <v>926165.80399999989</v>
      </c>
      <c r="P367" s="2">
        <v>60</v>
      </c>
      <c r="Q367" s="2">
        <v>838652.93599999999</v>
      </c>
      <c r="R367" s="2">
        <v>60</v>
      </c>
      <c r="S367" s="2">
        <v>984369.01399999985</v>
      </c>
      <c r="T367" s="2">
        <v>60</v>
      </c>
      <c r="U367" s="2">
        <v>883741.99600000004</v>
      </c>
      <c r="V367" s="2">
        <v>72</v>
      </c>
      <c r="W367" s="2">
        <v>560636.93900000001</v>
      </c>
      <c r="X367" s="2">
        <v>165</v>
      </c>
      <c r="Y367" s="2">
        <v>300953.40400000004</v>
      </c>
      <c r="Z367" s="2">
        <v>292</v>
      </c>
      <c r="AA367" s="2">
        <v>155000.50999999998</v>
      </c>
      <c r="AB367" s="2">
        <f>ABS((Table155[[#This Row],[85+ years state population]]-Sheet1!$B$8)/Sheet1!$B$7)</f>
        <v>0.36014940771608339</v>
      </c>
      <c r="AC367" s="2" t="str">
        <f>IF(Table155[[#This Row],[85+ years: standard deviations away from mean]]&lt;2, "no", "yes")</f>
        <v>no</v>
      </c>
      <c r="AD367" s="2">
        <v>654</v>
      </c>
    </row>
    <row r="368" spans="1:30">
      <c r="A368" t="s">
        <v>26</v>
      </c>
      <c r="B368">
        <v>2016</v>
      </c>
      <c r="C368">
        <v>10038266</v>
      </c>
      <c r="D368">
        <v>4930818</v>
      </c>
      <c r="E368">
        <v>5107448</v>
      </c>
      <c r="F368">
        <v>1939</v>
      </c>
      <c r="G368">
        <f>ABS((Table155[[#This Row],[Total deaths of state by year]]-Sheet1!$C$8)/Sheet1!$C$7)</f>
        <v>0.46790300745153707</v>
      </c>
      <c r="H368" t="str">
        <f>IF(Table155[[#This Row],[Total deaths of state by year: standard deviations away from mean]]&lt;2, "no", "yes")</f>
        <v>no</v>
      </c>
      <c r="I368" s="2">
        <v>584275.99300000025</v>
      </c>
      <c r="J368">
        <v>120</v>
      </c>
      <c r="K368" s="2">
        <v>1272806.7110000004</v>
      </c>
      <c r="L368" s="2">
        <v>60</v>
      </c>
      <c r="M368" s="2">
        <v>1429864.6649999998</v>
      </c>
      <c r="N368" s="2">
        <v>60</v>
      </c>
      <c r="O368" s="2">
        <v>1227820.189</v>
      </c>
      <c r="P368" s="2">
        <v>60</v>
      </c>
      <c r="Q368" s="2">
        <v>1209749.5760000001</v>
      </c>
      <c r="R368" s="2">
        <v>60</v>
      </c>
      <c r="S368" s="2">
        <v>1413351.9709999997</v>
      </c>
      <c r="T368" s="2">
        <v>76</v>
      </c>
      <c r="U368" s="2">
        <v>1368971.5560000003</v>
      </c>
      <c r="V368" s="2">
        <v>149</v>
      </c>
      <c r="W368" s="2">
        <v>872459.91599999997</v>
      </c>
      <c r="X368" s="2">
        <v>272</v>
      </c>
      <c r="Y368" s="2">
        <v>453483.04500000004</v>
      </c>
      <c r="Z368" s="2">
        <v>442</v>
      </c>
      <c r="AA368" s="2">
        <v>205856.76899999997</v>
      </c>
      <c r="AB368" s="2">
        <f>ABS((Table155[[#This Row],[85+ years state population]]-Sheet1!$B$8)/Sheet1!$B$7)</f>
        <v>0.77394229707007201</v>
      </c>
      <c r="AC368" s="2" t="str">
        <f>IF(Table155[[#This Row],[85+ years: standard deviations away from mean]]&lt;2, "no", "yes")</f>
        <v>no</v>
      </c>
      <c r="AD368" s="2">
        <v>640</v>
      </c>
    </row>
    <row r="369" spans="1:30">
      <c r="A369" t="s">
        <v>50</v>
      </c>
      <c r="B369">
        <v>2016</v>
      </c>
      <c r="C369">
        <v>8182040</v>
      </c>
      <c r="D369">
        <v>4026493</v>
      </c>
      <c r="E369">
        <v>4155547</v>
      </c>
      <c r="F369">
        <v>1512</v>
      </c>
      <c r="G369">
        <f>ABS((Table155[[#This Row],[Total deaths of state by year]]-Sheet1!$C$8)/Sheet1!$C$7)</f>
        <v>7.2716850001216207E-2</v>
      </c>
      <c r="H369" t="str">
        <f>IF(Table155[[#This Row],[Total deaths of state by year: standard deviations away from mean]]&lt;2, "no", "yes")</f>
        <v>no</v>
      </c>
      <c r="I369" s="2">
        <v>504927.08199999982</v>
      </c>
      <c r="J369">
        <v>120</v>
      </c>
      <c r="K369" s="2">
        <v>1028817.1699999999</v>
      </c>
      <c r="L369" s="2">
        <v>60</v>
      </c>
      <c r="M369" s="2">
        <v>1129045.1639999996</v>
      </c>
      <c r="N369" s="2">
        <v>60</v>
      </c>
      <c r="O369" s="2">
        <v>1143409.2349999999</v>
      </c>
      <c r="P369" s="2">
        <v>60</v>
      </c>
      <c r="Q369" s="2">
        <v>1080543.0089999996</v>
      </c>
      <c r="R369" s="2">
        <v>60</v>
      </c>
      <c r="S369" s="2">
        <v>1159132.4719999991</v>
      </c>
      <c r="T369" s="2">
        <v>60</v>
      </c>
      <c r="U369" s="2">
        <v>1022770.4739999996</v>
      </c>
      <c r="V369" s="2">
        <v>110</v>
      </c>
      <c r="W369" s="2">
        <v>658056.87000000011</v>
      </c>
      <c r="X369" s="2">
        <v>193</v>
      </c>
      <c r="Y369" s="2">
        <v>319672.10800000012</v>
      </c>
      <c r="Z369" s="2">
        <v>295</v>
      </c>
      <c r="AA369" s="2">
        <v>132259.74100000001</v>
      </c>
      <c r="AB369" s="2">
        <f>ABS((Table155[[#This Row],[85+ years state population]]-Sheet1!$B$8)/Sheet1!$B$7)</f>
        <v>0.17511872131342049</v>
      </c>
      <c r="AC369" s="2" t="str">
        <f>IF(Table155[[#This Row],[85+ years: standard deviations away from mean]]&lt;2, "no", "yes")</f>
        <v>no</v>
      </c>
      <c r="AD369" s="2">
        <v>494</v>
      </c>
    </row>
    <row r="370" spans="1:30">
      <c r="A370" t="s">
        <v>29</v>
      </c>
      <c r="B370">
        <v>2016</v>
      </c>
      <c r="C370">
        <v>6185934</v>
      </c>
      <c r="D370">
        <v>3036456</v>
      </c>
      <c r="E370">
        <v>3149478</v>
      </c>
      <c r="F370">
        <v>1482</v>
      </c>
      <c r="G370">
        <f>ABS((Table155[[#This Row],[Total deaths of state by year]]-Sheet1!$C$8)/Sheet1!$C$7)</f>
        <v>4.4952014583160879E-2</v>
      </c>
      <c r="H370" t="str">
        <f>IF(Table155[[#This Row],[Total deaths of state by year: standard deviations away from mean]]&lt;2, "no", "yes")</f>
        <v>no</v>
      </c>
      <c r="I370" s="2">
        <v>381151.55500000028</v>
      </c>
      <c r="J370">
        <v>120</v>
      </c>
      <c r="K370" s="2">
        <v>796909.43500000006</v>
      </c>
      <c r="L370" s="2">
        <v>60</v>
      </c>
      <c r="M370" s="2">
        <v>849619.25300000003</v>
      </c>
      <c r="N370" s="2">
        <v>60</v>
      </c>
      <c r="O370" s="2">
        <v>816824.25200000021</v>
      </c>
      <c r="P370" s="2">
        <v>60</v>
      </c>
      <c r="Q370" s="2">
        <v>748626.84799999988</v>
      </c>
      <c r="R370" s="2">
        <v>60</v>
      </c>
      <c r="S370" s="2">
        <v>836979.71399999957</v>
      </c>
      <c r="T370" s="2">
        <v>67</v>
      </c>
      <c r="U370" s="2">
        <v>809677.56299999973</v>
      </c>
      <c r="V370" s="2">
        <v>99</v>
      </c>
      <c r="W370" s="2">
        <v>534885.70899999992</v>
      </c>
      <c r="X370" s="2">
        <v>172</v>
      </c>
      <c r="Y370" s="2">
        <v>288146.34700000001</v>
      </c>
      <c r="Z370" s="2">
        <v>292</v>
      </c>
      <c r="AA370" s="2">
        <v>122908.57199999994</v>
      </c>
      <c r="AB370" s="2">
        <f>ABS((Table155[[#This Row],[85+ years state population]]-Sheet1!$B$8)/Sheet1!$B$7)</f>
        <v>9.9032762270552702E-2</v>
      </c>
      <c r="AC370" s="2" t="str">
        <f>IF(Table155[[#This Row],[85+ years: standard deviations away from mean]]&lt;2, "no", "yes")</f>
        <v>no</v>
      </c>
      <c r="AD370" s="2">
        <v>492</v>
      </c>
    </row>
    <row r="371" spans="1:30">
      <c r="A371" t="s">
        <v>14</v>
      </c>
      <c r="B371">
        <v>2016</v>
      </c>
      <c r="C371">
        <v>10082058</v>
      </c>
      <c r="D371">
        <v>4917610</v>
      </c>
      <c r="E371">
        <v>5164448</v>
      </c>
      <c r="F371">
        <v>1695</v>
      </c>
      <c r="G371">
        <f>ABS((Table155[[#This Row],[Total deaths of state by year]]-Sheet1!$C$8)/Sheet1!$C$7)</f>
        <v>0.24208234605135373</v>
      </c>
      <c r="H371" t="str">
        <f>IF(Table155[[#This Row],[Total deaths of state by year: standard deviations away from mean]]&lt;2, "no", "yes")</f>
        <v>no</v>
      </c>
      <c r="I371" s="2">
        <v>662316.90700000024</v>
      </c>
      <c r="J371">
        <v>120</v>
      </c>
      <c r="K371" s="2">
        <v>1411119.2489999998</v>
      </c>
      <c r="L371" s="2">
        <v>60</v>
      </c>
      <c r="M371" s="2">
        <v>1426914.0809999998</v>
      </c>
      <c r="N371" s="2">
        <v>60</v>
      </c>
      <c r="O371" s="2">
        <v>1377267.8439999996</v>
      </c>
      <c r="P371" s="2">
        <v>60</v>
      </c>
      <c r="Q371" s="2">
        <v>1371909.4220000003</v>
      </c>
      <c r="R371" s="2">
        <v>60</v>
      </c>
      <c r="S371" s="2">
        <v>1400263.1359999997</v>
      </c>
      <c r="T371" s="2">
        <v>65</v>
      </c>
      <c r="U371" s="2">
        <v>1185185.5220000001</v>
      </c>
      <c r="V371" s="2">
        <v>202</v>
      </c>
      <c r="W371" s="2">
        <v>759477.07200000016</v>
      </c>
      <c r="X371" s="2">
        <v>266</v>
      </c>
      <c r="Y371" s="2">
        <v>355823.61500000005</v>
      </c>
      <c r="Z371" s="2">
        <v>351</v>
      </c>
      <c r="AA371" s="2">
        <v>129717.451</v>
      </c>
      <c r="AB371" s="2">
        <f>ABS((Table155[[#This Row],[85+ years state population]]-Sheet1!$B$8)/Sheet1!$B$7)</f>
        <v>0.15443333183804137</v>
      </c>
      <c r="AC371" s="2" t="str">
        <f>IF(Table155[[#This Row],[85+ years: standard deviations away from mean]]&lt;2, "no", "yes")</f>
        <v>no</v>
      </c>
      <c r="AD371" s="2">
        <v>451</v>
      </c>
    </row>
    <row r="372" spans="1:30">
      <c r="A372" t="s">
        <v>18</v>
      </c>
      <c r="B372">
        <v>2016</v>
      </c>
      <c r="C372">
        <v>6685870</v>
      </c>
      <c r="D372">
        <v>3291713</v>
      </c>
      <c r="E372">
        <v>3394157</v>
      </c>
      <c r="F372">
        <v>1282</v>
      </c>
      <c r="G372">
        <f>ABS((Table155[[#This Row],[Total deaths of state by year]]-Sheet1!$C$8)/Sheet1!$C$7)</f>
        <v>0.14014688820387464</v>
      </c>
      <c r="H372" t="str">
        <f>IF(Table155[[#This Row],[Total deaths of state by year: standard deviations away from mean]]&lt;2, "no", "yes")</f>
        <v>no</v>
      </c>
      <c r="I372" s="2">
        <v>429570.88999999996</v>
      </c>
      <c r="J372">
        <v>120</v>
      </c>
      <c r="K372" s="2">
        <v>905272.04400000011</v>
      </c>
      <c r="L372" s="2">
        <v>60</v>
      </c>
      <c r="M372" s="2">
        <v>953548.07800000021</v>
      </c>
      <c r="N372" s="2">
        <v>60</v>
      </c>
      <c r="O372" s="2">
        <v>861193.03099999984</v>
      </c>
      <c r="P372" s="2">
        <v>60</v>
      </c>
      <c r="Q372" s="2">
        <v>829666.72700000019</v>
      </c>
      <c r="R372" s="2">
        <v>60</v>
      </c>
      <c r="S372" s="2">
        <v>897804.91100000031</v>
      </c>
      <c r="T372" s="2">
        <v>69</v>
      </c>
      <c r="U372" s="2">
        <v>851302.17999999993</v>
      </c>
      <c r="V372" s="2">
        <v>89</v>
      </c>
      <c r="W372" s="2">
        <v>544931.18799999997</v>
      </c>
      <c r="X372" s="2">
        <v>148</v>
      </c>
      <c r="Y372" s="2">
        <v>286426.09499999997</v>
      </c>
      <c r="Z372" s="2">
        <v>229</v>
      </c>
      <c r="AA372" s="2">
        <v>125731.03900000002</v>
      </c>
      <c r="AB372" s="2">
        <f>ABS((Table155[[#This Row],[85+ years state population]]-Sheet1!$B$8)/Sheet1!$B$7)</f>
        <v>0.12199781707405911</v>
      </c>
      <c r="AC372" s="2" t="str">
        <f>IF(Table155[[#This Row],[85+ years: standard deviations away from mean]]&lt;2, "no", "yes")</f>
        <v>no</v>
      </c>
      <c r="AD372" s="2">
        <v>387</v>
      </c>
    </row>
    <row r="373" spans="1:30">
      <c r="A373" t="s">
        <v>34</v>
      </c>
      <c r="B373">
        <v>2016</v>
      </c>
      <c r="C373">
        <v>8850952</v>
      </c>
      <c r="D373">
        <v>4319124</v>
      </c>
      <c r="E373">
        <v>4531828</v>
      </c>
      <c r="F373">
        <v>1549</v>
      </c>
      <c r="G373">
        <f>ABS((Table155[[#This Row],[Total deaths of state by year]]-Sheet1!$C$8)/Sheet1!$C$7)</f>
        <v>0.10696014701681779</v>
      </c>
      <c r="H373" t="str">
        <f>IF(Table155[[#This Row],[Total deaths of state by year: standard deviations away from mean]]&lt;2, "no", "yes")</f>
        <v>no</v>
      </c>
      <c r="I373" s="2">
        <v>524747.13300000003</v>
      </c>
      <c r="J373">
        <v>120</v>
      </c>
      <c r="K373" s="2">
        <v>1116586.865</v>
      </c>
      <c r="L373" s="2">
        <v>60</v>
      </c>
      <c r="M373" s="2">
        <v>1142048.6299999999</v>
      </c>
      <c r="N373" s="2">
        <v>60</v>
      </c>
      <c r="O373" s="2">
        <v>1140935.7439999999</v>
      </c>
      <c r="P373" s="2">
        <v>60</v>
      </c>
      <c r="Q373" s="2">
        <v>1161364.8970000001</v>
      </c>
      <c r="R373" s="2">
        <v>60</v>
      </c>
      <c r="S373" s="2">
        <v>1322254.4310000001</v>
      </c>
      <c r="T373" s="2">
        <v>60</v>
      </c>
      <c r="U373" s="2">
        <v>1142373.9539999999</v>
      </c>
      <c r="V373" s="2">
        <v>98</v>
      </c>
      <c r="W373" s="2">
        <v>720345.4870000002</v>
      </c>
      <c r="X373" s="2">
        <v>169</v>
      </c>
      <c r="Y373" s="2">
        <v>387963.21</v>
      </c>
      <c r="Z373" s="2">
        <v>281</v>
      </c>
      <c r="AA373" s="2">
        <v>193387.77899999998</v>
      </c>
      <c r="AB373" s="2">
        <f>ABS((Table155[[#This Row],[85+ years state population]]-Sheet1!$B$8)/Sheet1!$B$7)</f>
        <v>0.67248812995514551</v>
      </c>
      <c r="AC373" s="2" t="str">
        <f>IF(Table155[[#This Row],[85+ years: standard deviations away from mean]]&lt;2, "no", "yes")</f>
        <v>no</v>
      </c>
      <c r="AD373" s="2">
        <v>581</v>
      </c>
    </row>
    <row r="374" spans="1:30">
      <c r="A374" t="s">
        <v>46</v>
      </c>
      <c r="B374">
        <v>2016</v>
      </c>
      <c r="C374">
        <v>6350236</v>
      </c>
      <c r="D374">
        <v>3094422</v>
      </c>
      <c r="E374">
        <v>3255814</v>
      </c>
      <c r="F374">
        <v>1837</v>
      </c>
      <c r="G374">
        <f>ABS((Table155[[#This Row],[Total deaths of state by year]]-Sheet1!$C$8)/Sheet1!$C$7)</f>
        <v>0.37350256703014895</v>
      </c>
      <c r="H374" t="str">
        <f>IF(Table155[[#This Row],[Total deaths of state by year: standard deviations away from mean]]&lt;2, "no", "yes")</f>
        <v>no</v>
      </c>
      <c r="I374" s="2">
        <v>391701.38000000012</v>
      </c>
      <c r="J374">
        <v>120</v>
      </c>
      <c r="K374" s="2">
        <v>816246.28699999989</v>
      </c>
      <c r="L374" s="2">
        <v>60</v>
      </c>
      <c r="M374" s="2">
        <v>857368.25900000019</v>
      </c>
      <c r="N374" s="2">
        <v>60</v>
      </c>
      <c r="O374" s="2">
        <v>838939.32200000016</v>
      </c>
      <c r="P374" s="2">
        <v>60</v>
      </c>
      <c r="Q374" s="2">
        <v>812439.929</v>
      </c>
      <c r="R374" s="2">
        <v>60</v>
      </c>
      <c r="S374" s="2">
        <v>868683.73299999989</v>
      </c>
      <c r="T374" s="2">
        <v>82</v>
      </c>
      <c r="U374" s="2">
        <v>816612.11200000031</v>
      </c>
      <c r="V374" s="2">
        <v>183</v>
      </c>
      <c r="W374" s="2">
        <v>561853.78300000017</v>
      </c>
      <c r="X374" s="2">
        <v>281</v>
      </c>
      <c r="Y374" s="2">
        <v>281941.76699999988</v>
      </c>
      <c r="Z374" s="2">
        <v>412</v>
      </c>
      <c r="AA374" s="2">
        <v>104944.913</v>
      </c>
      <c r="AB374" s="2">
        <f>ABS((Table155[[#This Row],[85+ years state population]]-Sheet1!$B$8)/Sheet1!$B$7)</f>
        <v>4.7128880507374765E-2</v>
      </c>
      <c r="AC374" s="2" t="str">
        <f>IF(Table155[[#This Row],[85+ years: standard deviations away from mean]]&lt;2, "no", "yes")</f>
        <v>no</v>
      </c>
      <c r="AD374" s="2">
        <v>519</v>
      </c>
    </row>
    <row r="375" spans="1:30">
      <c r="A375" t="s">
        <v>53</v>
      </c>
      <c r="B375">
        <v>2016</v>
      </c>
      <c r="C375">
        <v>5693776</v>
      </c>
      <c r="D375">
        <v>2826294</v>
      </c>
      <c r="E375">
        <v>2867482</v>
      </c>
      <c r="F375">
        <v>1224</v>
      </c>
      <c r="G375">
        <f>ABS((Table155[[#This Row],[Total deaths of state by year]]-Sheet1!$C$8)/Sheet1!$C$7)</f>
        <v>0.19382557001211495</v>
      </c>
      <c r="H375" t="str">
        <f>IF(Table155[[#This Row],[Total deaths of state by year: standard deviations away from mean]]&lt;2, "no", "yes")</f>
        <v>no</v>
      </c>
      <c r="I375" s="2">
        <v>339130.30899999995</v>
      </c>
      <c r="J375">
        <v>120</v>
      </c>
      <c r="K375" s="2">
        <v>731300.22200000042</v>
      </c>
      <c r="L375" s="2">
        <v>60</v>
      </c>
      <c r="M375" s="2">
        <v>785299.51899999974</v>
      </c>
      <c r="N375" s="2">
        <v>60</v>
      </c>
      <c r="O375" s="2">
        <v>724944.38</v>
      </c>
      <c r="P375" s="2">
        <v>60</v>
      </c>
      <c r="Q375" s="2">
        <v>687993.98300000012</v>
      </c>
      <c r="R375" s="2">
        <v>60</v>
      </c>
      <c r="S375" s="2">
        <v>804035.45600000012</v>
      </c>
      <c r="T375" s="2">
        <v>60</v>
      </c>
      <c r="U375" s="2">
        <v>765383.67100000044</v>
      </c>
      <c r="V375" s="2">
        <v>85</v>
      </c>
      <c r="W375" s="2">
        <v>474602.10699999984</v>
      </c>
      <c r="X375" s="2">
        <v>85</v>
      </c>
      <c r="Y375" s="2">
        <v>257183.75199999995</v>
      </c>
      <c r="Z375" s="2">
        <v>163</v>
      </c>
      <c r="AA375" s="2">
        <v>122997.08699999997</v>
      </c>
      <c r="AB375" s="2">
        <f>ABS((Table155[[#This Row],[85+ years state population]]-Sheet1!$B$8)/Sheet1!$B$7)</f>
        <v>9.9752966200636894E-2</v>
      </c>
      <c r="AC375" s="2" t="str">
        <f>IF(Table155[[#This Row],[85+ years: standard deviations away from mean]]&lt;2, "no", "yes")</f>
        <v>no</v>
      </c>
      <c r="AD375" s="2">
        <v>471</v>
      </c>
    </row>
    <row r="376" spans="1:30">
      <c r="A376" t="s">
        <v>24</v>
      </c>
      <c r="B376">
        <v>2016</v>
      </c>
      <c r="C376">
        <v>5904814</v>
      </c>
      <c r="D376">
        <v>2862323</v>
      </c>
      <c r="E376">
        <v>3042491</v>
      </c>
      <c r="F376">
        <v>1351</v>
      </c>
      <c r="G376">
        <f>ABS((Table155[[#This Row],[Total deaths of state by year]]-Sheet1!$C$8)/Sheet1!$C$7)</f>
        <v>7.6287766742347385E-2</v>
      </c>
      <c r="H376" t="str">
        <f>IF(Table155[[#This Row],[Total deaths of state by year: standard deviations away from mean]]&lt;2, "no", "yes")</f>
        <v>no</v>
      </c>
      <c r="I376" s="2">
        <v>364175.89599999995</v>
      </c>
      <c r="J376">
        <v>120</v>
      </c>
      <c r="K376" s="2">
        <v>741178.08000000007</v>
      </c>
      <c r="L376" s="2">
        <v>60</v>
      </c>
      <c r="M376" s="2">
        <v>785476.5290000001</v>
      </c>
      <c r="N376" s="2">
        <v>60</v>
      </c>
      <c r="O376" s="2">
        <v>815249.61899999995</v>
      </c>
      <c r="P376" s="2">
        <v>60</v>
      </c>
      <c r="Q376" s="2">
        <v>762824.96799999988</v>
      </c>
      <c r="R376" s="2">
        <v>60</v>
      </c>
      <c r="S376" s="2">
        <v>868778.4310000001</v>
      </c>
      <c r="T376" s="2">
        <v>66</v>
      </c>
      <c r="U376" s="2">
        <v>759229.0830000001</v>
      </c>
      <c r="V376" s="2">
        <v>77</v>
      </c>
      <c r="W376" s="2">
        <v>470185.53499999997</v>
      </c>
      <c r="X376" s="2">
        <v>154</v>
      </c>
      <c r="Y376" s="2">
        <v>232133.55799999999</v>
      </c>
      <c r="Z376" s="2">
        <v>254</v>
      </c>
      <c r="AA376" s="2">
        <v>106491.85499999998</v>
      </c>
      <c r="AB376" s="2">
        <f>ABS((Table155[[#This Row],[85+ years state population]]-Sheet1!$B$8)/Sheet1!$B$7)</f>
        <v>3.454215839234405E-2</v>
      </c>
      <c r="AC376" s="2" t="str">
        <f>IF(Table155[[#This Row],[85+ years: standard deviations away from mean]]&lt;2, "no", "yes")</f>
        <v>no</v>
      </c>
      <c r="AD376" s="2">
        <v>440</v>
      </c>
    </row>
    <row r="377" spans="1:30">
      <c r="A377" t="s">
        <v>21</v>
      </c>
      <c r="B377">
        <v>2016</v>
      </c>
      <c r="C377">
        <v>4572329</v>
      </c>
      <c r="D377">
        <v>2257876</v>
      </c>
      <c r="E377">
        <v>2314453</v>
      </c>
      <c r="F377">
        <v>1214</v>
      </c>
      <c r="G377">
        <f>ABS((Table155[[#This Row],[Total deaths of state by year]]-Sheet1!$C$8)/Sheet1!$C$7)</f>
        <v>0.20308051515146672</v>
      </c>
      <c r="H377" t="str">
        <f>IF(Table155[[#This Row],[Total deaths of state by year: standard deviations away from mean]]&lt;2, "no", "yes")</f>
        <v>no</v>
      </c>
      <c r="I377" s="2">
        <v>282408.43000000011</v>
      </c>
      <c r="J377">
        <v>120</v>
      </c>
      <c r="K377" s="2">
        <v>585779.09600000014</v>
      </c>
      <c r="L377" s="2">
        <v>60</v>
      </c>
      <c r="M377" s="2">
        <v>630362.98499999952</v>
      </c>
      <c r="N377" s="2">
        <v>60</v>
      </c>
      <c r="O377" s="2">
        <v>586383.51900000009</v>
      </c>
      <c r="P377" s="2">
        <v>60</v>
      </c>
      <c r="Q377" s="2">
        <v>574373.86499999976</v>
      </c>
      <c r="R377" s="2">
        <v>60</v>
      </c>
      <c r="S377" s="2">
        <v>627713.48900000018</v>
      </c>
      <c r="T377" s="2">
        <v>60</v>
      </c>
      <c r="U377" s="2">
        <v>598034.94200000016</v>
      </c>
      <c r="V377" s="2">
        <v>93</v>
      </c>
      <c r="W377" s="2">
        <v>401652.02899999975</v>
      </c>
      <c r="X377" s="2">
        <v>165</v>
      </c>
      <c r="Y377" s="2">
        <v>203674.41900000002</v>
      </c>
      <c r="Z377" s="2">
        <v>218</v>
      </c>
      <c r="AA377" s="2">
        <v>81929.037000000011</v>
      </c>
      <c r="AB377" s="2">
        <f>ABS((Table155[[#This Row],[85+ years state population]]-Sheet1!$B$8)/Sheet1!$B$7)</f>
        <v>0.23439798008965271</v>
      </c>
      <c r="AC377" s="2" t="str">
        <f>IF(Table155[[#This Row],[85+ years: standard deviations away from mean]]&lt;2, "no", "yes")</f>
        <v>no</v>
      </c>
      <c r="AD377" s="2">
        <v>318</v>
      </c>
    </row>
    <row r="378" spans="1:30">
      <c r="A378" t="s">
        <v>27</v>
      </c>
      <c r="B378">
        <v>2016</v>
      </c>
      <c r="C378">
        <v>5449528</v>
      </c>
      <c r="D378">
        <v>2709060</v>
      </c>
      <c r="E378">
        <v>2740468</v>
      </c>
      <c r="F378">
        <v>919</v>
      </c>
      <c r="G378">
        <f>ABS((Table155[[#This Row],[Total deaths of state by year]]-Sheet1!$C$8)/Sheet1!$C$7)</f>
        <v>0.47610139676234414</v>
      </c>
      <c r="H378" t="str">
        <f>IF(Table155[[#This Row],[Total deaths of state by year: standard deviations away from mean]]&lt;2, "no", "yes")</f>
        <v>no</v>
      </c>
      <c r="I378" s="2">
        <v>349408.21800000011</v>
      </c>
      <c r="J378">
        <v>120</v>
      </c>
      <c r="K378" s="2">
        <v>721585.48</v>
      </c>
      <c r="L378" s="2">
        <v>60</v>
      </c>
      <c r="M378" s="2">
        <v>714904.04999999981</v>
      </c>
      <c r="N378" s="2">
        <v>60</v>
      </c>
      <c r="O378" s="2">
        <v>745732.64899999998</v>
      </c>
      <c r="P378" s="2">
        <v>60</v>
      </c>
      <c r="Q378" s="2">
        <v>673195.28999999992</v>
      </c>
      <c r="R378" s="2">
        <v>60</v>
      </c>
      <c r="S378" s="2">
        <v>758629.8409999999</v>
      </c>
      <c r="T378" s="2">
        <v>60</v>
      </c>
      <c r="U378" s="2">
        <v>709636.79100000008</v>
      </c>
      <c r="V378" s="2">
        <v>60</v>
      </c>
      <c r="W378" s="2">
        <v>431223.73000000004</v>
      </c>
      <c r="X378" s="2">
        <v>68</v>
      </c>
      <c r="Y378" s="2">
        <v>231958.28800000003</v>
      </c>
      <c r="Z378" s="2">
        <v>96</v>
      </c>
      <c r="AA378" s="2">
        <v>112451.284</v>
      </c>
      <c r="AB378" s="2">
        <f>ABS((Table155[[#This Row],[85+ years state population]]-Sheet1!$B$8)/Sheet1!$B$7)</f>
        <v>1.3946845582760745E-2</v>
      </c>
      <c r="AC378" s="2" t="str">
        <f>IF(Table155[[#This Row],[85+ years: standard deviations away from mean]]&lt;2, "no", "yes")</f>
        <v>no</v>
      </c>
      <c r="AD378" s="2">
        <v>275</v>
      </c>
    </row>
    <row r="379" spans="1:30">
      <c r="A379" t="s">
        <v>4</v>
      </c>
      <c r="B379">
        <v>2016</v>
      </c>
      <c r="C379">
        <v>4939554</v>
      </c>
      <c r="D379">
        <v>2402820</v>
      </c>
      <c r="E379">
        <v>2536734</v>
      </c>
      <c r="F379">
        <v>1310</v>
      </c>
      <c r="G379">
        <f>ABS((Table155[[#This Row],[Total deaths of state by year]]-Sheet1!$C$8)/Sheet1!$C$7)</f>
        <v>0.11423304181368968</v>
      </c>
      <c r="H379" t="str">
        <f>IF(Table155[[#This Row],[Total deaths of state by year: standard deviations away from mean]]&lt;2, "no", "yes")</f>
        <v>no</v>
      </c>
      <c r="I379" s="2">
        <v>297332.554</v>
      </c>
      <c r="J379">
        <v>120</v>
      </c>
      <c r="K379" s="2">
        <v>631756.43700000003</v>
      </c>
      <c r="L379" s="2">
        <v>60</v>
      </c>
      <c r="M379" s="2">
        <v>673997.75899999996</v>
      </c>
      <c r="N379" s="2">
        <v>60</v>
      </c>
      <c r="O379" s="2">
        <v>635795.73699999973</v>
      </c>
      <c r="P379" s="2">
        <v>60</v>
      </c>
      <c r="Q379" s="2">
        <v>619383.34000000008</v>
      </c>
      <c r="R379" s="2">
        <v>60</v>
      </c>
      <c r="S379" s="2">
        <v>670538.91999999981</v>
      </c>
      <c r="T379" s="2">
        <v>67</v>
      </c>
      <c r="U379" s="2">
        <v>644270.0610000001</v>
      </c>
      <c r="V379" s="2">
        <v>126</v>
      </c>
      <c r="W379" s="2">
        <v>447754.11100000015</v>
      </c>
      <c r="X379" s="2">
        <v>191</v>
      </c>
      <c r="Y379" s="2">
        <v>232425.34900000002</v>
      </c>
      <c r="Z379" s="2">
        <v>277</v>
      </c>
      <c r="AA379" s="2">
        <v>85788.300000000032</v>
      </c>
      <c r="AB379" s="2">
        <f>ABS((Table155[[#This Row],[85+ years state population]]-Sheet1!$B$8)/Sheet1!$B$7)</f>
        <v>0.20299701550932542</v>
      </c>
      <c r="AC379" s="2" t="str">
        <f>IF(Table155[[#This Row],[85+ years: standard deviations away from mean]]&lt;2, "no", "yes")</f>
        <v>no</v>
      </c>
      <c r="AD379" s="2">
        <v>289</v>
      </c>
    </row>
    <row r="380" spans="1:30">
      <c r="A380" t="s">
        <v>10</v>
      </c>
      <c r="B380">
        <v>2016</v>
      </c>
      <c r="C380">
        <v>3588570</v>
      </c>
      <c r="D380">
        <v>1750270</v>
      </c>
      <c r="E380">
        <v>1838300</v>
      </c>
      <c r="F380">
        <v>964</v>
      </c>
      <c r="G380">
        <f>ABS((Table155[[#This Row],[Total deaths of state by year]]-Sheet1!$C$8)/Sheet1!$C$7)</f>
        <v>0.43445414363526114</v>
      </c>
      <c r="H380" t="str">
        <f>IF(Table155[[#This Row],[Total deaths of state by year: standard deviations away from mean]]&lt;2, "no", "yes")</f>
        <v>no</v>
      </c>
      <c r="I380" s="2">
        <v>188741.39800000002</v>
      </c>
      <c r="J380">
        <v>120</v>
      </c>
      <c r="K380" s="2">
        <v>439800.21499999997</v>
      </c>
      <c r="L380" s="2">
        <v>60</v>
      </c>
      <c r="M380" s="2">
        <v>494764.12299999996</v>
      </c>
      <c r="N380" s="2">
        <v>60</v>
      </c>
      <c r="O380" s="2">
        <v>438606.06499999994</v>
      </c>
      <c r="P380" s="2">
        <v>60</v>
      </c>
      <c r="Q380" s="2">
        <v>439966.125</v>
      </c>
      <c r="R380" s="2">
        <v>60</v>
      </c>
      <c r="S380" s="2">
        <v>546335.86199999996</v>
      </c>
      <c r="T380" s="2">
        <v>60</v>
      </c>
      <c r="U380" s="2">
        <v>488884.00199999998</v>
      </c>
      <c r="V380" s="2">
        <v>60</v>
      </c>
      <c r="W380" s="2">
        <v>303525.87199999997</v>
      </c>
      <c r="X380" s="2">
        <v>60</v>
      </c>
      <c r="Y380" s="2">
        <v>162787.73599999998</v>
      </c>
      <c r="Z380" s="2">
        <v>117</v>
      </c>
      <c r="AA380" s="2">
        <v>87324.955000000002</v>
      </c>
      <c r="AB380" s="2">
        <f>ABS((Table155[[#This Row],[85+ years state population]]-Sheet1!$B$8)/Sheet1!$B$7)</f>
        <v>0.19049399375952977</v>
      </c>
      <c r="AC380" s="2" t="str">
        <f>IF(Table155[[#This Row],[85+ years: standard deviations away from mean]]&lt;2, "no", "yes")</f>
        <v>no</v>
      </c>
      <c r="AD380" s="2">
        <v>307</v>
      </c>
    </row>
    <row r="381" spans="1:30">
      <c r="A381" t="s">
        <v>22</v>
      </c>
      <c r="B381">
        <v>2016</v>
      </c>
      <c r="C381">
        <v>4956698</v>
      </c>
      <c r="D381">
        <v>2422476</v>
      </c>
      <c r="E381">
        <v>2534222</v>
      </c>
      <c r="F381">
        <v>1035</v>
      </c>
      <c r="G381">
        <f>ABS((Table155[[#This Row],[Total deaths of state by year]]-Sheet1!$C$8)/Sheet1!$C$7)</f>
        <v>0.36874403314586351</v>
      </c>
      <c r="H381" t="str">
        <f>IF(Table155[[#This Row],[Total deaths of state by year: standard deviations away from mean]]&lt;2, "no", "yes")</f>
        <v>no</v>
      </c>
      <c r="I381" s="2">
        <v>322616.96299999999</v>
      </c>
      <c r="J381">
        <v>120</v>
      </c>
      <c r="K381" s="2">
        <v>652008.51099999971</v>
      </c>
      <c r="L381" s="2">
        <v>60</v>
      </c>
      <c r="M381" s="2">
        <v>677643.07499999995</v>
      </c>
      <c r="N381" s="2">
        <v>60</v>
      </c>
      <c r="O381" s="2">
        <v>694441.08000000019</v>
      </c>
      <c r="P381" s="2">
        <v>60</v>
      </c>
      <c r="Q381" s="2">
        <v>599295.41099999996</v>
      </c>
      <c r="R381" s="2">
        <v>60</v>
      </c>
      <c r="S381" s="2">
        <v>649184.45600000035</v>
      </c>
      <c r="T381" s="2">
        <v>60</v>
      </c>
      <c r="U381" s="2">
        <v>641557.15000000014</v>
      </c>
      <c r="V381" s="2">
        <v>76</v>
      </c>
      <c r="W381" s="2">
        <v>421503.93599999987</v>
      </c>
      <c r="X381" s="2">
        <v>106</v>
      </c>
      <c r="Y381" s="2">
        <v>213074.03399999999</v>
      </c>
      <c r="Z381" s="2">
        <v>180</v>
      </c>
      <c r="AA381" s="2">
        <v>83537.672999999981</v>
      </c>
      <c r="AB381" s="2">
        <f>ABS((Table155[[#This Row],[85+ years state population]]-Sheet1!$B$8)/Sheet1!$B$7)</f>
        <v>0.22130928360572868</v>
      </c>
      <c r="AC381" s="2" t="str">
        <f>IF(Table155[[#This Row],[85+ years: standard deviations away from mean]]&lt;2, "no", "yes")</f>
        <v>no</v>
      </c>
      <c r="AD381" s="2">
        <v>253</v>
      </c>
    </row>
    <row r="382" spans="1:30">
      <c r="A382" t="s">
        <v>44</v>
      </c>
      <c r="B382">
        <v>2016</v>
      </c>
      <c r="C382">
        <v>4929093</v>
      </c>
      <c r="D382">
        <v>2397654</v>
      </c>
      <c r="E382">
        <v>2531439</v>
      </c>
      <c r="F382">
        <v>1023</v>
      </c>
      <c r="G382">
        <f>ABS((Table155[[#This Row],[Total deaths of state by year]]-Sheet1!$C$8)/Sheet1!$C$7)</f>
        <v>0.37984996731308568</v>
      </c>
      <c r="H382" t="str">
        <f>IF(Table155[[#This Row],[Total deaths of state by year: standard deviations away from mean]]&lt;2, "no", "yes")</f>
        <v>no</v>
      </c>
      <c r="I382" s="2">
        <v>295647.44400000002</v>
      </c>
      <c r="J382">
        <v>120</v>
      </c>
      <c r="K382" s="2">
        <v>619839.28300000005</v>
      </c>
      <c r="L382" s="2">
        <v>60</v>
      </c>
      <c r="M382" s="2">
        <v>669343.2089999998</v>
      </c>
      <c r="N382" s="2">
        <v>60</v>
      </c>
      <c r="O382" s="2">
        <v>635441.70299999986</v>
      </c>
      <c r="P382" s="2">
        <v>60</v>
      </c>
      <c r="Q382" s="2">
        <v>606910.72399999981</v>
      </c>
      <c r="R382" s="2">
        <v>60</v>
      </c>
      <c r="S382" s="2">
        <v>661726.01400000008</v>
      </c>
      <c r="T382" s="2">
        <v>67</v>
      </c>
      <c r="U382" s="2">
        <v>649758.71800000011</v>
      </c>
      <c r="V382" s="2">
        <v>82</v>
      </c>
      <c r="W382" s="2">
        <v>483952.75100000005</v>
      </c>
      <c r="X382" s="2">
        <v>109</v>
      </c>
      <c r="Y382" s="2">
        <v>220350.55900000004</v>
      </c>
      <c r="Z382" s="2">
        <v>161</v>
      </c>
      <c r="AA382" s="2">
        <v>82513.180999999982</v>
      </c>
      <c r="AB382" s="2">
        <f>ABS((Table155[[#This Row],[85+ years state population]]-Sheet1!$B$8)/Sheet1!$B$7)</f>
        <v>0.22964508165961317</v>
      </c>
      <c r="AC382" s="2" t="str">
        <f>IF(Table155[[#This Row],[85+ years: standard deviations away from mean]]&lt;2, "no", "yes")</f>
        <v>no</v>
      </c>
      <c r="AD382" s="2">
        <v>244</v>
      </c>
    </row>
    <row r="383" spans="1:30">
      <c r="A383" t="s">
        <v>19</v>
      </c>
      <c r="B383">
        <v>2016</v>
      </c>
      <c r="C383">
        <v>3128608</v>
      </c>
      <c r="D383">
        <v>1555408</v>
      </c>
      <c r="E383">
        <v>1573200</v>
      </c>
      <c r="F383">
        <v>932</v>
      </c>
      <c r="G383">
        <f>ABS((Table155[[#This Row],[Total deaths of state by year]]-Sheet1!$C$8)/Sheet1!$C$7)</f>
        <v>0.46406996808118683</v>
      </c>
      <c r="H383" t="str">
        <f>IF(Table155[[#This Row],[Total deaths of state by year: standard deviations away from mean]]&lt;2, "no", "yes")</f>
        <v>no</v>
      </c>
      <c r="I383" s="2">
        <v>198341.52500000002</v>
      </c>
      <c r="J383">
        <v>120</v>
      </c>
      <c r="K383" s="2">
        <v>410099.7570000001</v>
      </c>
      <c r="L383" s="2">
        <v>60</v>
      </c>
      <c r="M383" s="2">
        <v>448075.01500000019</v>
      </c>
      <c r="N383" s="2">
        <v>60</v>
      </c>
      <c r="O383" s="2">
        <v>398816.23699999991</v>
      </c>
      <c r="P383" s="2">
        <v>60</v>
      </c>
      <c r="Q383" s="2">
        <v>371842.93799999997</v>
      </c>
      <c r="R383" s="2">
        <v>60</v>
      </c>
      <c r="S383" s="2">
        <v>410782.04799999995</v>
      </c>
      <c r="T383" s="2">
        <v>60</v>
      </c>
      <c r="U383" s="2">
        <v>404557.88199999981</v>
      </c>
      <c r="V383" s="2">
        <v>60</v>
      </c>
      <c r="W383" s="2">
        <v>264480.04499999998</v>
      </c>
      <c r="X383" s="2">
        <v>60</v>
      </c>
      <c r="Y383" s="2">
        <v>149108.43899999998</v>
      </c>
      <c r="Z383" s="2">
        <v>98</v>
      </c>
      <c r="AA383" s="2">
        <v>72795.012000000032</v>
      </c>
      <c r="AB383" s="2">
        <f>ABS((Table155[[#This Row],[85+ years state population]]-Sheet1!$B$8)/Sheet1!$B$7)</f>
        <v>0.30871714297148323</v>
      </c>
      <c r="AC383" s="2" t="str">
        <f>IF(Table155[[#This Row],[85+ years: standard deviations away from mean]]&lt;2, "no", "yes")</f>
        <v>no</v>
      </c>
      <c r="AD383" s="2">
        <v>294</v>
      </c>
    </row>
    <row r="384" spans="1:30">
      <c r="A384" t="s">
        <v>20</v>
      </c>
      <c r="B384">
        <v>2016</v>
      </c>
      <c r="C384">
        <v>2919733</v>
      </c>
      <c r="D384">
        <v>1455157</v>
      </c>
      <c r="E384">
        <v>1464576</v>
      </c>
      <c r="F384">
        <v>939</v>
      </c>
      <c r="G384">
        <f>ABS((Table155[[#This Row],[Total deaths of state by year]]-Sheet1!$C$8)/Sheet1!$C$7)</f>
        <v>0.45759150648364055</v>
      </c>
      <c r="H384" t="str">
        <f>IF(Table155[[#This Row],[Total deaths of state by year: standard deviations away from mean]]&lt;2, "no", "yes")</f>
        <v>no</v>
      </c>
      <c r="I384" s="2">
        <v>198605.98600000003</v>
      </c>
      <c r="J384">
        <v>120</v>
      </c>
      <c r="K384" s="2">
        <v>404951.08299999993</v>
      </c>
      <c r="L384" s="2">
        <v>60</v>
      </c>
      <c r="M384" s="2">
        <v>421191.16899999982</v>
      </c>
      <c r="N384" s="2">
        <v>60</v>
      </c>
      <c r="O384" s="2">
        <v>387819.07199999981</v>
      </c>
      <c r="P384" s="2">
        <v>60</v>
      </c>
      <c r="Q384" s="2">
        <v>350489.97300000006</v>
      </c>
      <c r="R384" s="2">
        <v>60</v>
      </c>
      <c r="S384" s="2">
        <v>374181.57599999988</v>
      </c>
      <c r="T384" s="2">
        <v>60</v>
      </c>
      <c r="U384" s="2">
        <v>366284.67500000016</v>
      </c>
      <c r="V384" s="2">
        <v>60</v>
      </c>
      <c r="W384" s="2">
        <v>229051.87</v>
      </c>
      <c r="X384" s="2">
        <v>79</v>
      </c>
      <c r="Y384" s="2">
        <v>128392.54599999994</v>
      </c>
      <c r="Z384" s="2">
        <v>108</v>
      </c>
      <c r="AA384" s="2">
        <v>60522.725000000035</v>
      </c>
      <c r="AB384" s="2">
        <f>ABS((Table155[[#This Row],[85+ years state population]]-Sheet1!$B$8)/Sheet1!$B$7)</f>
        <v>0.40857083249889009</v>
      </c>
      <c r="AC384" s="2" t="str">
        <f>IF(Table155[[#This Row],[85+ years: standard deviations away from mean]]&lt;2, "no", "yes")</f>
        <v>no</v>
      </c>
      <c r="AD384" s="2">
        <v>272</v>
      </c>
    </row>
    <row r="385" spans="1:30">
      <c r="A385" t="s">
        <v>40</v>
      </c>
      <c r="B385">
        <v>2016</v>
      </c>
      <c r="C385">
        <v>3791992</v>
      </c>
      <c r="D385">
        <v>1877486</v>
      </c>
      <c r="E385">
        <v>1914506</v>
      </c>
      <c r="F385">
        <v>898</v>
      </c>
      <c r="G385">
        <f>ABS((Table155[[#This Row],[Total deaths of state by year]]-Sheet1!$C$8)/Sheet1!$C$7)</f>
        <v>0.49553678155498287</v>
      </c>
      <c r="H385" t="str">
        <f>IF(Table155[[#This Row],[Total deaths of state by year: standard deviations away from mean]]&lt;2, "no", "yes")</f>
        <v>no</v>
      </c>
      <c r="I385" s="2">
        <v>257964.09599999999</v>
      </c>
      <c r="J385">
        <v>120</v>
      </c>
      <c r="K385" s="2">
        <v>518150.16800000001</v>
      </c>
      <c r="L385" s="2">
        <v>60</v>
      </c>
      <c r="M385" s="2">
        <v>531803.299</v>
      </c>
      <c r="N385" s="2">
        <v>60</v>
      </c>
      <c r="O385" s="2">
        <v>519585.67799999996</v>
      </c>
      <c r="P385" s="2">
        <v>60</v>
      </c>
      <c r="Q385" s="2">
        <v>463157.13500000007</v>
      </c>
      <c r="R385" s="2">
        <v>60</v>
      </c>
      <c r="S385" s="2">
        <v>480310.51400000002</v>
      </c>
      <c r="T385" s="2">
        <v>60</v>
      </c>
      <c r="U385" s="2">
        <v>469936.34599999996</v>
      </c>
      <c r="V385" s="2">
        <v>73</v>
      </c>
      <c r="W385" s="2">
        <v>317663.95900000003</v>
      </c>
      <c r="X385" s="2">
        <v>81</v>
      </c>
      <c r="Y385" s="2">
        <v>168819.63800000001</v>
      </c>
      <c r="Z385" s="2">
        <v>128</v>
      </c>
      <c r="AA385" s="2">
        <v>65483.986000000004</v>
      </c>
      <c r="AB385" s="2">
        <f>ABS((Table155[[#This Row],[85+ years state population]]-Sheet1!$B$8)/Sheet1!$B$7)</f>
        <v>0.36820344086614637</v>
      </c>
      <c r="AC385" s="2" t="str">
        <f>IF(Table155[[#This Row],[85+ years: standard deviations away from mean]]&lt;2, "no", "yes")</f>
        <v>no</v>
      </c>
      <c r="AD385" s="2">
        <v>196</v>
      </c>
    </row>
    <row r="386" spans="1:30">
      <c r="A386" t="s">
        <v>51</v>
      </c>
      <c r="B386">
        <v>2016</v>
      </c>
      <c r="C386">
        <v>7002722</v>
      </c>
      <c r="D386">
        <v>3493750</v>
      </c>
      <c r="E386">
        <v>3508972</v>
      </c>
      <c r="F386">
        <v>1153</v>
      </c>
      <c r="G386">
        <f>ABS((Table155[[#This Row],[Total deaths of state by year]]-Sheet1!$C$8)/Sheet1!$C$7)</f>
        <v>0.25953568050151254</v>
      </c>
      <c r="H386" t="str">
        <f>IF(Table155[[#This Row],[Total deaths of state by year: standard deviations away from mean]]&lt;2, "no", "yes")</f>
        <v>no</v>
      </c>
      <c r="I386" s="2">
        <v>443365.13500000013</v>
      </c>
      <c r="J386">
        <v>120</v>
      </c>
      <c r="K386" s="2">
        <v>882630.18599999999</v>
      </c>
      <c r="L386" s="2">
        <v>60</v>
      </c>
      <c r="M386" s="2">
        <v>924086.68499999994</v>
      </c>
      <c r="N386" s="2">
        <v>60</v>
      </c>
      <c r="O386" s="2">
        <v>1015086.559</v>
      </c>
      <c r="P386" s="2">
        <v>60</v>
      </c>
      <c r="Q386" s="2">
        <v>915660.19499999995</v>
      </c>
      <c r="R386" s="2">
        <v>60</v>
      </c>
      <c r="S386" s="2">
        <v>945953.46200000006</v>
      </c>
      <c r="T386" s="2">
        <v>60</v>
      </c>
      <c r="U386" s="2">
        <v>902154.27700000023</v>
      </c>
      <c r="V386" s="2">
        <v>84</v>
      </c>
      <c r="W386" s="2">
        <v>577679.47099999979</v>
      </c>
      <c r="X386" s="2">
        <v>106</v>
      </c>
      <c r="Y386" s="2">
        <v>271587.99799999996</v>
      </c>
      <c r="Z386" s="2">
        <v>178</v>
      </c>
      <c r="AA386" s="2">
        <v>124636.99700000002</v>
      </c>
      <c r="AB386" s="2">
        <f>ABS((Table155[[#This Row],[85+ years state population]]-Sheet1!$B$8)/Sheet1!$B$7)</f>
        <v>0.11309612416238393</v>
      </c>
      <c r="AC386" s="2" t="str">
        <f>IF(Table155[[#This Row],[85+ years: standard deviations away from mean]]&lt;2, "no", "yes")</f>
        <v>no</v>
      </c>
      <c r="AD386" s="2">
        <v>365</v>
      </c>
    </row>
    <row r="387" spans="1:30">
      <c r="A387" t="s">
        <v>6</v>
      </c>
      <c r="B387">
        <v>2016</v>
      </c>
      <c r="C387">
        <v>6545958</v>
      </c>
      <c r="D387">
        <v>3255839</v>
      </c>
      <c r="E387">
        <v>3290119</v>
      </c>
      <c r="F387">
        <v>1217</v>
      </c>
      <c r="G387">
        <f>ABS((Table155[[#This Row],[Total deaths of state by year]]-Sheet1!$C$8)/Sheet1!$C$7)</f>
        <v>0.2003040316096612</v>
      </c>
      <c r="H387" t="str">
        <f>IF(Table155[[#This Row],[Total deaths of state by year: standard deviations away from mean]]&lt;2, "no", "yes")</f>
        <v>no</v>
      </c>
      <c r="I387" s="2">
        <v>429627.26099999994</v>
      </c>
      <c r="J387">
        <v>120</v>
      </c>
      <c r="K387" s="2">
        <v>895929.60499999986</v>
      </c>
      <c r="L387" s="2">
        <v>60</v>
      </c>
      <c r="M387" s="2">
        <v>924842.09499999997</v>
      </c>
      <c r="N387" s="2">
        <v>60</v>
      </c>
      <c r="O387" s="2">
        <v>883722.652</v>
      </c>
      <c r="P387" s="2">
        <v>60</v>
      </c>
      <c r="Q387" s="2">
        <v>817900.8280000001</v>
      </c>
      <c r="R387" s="2">
        <v>60</v>
      </c>
      <c r="S387" s="2">
        <v>822771.35700000008</v>
      </c>
      <c r="T387" s="2">
        <v>73</v>
      </c>
      <c r="U387" s="2">
        <v>761320.06500000006</v>
      </c>
      <c r="V387" s="2">
        <v>115</v>
      </c>
      <c r="W387" s="2">
        <v>587133.42100000009</v>
      </c>
      <c r="X387" s="2">
        <v>157</v>
      </c>
      <c r="Y387" s="2">
        <v>308298.37100000016</v>
      </c>
      <c r="Z387" s="2">
        <v>213</v>
      </c>
      <c r="AA387" s="2">
        <v>116430.85699999999</v>
      </c>
      <c r="AB387" s="2">
        <f>ABS((Table155[[#This Row],[85+ years state population]]-Sheet1!$B$8)/Sheet1!$B$7)</f>
        <v>4.6326714697103512E-2</v>
      </c>
      <c r="AC387" s="2" t="str">
        <f>IF(Table155[[#This Row],[85+ years: standard deviations away from mean]]&lt;2, "no", "yes")</f>
        <v>no</v>
      </c>
      <c r="AD387" s="2">
        <v>299</v>
      </c>
    </row>
    <row r="388" spans="1:30">
      <c r="A388" t="s">
        <v>7</v>
      </c>
      <c r="B388">
        <v>2016</v>
      </c>
      <c r="C388">
        <v>3082240</v>
      </c>
      <c r="D388">
        <v>1515279</v>
      </c>
      <c r="E388">
        <v>1566961</v>
      </c>
      <c r="F388">
        <v>1001</v>
      </c>
      <c r="G388">
        <f>ABS((Table155[[#This Row],[Total deaths of state by year]]-Sheet1!$C$8)/Sheet1!$C$7)</f>
        <v>0.40021084661965955</v>
      </c>
      <c r="H388" t="str">
        <f>IF(Table155[[#This Row],[Total deaths of state by year: standard deviations away from mean]]&lt;2, "no", "yes")</f>
        <v>no</v>
      </c>
      <c r="I388" s="2">
        <v>196996.36499999999</v>
      </c>
      <c r="J388">
        <v>120</v>
      </c>
      <c r="K388" s="2">
        <v>411274.76799999992</v>
      </c>
      <c r="L388" s="2">
        <v>60</v>
      </c>
      <c r="M388" s="2">
        <v>426124.03300000017</v>
      </c>
      <c r="N388" s="2">
        <v>60</v>
      </c>
      <c r="O388" s="2">
        <v>400669.15099999995</v>
      </c>
      <c r="P388" s="2">
        <v>60</v>
      </c>
      <c r="Q388" s="2">
        <v>380202.05700000009</v>
      </c>
      <c r="R388" s="2">
        <v>60</v>
      </c>
      <c r="S388" s="2">
        <v>401270.43999999983</v>
      </c>
      <c r="T388" s="2">
        <v>60</v>
      </c>
      <c r="U388" s="2">
        <v>385220.55199999991</v>
      </c>
      <c r="V388" s="2">
        <v>60</v>
      </c>
      <c r="W388" s="2">
        <v>277137.89199999993</v>
      </c>
      <c r="X388" s="2">
        <v>113</v>
      </c>
      <c r="Y388" s="2">
        <v>145816.55200000003</v>
      </c>
      <c r="Z388" s="2">
        <v>169</v>
      </c>
      <c r="AA388" s="2">
        <v>57302.289000000026</v>
      </c>
      <c r="AB388" s="2">
        <f>ABS((Table155[[#This Row],[85+ years state population]]-Sheet1!$B$8)/Sheet1!$B$7)</f>
        <v>0.43477396941109603</v>
      </c>
      <c r="AC388" s="2" t="str">
        <f>IF(Table155[[#This Row],[85+ years: standard deviations away from mean]]&lt;2, "no", "yes")</f>
        <v>no</v>
      </c>
      <c r="AD388" s="2">
        <v>239</v>
      </c>
    </row>
    <row r="389" spans="1:30">
      <c r="A389" t="s">
        <v>9</v>
      </c>
      <c r="B389">
        <v>2016</v>
      </c>
      <c r="C389">
        <v>5359693</v>
      </c>
      <c r="D389">
        <v>2687737</v>
      </c>
      <c r="E389">
        <v>2671956</v>
      </c>
      <c r="F389">
        <v>896</v>
      </c>
      <c r="G389">
        <f>ABS((Table155[[#This Row],[Total deaths of state by year]]-Sheet1!$C$8)/Sheet1!$C$7)</f>
        <v>0.49738777058285322</v>
      </c>
      <c r="H389" t="str">
        <f>IF(Table155[[#This Row],[Total deaths of state by year: standard deviations away from mean]]&lt;2, "no", "yes")</f>
        <v>no</v>
      </c>
      <c r="I389" s="2">
        <v>335327.97599999997</v>
      </c>
      <c r="J389">
        <v>120</v>
      </c>
      <c r="K389" s="2">
        <v>706848.75</v>
      </c>
      <c r="L389" s="2">
        <v>60</v>
      </c>
      <c r="M389" s="2">
        <v>723225.33000000007</v>
      </c>
      <c r="N389" s="2">
        <v>60</v>
      </c>
      <c r="O389" s="2">
        <v>796751.82699999982</v>
      </c>
      <c r="P389" s="2">
        <v>60</v>
      </c>
      <c r="Q389" s="2">
        <v>724848.37400000007</v>
      </c>
      <c r="R389" s="2">
        <v>60</v>
      </c>
      <c r="S389" s="2">
        <v>718321.46</v>
      </c>
      <c r="T389" s="2">
        <v>60</v>
      </c>
      <c r="U389" s="2">
        <v>671568.46400000004</v>
      </c>
      <c r="V389" s="2">
        <v>67</v>
      </c>
      <c r="W389" s="2">
        <v>410941.78600000002</v>
      </c>
      <c r="X389" s="2">
        <v>75</v>
      </c>
      <c r="Y389" s="2">
        <v>193023.82000000007</v>
      </c>
      <c r="Z389" s="2">
        <v>104</v>
      </c>
      <c r="AA389" s="2">
        <v>78783.332000000024</v>
      </c>
      <c r="AB389" s="2">
        <f>ABS((Table155[[#This Row],[85+ years state population]]-Sheet1!$B$8)/Sheet1!$B$7)</f>
        <v>0.25999306684200868</v>
      </c>
      <c r="AC389" s="2" t="str">
        <f>IF(Table155[[#This Row],[85+ years: standard deviations away from mean]]&lt;2, "no", "yes")</f>
        <v>no</v>
      </c>
      <c r="AD389" s="2">
        <v>230</v>
      </c>
    </row>
    <row r="390" spans="1:30">
      <c r="A390" t="s">
        <v>41</v>
      </c>
      <c r="B390">
        <v>2016</v>
      </c>
      <c r="C390">
        <v>4029474</v>
      </c>
      <c r="D390">
        <v>1995077</v>
      </c>
      <c r="E390">
        <v>2034397</v>
      </c>
      <c r="F390">
        <v>825</v>
      </c>
      <c r="G390">
        <f>ABS((Table155[[#This Row],[Total deaths of state by year]]-Sheet1!$C$8)/Sheet1!$C$7)</f>
        <v>0.56309788107225078</v>
      </c>
      <c r="H390" t="str">
        <f>IF(Table155[[#This Row],[Total deaths of state by year: standard deviations away from mean]]&lt;2, "no", "yes")</f>
        <v>no</v>
      </c>
      <c r="I390" s="2">
        <v>234494.82400000002</v>
      </c>
      <c r="J390">
        <v>120</v>
      </c>
      <c r="K390" s="2">
        <v>487245.02400000015</v>
      </c>
      <c r="L390" s="2">
        <v>60</v>
      </c>
      <c r="M390" s="2">
        <v>518377.96499999991</v>
      </c>
      <c r="N390" s="2">
        <v>60</v>
      </c>
      <c r="O390" s="2">
        <v>554103.28999999992</v>
      </c>
      <c r="P390" s="2">
        <v>60</v>
      </c>
      <c r="Q390" s="2">
        <v>523909.34200000006</v>
      </c>
      <c r="R390" s="2">
        <v>60</v>
      </c>
      <c r="S390" s="2">
        <v>521997.32199999981</v>
      </c>
      <c r="T390" s="2">
        <v>60</v>
      </c>
      <c r="U390" s="2">
        <v>545397.23</v>
      </c>
      <c r="V390" s="2">
        <v>60</v>
      </c>
      <c r="W390" s="2">
        <v>379354.27399999998</v>
      </c>
      <c r="X390" s="2">
        <v>85</v>
      </c>
      <c r="Y390" s="2">
        <v>178369.27499999999</v>
      </c>
      <c r="Z390" s="2">
        <v>85</v>
      </c>
      <c r="AA390" s="2">
        <v>86255.520999999979</v>
      </c>
      <c r="AB390" s="2">
        <f>ABS((Table155[[#This Row],[85+ years state population]]-Sheet1!$B$8)/Sheet1!$B$7)</f>
        <v>0.19919546322533146</v>
      </c>
      <c r="AC390" s="2" t="str">
        <f>IF(Table155[[#This Row],[85+ years: standard deviations away from mean]]&lt;2, "no", "yes")</f>
        <v>no</v>
      </c>
      <c r="AD390" s="2">
        <v>175</v>
      </c>
    </row>
    <row r="391" spans="1:30">
      <c r="A391" t="s">
        <v>28</v>
      </c>
      <c r="B391">
        <v>2016</v>
      </c>
      <c r="C391">
        <v>3041972</v>
      </c>
      <c r="D391">
        <v>1483381</v>
      </c>
      <c r="E391">
        <v>1558591</v>
      </c>
      <c r="F391">
        <v>1126</v>
      </c>
      <c r="G391">
        <f>ABS((Table155[[#This Row],[Total deaths of state by year]]-Sheet1!$C$8)/Sheet1!$C$7)</f>
        <v>0.28452403237776236</v>
      </c>
      <c r="H391" t="str">
        <f>IF(Table155[[#This Row],[Total deaths of state by year: standard deviations away from mean]]&lt;2, "no", "yes")</f>
        <v>no</v>
      </c>
      <c r="I391" s="2">
        <v>194407.17699999988</v>
      </c>
      <c r="J391">
        <v>120</v>
      </c>
      <c r="K391" s="2">
        <v>418485.33799999999</v>
      </c>
      <c r="L391" s="2">
        <v>60</v>
      </c>
      <c r="M391" s="2">
        <v>435389.4219999999</v>
      </c>
      <c r="N391" s="2">
        <v>60</v>
      </c>
      <c r="O391" s="2">
        <v>393907.49700000003</v>
      </c>
      <c r="P391" s="2">
        <v>60</v>
      </c>
      <c r="Q391" s="2">
        <v>377374.98999999993</v>
      </c>
      <c r="R391" s="2">
        <v>60</v>
      </c>
      <c r="S391" s="2">
        <v>400183.26</v>
      </c>
      <c r="T391" s="2">
        <v>60</v>
      </c>
      <c r="U391" s="2">
        <v>383252.86</v>
      </c>
      <c r="V391" s="2">
        <v>90</v>
      </c>
      <c r="W391" s="2">
        <v>256740.46500000008</v>
      </c>
      <c r="X391" s="2">
        <v>147</v>
      </c>
      <c r="Y391" s="2">
        <v>131125.56999999998</v>
      </c>
      <c r="Z391" s="2">
        <v>206</v>
      </c>
      <c r="AA391" s="2">
        <v>51020.495000000039</v>
      </c>
      <c r="AB391" s="2">
        <f>ABS((Table155[[#This Row],[85+ years state population]]-Sheet1!$B$8)/Sheet1!$B$7)</f>
        <v>0.4858859021544491</v>
      </c>
      <c r="AC391" s="2" t="str">
        <f>IF(Table155[[#This Row],[85+ years: standard deviations away from mean]]&lt;2, "no", "yes")</f>
        <v>no</v>
      </c>
      <c r="AD391" s="2">
        <v>263</v>
      </c>
    </row>
    <row r="392" spans="1:30">
      <c r="A392" t="s">
        <v>52</v>
      </c>
      <c r="B392">
        <v>2016</v>
      </c>
      <c r="C392">
        <v>1824017</v>
      </c>
      <c r="D392">
        <v>901739</v>
      </c>
      <c r="E392">
        <v>922278</v>
      </c>
      <c r="F392">
        <v>797</v>
      </c>
      <c r="G392">
        <f>ABS((Table155[[#This Row],[Total deaths of state by year]]-Sheet1!$C$8)/Sheet1!$C$7)</f>
        <v>0.5890117274624358</v>
      </c>
      <c r="H392" t="str">
        <f>IF(Table155[[#This Row],[Total deaths of state by year: standard deviations away from mean]]&lt;2, "no", "yes")</f>
        <v>no</v>
      </c>
      <c r="I392" s="2">
        <v>102524.13400000003</v>
      </c>
      <c r="J392">
        <v>120</v>
      </c>
      <c r="K392" s="2">
        <v>212908.90199999997</v>
      </c>
      <c r="L392" s="2">
        <v>60</v>
      </c>
      <c r="M392" s="2">
        <v>233946.13500000004</v>
      </c>
      <c r="N392" s="2">
        <v>60</v>
      </c>
      <c r="O392" s="2">
        <v>218566.272</v>
      </c>
      <c r="P392" s="2">
        <v>60</v>
      </c>
      <c r="Q392" s="2">
        <v>225459.24699999992</v>
      </c>
      <c r="R392" s="2">
        <v>60</v>
      </c>
      <c r="S392" s="2">
        <v>248462.55000000005</v>
      </c>
      <c r="T392" s="2">
        <v>60</v>
      </c>
      <c r="U392" s="2">
        <v>262769.85000000003</v>
      </c>
      <c r="V392" s="2">
        <v>60</v>
      </c>
      <c r="W392" s="2">
        <v>184996.07300000003</v>
      </c>
      <c r="X392" s="2">
        <v>68</v>
      </c>
      <c r="Y392" s="2">
        <v>96566.764999999999</v>
      </c>
      <c r="Z392" s="2">
        <v>91</v>
      </c>
      <c r="AA392" s="2">
        <v>37528.495000000003</v>
      </c>
      <c r="AB392" s="2">
        <f>ABS((Table155[[#This Row],[85+ years state population]]-Sheet1!$B$8)/Sheet1!$B$7)</f>
        <v>0.59566380900292626</v>
      </c>
      <c r="AC392" s="2" t="str">
        <f>IF(Table155[[#This Row],[85+ years: standard deviations away from mean]]&lt;2, "no", "yes")</f>
        <v>no</v>
      </c>
      <c r="AD392" s="2">
        <v>158</v>
      </c>
    </row>
    <row r="393" spans="1:30">
      <c r="A393" t="s">
        <v>48</v>
      </c>
      <c r="B393">
        <v>2016</v>
      </c>
      <c r="C393">
        <v>2919477</v>
      </c>
      <c r="D393">
        <v>1468273</v>
      </c>
      <c r="E393">
        <v>1451204</v>
      </c>
      <c r="F393">
        <v>783</v>
      </c>
      <c r="G393">
        <f>ABS((Table155[[#This Row],[Total deaths of state by year]]-Sheet1!$C$8)/Sheet1!$C$7)</f>
        <v>0.60196865065752825</v>
      </c>
      <c r="H393" t="str">
        <f>IF(Table155[[#This Row],[Total deaths of state by year: standard deviations away from mean]]&lt;2, "no", "yes")</f>
        <v>no</v>
      </c>
      <c r="I393" s="2">
        <v>250285.25300000003</v>
      </c>
      <c r="J393">
        <v>120</v>
      </c>
      <c r="K393" s="2">
        <v>501206.60999999993</v>
      </c>
      <c r="L393" s="2">
        <v>60</v>
      </c>
      <c r="M393" s="2">
        <v>469973.57399999996</v>
      </c>
      <c r="N393" s="2">
        <v>60</v>
      </c>
      <c r="O393" s="2">
        <v>437227.15799999994</v>
      </c>
      <c r="P393" s="2">
        <v>60</v>
      </c>
      <c r="Q393" s="2">
        <v>381255.03699999995</v>
      </c>
      <c r="R393" s="2">
        <v>60</v>
      </c>
      <c r="S393" s="2">
        <v>306210.23300000001</v>
      </c>
      <c r="T393" s="2">
        <v>60</v>
      </c>
      <c r="U393" s="2">
        <v>277140.74700000003</v>
      </c>
      <c r="V393" s="2">
        <v>60</v>
      </c>
      <c r="W393" s="2">
        <v>172716.182</v>
      </c>
      <c r="X393" s="2">
        <v>60</v>
      </c>
      <c r="Y393" s="2">
        <v>89990.381999999998</v>
      </c>
      <c r="Z393" s="2">
        <v>83</v>
      </c>
      <c r="AA393" s="2">
        <v>34068.915000000001</v>
      </c>
      <c r="AB393" s="2">
        <f>ABS((Table155[[#This Row],[85+ years state population]]-Sheet1!$B$8)/Sheet1!$B$7)</f>
        <v>0.62381274548194021</v>
      </c>
      <c r="AC393" s="2" t="str">
        <f>IF(Table155[[#This Row],[85+ years: standard deviations away from mean]]&lt;2, "no", "yes")</f>
        <v>no</v>
      </c>
      <c r="AD393" s="2">
        <v>160</v>
      </c>
    </row>
    <row r="394" spans="1:30">
      <c r="A394" t="s">
        <v>31</v>
      </c>
      <c r="B394">
        <v>2016</v>
      </c>
      <c r="C394">
        <v>1939639</v>
      </c>
      <c r="D394">
        <v>967856</v>
      </c>
      <c r="E394">
        <v>971783</v>
      </c>
      <c r="F394">
        <v>787</v>
      </c>
      <c r="G394">
        <f>ABS((Table155[[#This Row],[Total deaths of state by year]]-Sheet1!$C$8)/Sheet1!$C$7)</f>
        <v>0.59826667260178756</v>
      </c>
      <c r="H394" t="str">
        <f>IF(Table155[[#This Row],[Total deaths of state by year: standard deviations away from mean]]&lt;2, "no", "yes")</f>
        <v>no</v>
      </c>
      <c r="I394" s="2">
        <v>133596.514</v>
      </c>
      <c r="J394">
        <v>120</v>
      </c>
      <c r="K394" s="2">
        <v>268824.45699999988</v>
      </c>
      <c r="L394" s="2">
        <v>60</v>
      </c>
      <c r="M394" s="2">
        <v>270472.59700000001</v>
      </c>
      <c r="N394" s="2">
        <v>60</v>
      </c>
      <c r="O394" s="2">
        <v>259860.84999999986</v>
      </c>
      <c r="P394" s="2">
        <v>60</v>
      </c>
      <c r="Q394" s="2">
        <v>233904.53400000001</v>
      </c>
      <c r="R394" s="2">
        <v>60</v>
      </c>
      <c r="S394" s="2">
        <v>246746.46200000003</v>
      </c>
      <c r="T394" s="2">
        <v>60</v>
      </c>
      <c r="U394" s="2">
        <v>242822.50800000012</v>
      </c>
      <c r="V394" s="2">
        <v>60</v>
      </c>
      <c r="W394" s="2">
        <v>154255.802</v>
      </c>
      <c r="X394" s="2">
        <v>60</v>
      </c>
      <c r="Y394" s="2">
        <v>87683.149000000005</v>
      </c>
      <c r="Z394" s="2">
        <v>69</v>
      </c>
      <c r="AA394" s="2">
        <v>41501.364999999998</v>
      </c>
      <c r="AB394" s="2">
        <f>ABS((Table155[[#This Row],[85+ years state population]]-Sheet1!$B$8)/Sheet1!$B$7)</f>
        <v>0.56333847897171463</v>
      </c>
      <c r="AC394" s="2" t="str">
        <f>IF(Table155[[#This Row],[85+ years: standard deviations away from mean]]&lt;2, "no", "yes")</f>
        <v>no</v>
      </c>
      <c r="AD394" s="2">
        <v>178</v>
      </c>
    </row>
    <row r="395" spans="1:30">
      <c r="A395" t="s">
        <v>15</v>
      </c>
      <c r="B395">
        <v>2016</v>
      </c>
      <c r="C395">
        <v>1413673</v>
      </c>
      <c r="D395">
        <v>709870</v>
      </c>
      <c r="E395">
        <v>703803</v>
      </c>
      <c r="F395">
        <v>928</v>
      </c>
      <c r="G395">
        <f>ABS((Table155[[#This Row],[Total deaths of state by year]]-Sheet1!$C$8)/Sheet1!$C$7)</f>
        <v>0.46777194613692752</v>
      </c>
      <c r="H395" t="str">
        <f>IF(Table155[[#This Row],[Total deaths of state by year: standard deviations away from mean]]&lt;2, "no", "yes")</f>
        <v>no</v>
      </c>
      <c r="I395" s="2">
        <v>92158.55799999999</v>
      </c>
      <c r="J395">
        <v>120</v>
      </c>
      <c r="K395" s="2">
        <v>167987.815</v>
      </c>
      <c r="L395" s="2">
        <v>60</v>
      </c>
      <c r="M395" s="2">
        <v>180209.18800000002</v>
      </c>
      <c r="N395" s="2">
        <v>60</v>
      </c>
      <c r="O395" s="2">
        <v>203187.95699999999</v>
      </c>
      <c r="P395" s="2">
        <v>60</v>
      </c>
      <c r="Q395" s="2">
        <v>176254.22399999999</v>
      </c>
      <c r="R395" s="2">
        <v>60</v>
      </c>
      <c r="S395" s="2">
        <v>181785.24800000002</v>
      </c>
      <c r="T395" s="2">
        <v>60</v>
      </c>
      <c r="U395" s="2">
        <v>184036.68400000001</v>
      </c>
      <c r="V395" s="2">
        <v>60</v>
      </c>
      <c r="W395" s="2">
        <v>126288.821</v>
      </c>
      <c r="X395" s="2">
        <v>60</v>
      </c>
      <c r="Y395" s="2">
        <v>63877.96699999999</v>
      </c>
      <c r="Z395" s="2">
        <v>85</v>
      </c>
      <c r="AA395" s="2">
        <v>37988.300000000003</v>
      </c>
      <c r="AB395" s="2">
        <f>ABS((Table155[[#This Row],[85+ years state population]]-Sheet1!$B$8)/Sheet1!$B$7)</f>
        <v>0.59192259713971374</v>
      </c>
      <c r="AC395" s="2" t="str">
        <f>IF(Table155[[#This Row],[85+ years: standard deviations away from mean]]&lt;2, "no", "yes")</f>
        <v>no</v>
      </c>
      <c r="AD395" s="2">
        <v>303</v>
      </c>
    </row>
    <row r="396" spans="1:30">
      <c r="A396" t="s">
        <v>35</v>
      </c>
      <c r="B396">
        <v>2016</v>
      </c>
      <c r="C396">
        <v>2063342</v>
      </c>
      <c r="D396">
        <v>1021203</v>
      </c>
      <c r="E396">
        <v>1042139</v>
      </c>
      <c r="F396">
        <v>734</v>
      </c>
      <c r="G396">
        <f>ABS((Table155[[#This Row],[Total deaths of state by year]]-Sheet1!$C$8)/Sheet1!$C$7)</f>
        <v>0.64731788184035199</v>
      </c>
      <c r="H396" t="str">
        <f>IF(Table155[[#This Row],[Total deaths of state by year: standard deviations away from mean]]&lt;2, "no", "yes")</f>
        <v>no</v>
      </c>
      <c r="I396" s="2">
        <v>131566.00099999999</v>
      </c>
      <c r="J396">
        <v>120</v>
      </c>
      <c r="K396" s="2">
        <v>280874.83199999999</v>
      </c>
      <c r="L396" s="2">
        <v>60</v>
      </c>
      <c r="M396" s="2">
        <v>287261.99299999996</v>
      </c>
      <c r="N396" s="2">
        <v>60</v>
      </c>
      <c r="O396" s="2">
        <v>274733.90899999993</v>
      </c>
      <c r="P396" s="2">
        <v>60</v>
      </c>
      <c r="Q396" s="2">
        <v>245429.82700000008</v>
      </c>
      <c r="R396" s="2">
        <v>60</v>
      </c>
      <c r="S396" s="2">
        <v>263946.48200000002</v>
      </c>
      <c r="T396" s="2">
        <v>60</v>
      </c>
      <c r="U396" s="2">
        <v>268325.53499999997</v>
      </c>
      <c r="V396" s="2">
        <v>60</v>
      </c>
      <c r="W396" s="2">
        <v>183832.69500000001</v>
      </c>
      <c r="X396" s="2">
        <v>60</v>
      </c>
      <c r="Y396" s="2">
        <v>92547.8</v>
      </c>
      <c r="Z396" s="2">
        <v>83</v>
      </c>
      <c r="AA396" s="2">
        <v>34864.472000000009</v>
      </c>
      <c r="AB396" s="2">
        <f>ABS((Table155[[#This Row],[85+ years state population]]-Sheet1!$B$8)/Sheet1!$B$7)</f>
        <v>0.61733968127806704</v>
      </c>
      <c r="AC396" s="2" t="str">
        <f>IF(Table155[[#This Row],[85+ years: standard deviations away from mean]]&lt;2, "no", "yes")</f>
        <v>no</v>
      </c>
      <c r="AD396" s="2">
        <v>111</v>
      </c>
    </row>
    <row r="397" spans="1:30">
      <c r="A397" t="s">
        <v>23</v>
      </c>
      <c r="B397">
        <v>2016</v>
      </c>
      <c r="C397">
        <v>1359301</v>
      </c>
      <c r="D397">
        <v>666344</v>
      </c>
      <c r="E397">
        <v>692957</v>
      </c>
      <c r="F397">
        <v>710</v>
      </c>
      <c r="G397">
        <f>ABS((Table155[[#This Row],[Total deaths of state by year]]-Sheet1!$C$8)/Sheet1!$C$7)</f>
        <v>0.66952975017479621</v>
      </c>
      <c r="H397" t="str">
        <f>IF(Table155[[#This Row],[Total deaths of state by year: standard deviations away from mean]]&lt;2, "no", "yes")</f>
        <v>no</v>
      </c>
      <c r="I397" s="2">
        <v>67785.918000000005</v>
      </c>
      <c r="J397">
        <v>120</v>
      </c>
      <c r="K397" s="2">
        <v>151215.06100000002</v>
      </c>
      <c r="L397" s="2">
        <v>60</v>
      </c>
      <c r="M397" s="2">
        <v>166781.99400000001</v>
      </c>
      <c r="N397" s="2">
        <v>60</v>
      </c>
      <c r="O397" s="2">
        <v>157304.17899999997</v>
      </c>
      <c r="P397" s="2">
        <v>60</v>
      </c>
      <c r="Q397" s="2">
        <v>159473.405</v>
      </c>
      <c r="R397" s="2">
        <v>60</v>
      </c>
      <c r="S397" s="2">
        <v>203665.42799999999</v>
      </c>
      <c r="T397" s="2">
        <v>60</v>
      </c>
      <c r="U397" s="2">
        <v>208578.86200000002</v>
      </c>
      <c r="V397" s="2">
        <v>60</v>
      </c>
      <c r="W397" s="2">
        <v>140637.20300000001</v>
      </c>
      <c r="X397" s="2">
        <v>60</v>
      </c>
      <c r="Y397" s="2">
        <v>71882.672999999995</v>
      </c>
      <c r="Z397" s="2">
        <v>65</v>
      </c>
      <c r="AA397" s="2">
        <v>31384.696000000004</v>
      </c>
      <c r="AB397" s="2">
        <f>ABS((Table155[[#This Row],[85+ years state population]]-Sheet1!$B$8)/Sheet1!$B$7)</f>
        <v>0.64565294288357888</v>
      </c>
      <c r="AC397" s="2" t="str">
        <f>IF(Table155[[#This Row],[85+ years: standard deviations away from mean]]&lt;2, "no", "yes")</f>
        <v>no</v>
      </c>
      <c r="AD397" s="2">
        <v>105</v>
      </c>
    </row>
    <row r="398" spans="1:30">
      <c r="A398" t="s">
        <v>32</v>
      </c>
      <c r="B398">
        <v>2016</v>
      </c>
      <c r="C398">
        <v>2941149</v>
      </c>
      <c r="D398">
        <v>1475138</v>
      </c>
      <c r="E398">
        <v>1466011</v>
      </c>
      <c r="F398">
        <v>894</v>
      </c>
      <c r="G398">
        <f>ABS((Table155[[#This Row],[Total deaths of state by year]]-Sheet1!$C$8)/Sheet1!$C$7)</f>
        <v>0.49923875961072356</v>
      </c>
      <c r="H398" t="str">
        <f>IF(Table155[[#This Row],[Total deaths of state by year: standard deviations away from mean]]&lt;2, "no", "yes")</f>
        <v>no</v>
      </c>
      <c r="I398" s="2">
        <v>185252.14200000002</v>
      </c>
      <c r="J398">
        <v>120</v>
      </c>
      <c r="K398" s="2">
        <v>385965.69699999999</v>
      </c>
      <c r="L398" s="2">
        <v>60</v>
      </c>
      <c r="M398" s="2">
        <v>375452.94000000006</v>
      </c>
      <c r="N398" s="2">
        <v>60</v>
      </c>
      <c r="O398" s="2">
        <v>418954.84399999992</v>
      </c>
      <c r="P398" s="2">
        <v>60</v>
      </c>
      <c r="Q398" s="2">
        <v>395164.57999999996</v>
      </c>
      <c r="R398" s="2">
        <v>60</v>
      </c>
      <c r="S398" s="2">
        <v>397617.23400000005</v>
      </c>
      <c r="T398" s="2">
        <v>67</v>
      </c>
      <c r="U398" s="2">
        <v>358294.01400000002</v>
      </c>
      <c r="V398" s="2">
        <v>80</v>
      </c>
      <c r="W398" s="2">
        <v>262381.64899999998</v>
      </c>
      <c r="X398" s="2">
        <v>112</v>
      </c>
      <c r="Y398" s="2">
        <v>120551.361</v>
      </c>
      <c r="Z398" s="2">
        <v>154</v>
      </c>
      <c r="AA398" s="2">
        <v>39351.645000000004</v>
      </c>
      <c r="AB398" s="2">
        <f>ABS((Table155[[#This Row],[85+ years state population]]-Sheet1!$B$8)/Sheet1!$B$7)</f>
        <v>0.58082971540147355</v>
      </c>
      <c r="AC398" s="2" t="str">
        <f>IF(Table155[[#This Row],[85+ years: standard deviations away from mean]]&lt;2, "no", "yes")</f>
        <v>no</v>
      </c>
      <c r="AD398" s="2">
        <v>121</v>
      </c>
    </row>
    <row r="399" spans="1:30">
      <c r="A399" t="s">
        <v>43</v>
      </c>
      <c r="B399">
        <v>2016</v>
      </c>
      <c r="C399">
        <v>1054491</v>
      </c>
      <c r="D399">
        <v>511297</v>
      </c>
      <c r="E399">
        <v>543194</v>
      </c>
      <c r="F399">
        <v>671</v>
      </c>
      <c r="G399">
        <f>ABS((Table155[[#This Row],[Total deaths of state by year]]-Sheet1!$C$8)/Sheet1!$C$7)</f>
        <v>0.70562403621826819</v>
      </c>
      <c r="H399" t="str">
        <f>IF(Table155[[#This Row],[Total deaths of state by year: standard deviations away from mean]]&lt;2, "no", "yes")</f>
        <v>no</v>
      </c>
      <c r="I399" s="2">
        <v>55056.795999999995</v>
      </c>
      <c r="J399">
        <v>120</v>
      </c>
      <c r="K399" s="2">
        <v>118658.35799999998</v>
      </c>
      <c r="L399" s="2">
        <v>60</v>
      </c>
      <c r="M399" s="2">
        <v>156283.859</v>
      </c>
      <c r="N399" s="2">
        <v>60</v>
      </c>
      <c r="O399" s="2">
        <v>138074.07200000001</v>
      </c>
      <c r="P399" s="2">
        <v>60</v>
      </c>
      <c r="Q399" s="2">
        <v>125863.67600000001</v>
      </c>
      <c r="R399" s="2">
        <v>60</v>
      </c>
      <c r="S399" s="2">
        <v>152607.30099999998</v>
      </c>
      <c r="T399" s="2">
        <v>60</v>
      </c>
      <c r="U399" s="2">
        <v>142242.617</v>
      </c>
      <c r="V399" s="2">
        <v>60</v>
      </c>
      <c r="W399" s="2">
        <v>88888.597000000023</v>
      </c>
      <c r="X399" s="2">
        <v>60</v>
      </c>
      <c r="Y399" s="2">
        <v>47755.512000000002</v>
      </c>
      <c r="Z399" s="2">
        <v>60</v>
      </c>
      <c r="AA399" s="2">
        <v>28938.931</v>
      </c>
      <c r="AB399" s="2">
        <f>ABS((Table155[[#This Row],[85+ years state population]]-Sheet1!$B$8)/Sheet1!$B$7)</f>
        <v>0.66555295491613642</v>
      </c>
      <c r="AC399" s="2" t="str">
        <f>IF(Table155[[#This Row],[85+ years: standard deviations away from mean]]&lt;2, "no", "yes")</f>
        <v>no</v>
      </c>
      <c r="AD399" s="2">
        <v>71</v>
      </c>
    </row>
    <row r="400" spans="1:30">
      <c r="A400" t="s">
        <v>16</v>
      </c>
      <c r="B400">
        <v>2016</v>
      </c>
      <c r="C400">
        <v>1554682</v>
      </c>
      <c r="D400">
        <v>778567</v>
      </c>
      <c r="E400">
        <v>776115</v>
      </c>
      <c r="F400">
        <v>687</v>
      </c>
      <c r="G400">
        <f>ABS((Table155[[#This Row],[Total deaths of state by year]]-Sheet1!$C$8)/Sheet1!$C$7)</f>
        <v>0.69081612399530534</v>
      </c>
      <c r="H400" t="str">
        <f>IF(Table155[[#This Row],[Total deaths of state by year: standard deviations away from mean]]&lt;2, "no", "yes")</f>
        <v>no</v>
      </c>
      <c r="I400" s="2">
        <v>107824.398</v>
      </c>
      <c r="J400">
        <v>120</v>
      </c>
      <c r="K400" s="2">
        <v>232667.24400000001</v>
      </c>
      <c r="L400" s="2">
        <v>60</v>
      </c>
      <c r="M400" s="2">
        <v>217072.69399999996</v>
      </c>
      <c r="N400" s="2">
        <v>60</v>
      </c>
      <c r="O400" s="2">
        <v>204428.49000000002</v>
      </c>
      <c r="P400" s="2">
        <v>60</v>
      </c>
      <c r="Q400" s="2">
        <v>190891.83900000001</v>
      </c>
      <c r="R400" s="2">
        <v>60</v>
      </c>
      <c r="S400" s="2">
        <v>190171.68700000001</v>
      </c>
      <c r="T400" s="2">
        <v>60</v>
      </c>
      <c r="U400" s="2">
        <v>188818.258</v>
      </c>
      <c r="V400" s="2">
        <v>60</v>
      </c>
      <c r="W400" s="2">
        <v>131599.65099999998</v>
      </c>
      <c r="X400" s="2">
        <v>60</v>
      </c>
      <c r="Y400" s="2">
        <v>64682.337000000007</v>
      </c>
      <c r="Z400" s="2">
        <v>60</v>
      </c>
      <c r="AA400" s="2">
        <v>25437.777000000002</v>
      </c>
      <c r="AB400" s="2">
        <f>ABS((Table155[[#This Row],[85+ years state population]]-Sheet1!$B$8)/Sheet1!$B$7)</f>
        <v>0.69404015901294736</v>
      </c>
      <c r="AC400" s="2" t="str">
        <f>IF(Table155[[#This Row],[85+ years: standard deviations away from mean]]&lt;2, "no", "yes")</f>
        <v>no</v>
      </c>
      <c r="AD400" s="2">
        <v>87</v>
      </c>
    </row>
    <row r="401" spans="1:30">
      <c r="A401" t="s">
        <v>33</v>
      </c>
      <c r="B401">
        <v>2016</v>
      </c>
      <c r="C401">
        <v>1327503</v>
      </c>
      <c r="D401">
        <v>656507</v>
      </c>
      <c r="E401">
        <v>670996</v>
      </c>
      <c r="F401">
        <v>685</v>
      </c>
      <c r="G401">
        <f>ABS((Table155[[#This Row],[Total deaths of state by year]]-Sheet1!$C$8)/Sheet1!$C$7)</f>
        <v>0.69266711302317574</v>
      </c>
      <c r="H401" t="str">
        <f>IF(Table155[[#This Row],[Total deaths of state by year: standard deviations away from mean]]&lt;2, "no", "yes")</f>
        <v>no</v>
      </c>
      <c r="I401" s="2">
        <v>64868.707000000002</v>
      </c>
      <c r="J401">
        <v>120</v>
      </c>
      <c r="K401" s="2">
        <v>151531.22199999998</v>
      </c>
      <c r="L401" s="2">
        <v>60</v>
      </c>
      <c r="M401" s="2">
        <v>178849.234</v>
      </c>
      <c r="N401" s="2">
        <v>60</v>
      </c>
      <c r="O401" s="2">
        <v>154721.16699999999</v>
      </c>
      <c r="P401" s="2">
        <v>60</v>
      </c>
      <c r="Q401" s="2">
        <v>158882.97700000004</v>
      </c>
      <c r="R401" s="2">
        <v>60</v>
      </c>
      <c r="S401" s="2">
        <v>209898.07699999999</v>
      </c>
      <c r="T401" s="2">
        <v>60</v>
      </c>
      <c r="U401" s="2">
        <v>197882.35099999997</v>
      </c>
      <c r="V401" s="2">
        <v>60</v>
      </c>
      <c r="W401" s="2">
        <v>123489.54599999999</v>
      </c>
      <c r="X401" s="2">
        <v>60</v>
      </c>
      <c r="Y401" s="2">
        <v>59862.112999999998</v>
      </c>
      <c r="Z401" s="2">
        <v>60</v>
      </c>
      <c r="AA401" s="2">
        <v>27162.325000000001</v>
      </c>
      <c r="AB401" s="2">
        <f>ABS((Table155[[#This Row],[85+ years state population]]-Sheet1!$B$8)/Sheet1!$B$7)</f>
        <v>0.68000834240312469</v>
      </c>
      <c r="AC401" s="2" t="str">
        <f>IF(Table155[[#This Row],[85+ years: standard deviations away from mean]]&lt;2, "no", "yes")</f>
        <v>no</v>
      </c>
      <c r="AD401" s="2">
        <v>85</v>
      </c>
    </row>
    <row r="402" spans="1:30">
      <c r="A402" t="s">
        <v>30</v>
      </c>
      <c r="B402">
        <v>2016</v>
      </c>
      <c r="C402">
        <v>1030376</v>
      </c>
      <c r="D402">
        <v>516600</v>
      </c>
      <c r="E402">
        <v>513776</v>
      </c>
      <c r="F402">
        <v>666</v>
      </c>
      <c r="G402">
        <f>ABS((Table155[[#This Row],[Total deaths of state by year]]-Sheet1!$C$8)/Sheet1!$C$7)</f>
        <v>0.71025150878794407</v>
      </c>
      <c r="H402" t="str">
        <f>IF(Table155[[#This Row],[Total deaths of state by year: standard deviations away from mean]]&lt;2, "no", "yes")</f>
        <v>no</v>
      </c>
      <c r="I402" s="2">
        <v>62210.553000000014</v>
      </c>
      <c r="J402">
        <v>120</v>
      </c>
      <c r="K402" s="2">
        <v>128598.48000000001</v>
      </c>
      <c r="L402" s="2">
        <v>60</v>
      </c>
      <c r="M402" s="2">
        <v>137165.63</v>
      </c>
      <c r="N402" s="2">
        <v>60</v>
      </c>
      <c r="O402" s="2">
        <v>130693.43199999996</v>
      </c>
      <c r="P402" s="2">
        <v>60</v>
      </c>
      <c r="Q402" s="2">
        <v>117865.26699999999</v>
      </c>
      <c r="R402" s="2">
        <v>60</v>
      </c>
      <c r="S402" s="2">
        <v>132921.76499999998</v>
      </c>
      <c r="T402" s="2">
        <v>60</v>
      </c>
      <c r="U402" s="2">
        <v>149490.02700000003</v>
      </c>
      <c r="V402" s="2">
        <v>60</v>
      </c>
      <c r="W402" s="2">
        <v>99167.483999999997</v>
      </c>
      <c r="X402" s="2">
        <v>60</v>
      </c>
      <c r="Y402" s="2">
        <v>50592.656999999999</v>
      </c>
      <c r="Z402" s="2">
        <v>60</v>
      </c>
      <c r="AA402" s="2">
        <v>21439.638000000003</v>
      </c>
      <c r="AB402" s="2">
        <f>ABS((Table155[[#This Row],[85+ years state population]]-Sheet1!$B$8)/Sheet1!$B$7)</f>
        <v>0.72657109072872417</v>
      </c>
      <c r="AC402" s="2" t="str">
        <f>IF(Table155[[#This Row],[85+ years: standard deviations away from mean]]&lt;2, "no", "yes")</f>
        <v>no</v>
      </c>
      <c r="AD402" s="2">
        <v>66</v>
      </c>
    </row>
    <row r="403" spans="1:30">
      <c r="A403" t="s">
        <v>45</v>
      </c>
      <c r="B403">
        <v>2016</v>
      </c>
      <c r="C403">
        <v>768118</v>
      </c>
      <c r="D403">
        <v>386779</v>
      </c>
      <c r="E403">
        <v>381339</v>
      </c>
      <c r="F403">
        <v>700</v>
      </c>
      <c r="G403">
        <f>ABS((Table155[[#This Row],[Total deaths of state by year]]-Sheet1!$C$8)/Sheet1!$C$7)</f>
        <v>0.67878469531414798</v>
      </c>
      <c r="H403" t="str">
        <f>IF(Table155[[#This Row],[Total deaths of state by year: standard deviations away from mean]]&lt;2, "no", "yes")</f>
        <v>no</v>
      </c>
      <c r="I403" s="2">
        <v>52809.126999999979</v>
      </c>
      <c r="J403">
        <v>120</v>
      </c>
      <c r="K403" s="2">
        <v>103182.58900000001</v>
      </c>
      <c r="L403" s="2">
        <v>60</v>
      </c>
      <c r="M403" s="2">
        <v>104977.06800000001</v>
      </c>
      <c r="N403" s="2">
        <v>60</v>
      </c>
      <c r="O403" s="2">
        <v>101234.12300000001</v>
      </c>
      <c r="P403" s="2">
        <v>60</v>
      </c>
      <c r="Q403" s="2">
        <v>88875.68700000002</v>
      </c>
      <c r="R403" s="2">
        <v>60</v>
      </c>
      <c r="S403" s="2">
        <v>98078.281999999977</v>
      </c>
      <c r="T403" s="2">
        <v>60</v>
      </c>
      <c r="U403" s="2">
        <v>101828.02500000002</v>
      </c>
      <c r="V403" s="2">
        <v>60</v>
      </c>
      <c r="W403" s="2">
        <v>63261.175999999985</v>
      </c>
      <c r="X403" s="2">
        <v>60</v>
      </c>
      <c r="Y403" s="2">
        <v>36248.487000000001</v>
      </c>
      <c r="Z403" s="2">
        <v>66</v>
      </c>
      <c r="AA403" s="2">
        <v>17611.056999999997</v>
      </c>
      <c r="AB403" s="2">
        <f>ABS((Table155[[#This Row],[85+ years state population]]-Sheet1!$B$8)/Sheet1!$B$7)</f>
        <v>0.757722410650148</v>
      </c>
      <c r="AC403" s="2" t="str">
        <f>IF(Table155[[#This Row],[85+ years: standard deviations away from mean]]&lt;2, "no", "yes")</f>
        <v>no</v>
      </c>
      <c r="AD403" s="2">
        <v>94</v>
      </c>
    </row>
    <row r="404" spans="1:30">
      <c r="A404" t="s">
        <v>54</v>
      </c>
      <c r="B404">
        <v>2016</v>
      </c>
      <c r="C404">
        <v>539403</v>
      </c>
      <c r="D404">
        <v>273294</v>
      </c>
      <c r="E404">
        <v>266109</v>
      </c>
      <c r="F404">
        <v>660</v>
      </c>
      <c r="G404">
        <f>ABS((Table155[[#This Row],[Total deaths of state by year]]-Sheet1!$C$8)/Sheet1!$C$7)</f>
        <v>0.71580447587155516</v>
      </c>
      <c r="H404" t="str">
        <f>IF(Table155[[#This Row],[Total deaths of state by year: standard deviations away from mean]]&lt;2, "no", "yes")</f>
        <v>no</v>
      </c>
      <c r="I404" s="2">
        <v>35176.454999999994</v>
      </c>
      <c r="J404">
        <v>120</v>
      </c>
      <c r="K404" s="2">
        <v>73714.149000000005</v>
      </c>
      <c r="L404" s="2">
        <v>60</v>
      </c>
      <c r="M404" s="2">
        <v>70389.62</v>
      </c>
      <c r="N404" s="2">
        <v>60</v>
      </c>
      <c r="O404" s="2">
        <v>71218.364000000001</v>
      </c>
      <c r="P404" s="2">
        <v>60</v>
      </c>
      <c r="Q404" s="2">
        <v>64976.393999999993</v>
      </c>
      <c r="R404" s="2">
        <v>60</v>
      </c>
      <c r="S404" s="2">
        <v>68859.576000000001</v>
      </c>
      <c r="T404" s="2">
        <v>60</v>
      </c>
      <c r="U404" s="2">
        <v>75210.060999999987</v>
      </c>
      <c r="V404" s="2">
        <v>60</v>
      </c>
      <c r="W404" s="2">
        <v>47088.686999999991</v>
      </c>
      <c r="X404" s="2">
        <v>60</v>
      </c>
      <c r="Y404" s="2">
        <v>23758.260999999999</v>
      </c>
      <c r="Z404" s="2">
        <v>60</v>
      </c>
      <c r="AA404" s="2">
        <v>9213.5970000000016</v>
      </c>
      <c r="AB404" s="2">
        <f>ABS((Table155[[#This Row],[85+ years state population]]-Sheet1!$B$8)/Sheet1!$B$7)</f>
        <v>0.82604849882416309</v>
      </c>
      <c r="AC404" s="2" t="str">
        <f>IF(Table155[[#This Row],[85+ years: standard deviations away from mean]]&lt;2, "no", "yes")</f>
        <v>no</v>
      </c>
      <c r="AD404" s="2">
        <v>60</v>
      </c>
    </row>
    <row r="405" spans="1:30">
      <c r="A405" t="s">
        <v>38</v>
      </c>
      <c r="B405">
        <v>2016</v>
      </c>
      <c r="C405">
        <v>624247</v>
      </c>
      <c r="D405">
        <v>318028</v>
      </c>
      <c r="E405">
        <v>306219</v>
      </c>
      <c r="F405">
        <v>660</v>
      </c>
      <c r="G405">
        <f>ABS((Table155[[#This Row],[Total deaths of state by year]]-Sheet1!$C$8)/Sheet1!$C$7)</f>
        <v>0.71580447587155516</v>
      </c>
      <c r="H405" t="str">
        <f>IF(Table155[[#This Row],[Total deaths of state by year: standard deviations away from mean]]&lt;2, "no", "yes")</f>
        <v>no</v>
      </c>
      <c r="I405" s="2">
        <v>42278.989999999991</v>
      </c>
      <c r="J405">
        <v>120</v>
      </c>
      <c r="K405" s="2">
        <v>77038.157999999981</v>
      </c>
      <c r="L405" s="2">
        <v>60</v>
      </c>
      <c r="M405" s="2">
        <v>93192.863999999972</v>
      </c>
      <c r="N405" s="2">
        <v>60</v>
      </c>
      <c r="O405" s="2">
        <v>90119.837999999989</v>
      </c>
      <c r="P405" s="2">
        <v>60</v>
      </c>
      <c r="Q405" s="2">
        <v>71342.249000000011</v>
      </c>
      <c r="R405" s="2">
        <v>60</v>
      </c>
      <c r="S405" s="2">
        <v>78258.016999999993</v>
      </c>
      <c r="T405" s="2">
        <v>60</v>
      </c>
      <c r="U405" s="2">
        <v>79932.109000000026</v>
      </c>
      <c r="V405" s="2">
        <v>60</v>
      </c>
      <c r="W405" s="2">
        <v>48686.795999999995</v>
      </c>
      <c r="X405" s="2">
        <v>60</v>
      </c>
      <c r="Y405" s="2">
        <v>28508.932000000001</v>
      </c>
      <c r="Z405" s="2">
        <v>60</v>
      </c>
      <c r="AA405" s="2">
        <v>15204.326000000003</v>
      </c>
      <c r="AB405" s="2">
        <f>ABS((Table155[[#This Row],[85+ years state population]]-Sheet1!$B$8)/Sheet1!$B$7)</f>
        <v>0.77730482182175642</v>
      </c>
      <c r="AC405" s="2" t="str">
        <f>IF(Table155[[#This Row],[85+ years: standard deviations away from mean]]&lt;2, "no", "yes")</f>
        <v>no</v>
      </c>
      <c r="AD405" s="2">
        <v>60</v>
      </c>
    </row>
    <row r="406" spans="1:30">
      <c r="A406" t="s">
        <v>11</v>
      </c>
      <c r="B406">
        <v>2016</v>
      </c>
      <c r="C406">
        <v>934695</v>
      </c>
      <c r="D406">
        <v>452416</v>
      </c>
      <c r="E406">
        <v>482279</v>
      </c>
      <c r="F406">
        <v>660</v>
      </c>
      <c r="G406">
        <f>ABS((Table155[[#This Row],[Total deaths of state by year]]-Sheet1!$C$8)/Sheet1!$C$7)</f>
        <v>0.71580447587155516</v>
      </c>
      <c r="H406" t="str">
        <f>IF(Table155[[#This Row],[Total deaths of state by year: standard deviations away from mean]]&lt;2, "no", "yes")</f>
        <v>no</v>
      </c>
      <c r="I406" s="2">
        <v>55711.475999999995</v>
      </c>
      <c r="J406">
        <v>120</v>
      </c>
      <c r="K406" s="2">
        <v>114488.31</v>
      </c>
      <c r="L406" s="2">
        <v>60</v>
      </c>
      <c r="M406" s="2">
        <v>124332.12899999999</v>
      </c>
      <c r="N406" s="2">
        <v>60</v>
      </c>
      <c r="O406" s="2">
        <v>122261.96699999999</v>
      </c>
      <c r="P406" s="2">
        <v>60</v>
      </c>
      <c r="Q406" s="2">
        <v>110395.70699999999</v>
      </c>
      <c r="R406" s="2">
        <v>60</v>
      </c>
      <c r="S406" s="2">
        <v>129752.73</v>
      </c>
      <c r="T406" s="2">
        <v>60</v>
      </c>
      <c r="U406" s="2">
        <v>124605.88800000001</v>
      </c>
      <c r="V406" s="2">
        <v>60</v>
      </c>
      <c r="W406" s="2">
        <v>90855.747000000003</v>
      </c>
      <c r="X406" s="2">
        <v>60</v>
      </c>
      <c r="Y406" s="2">
        <v>44843.162999999993</v>
      </c>
      <c r="Z406" s="2">
        <v>60</v>
      </c>
      <c r="AA406" s="2">
        <v>17960.13</v>
      </c>
      <c r="AB406" s="2">
        <f>ABS((Table155[[#This Row],[85+ years state population]]-Sheet1!$B$8)/Sheet1!$B$7)</f>
        <v>0.754882171747293</v>
      </c>
      <c r="AC406" s="2" t="str">
        <f>IF(Table155[[#This Row],[85+ years: standard deviations away from mean]]&lt;2, "no", "yes")</f>
        <v>no</v>
      </c>
      <c r="AD406" s="2">
        <v>60</v>
      </c>
    </row>
    <row r="407" spans="1:30">
      <c r="A407" t="s">
        <v>5</v>
      </c>
      <c r="B407">
        <v>2016</v>
      </c>
      <c r="C407">
        <v>728682</v>
      </c>
      <c r="D407">
        <v>377882</v>
      </c>
      <c r="E407">
        <v>350800</v>
      </c>
      <c r="F407">
        <v>660</v>
      </c>
      <c r="G407">
        <f>ABS((Table155[[#This Row],[Total deaths of state by year]]-Sheet1!$C$8)/Sheet1!$C$7)</f>
        <v>0.71580447587155516</v>
      </c>
      <c r="H407" t="str">
        <f>IF(Table155[[#This Row],[Total deaths of state by year: standard deviations away from mean]]&lt;2, "no", "yes")</f>
        <v>no</v>
      </c>
      <c r="I407" s="2">
        <v>52186.162000000004</v>
      </c>
      <c r="J407">
        <v>120</v>
      </c>
      <c r="K407" s="2">
        <v>99494.960999999996</v>
      </c>
      <c r="L407" s="2">
        <v>60</v>
      </c>
      <c r="M407" s="2">
        <v>105915.639</v>
      </c>
      <c r="N407" s="2">
        <v>60</v>
      </c>
      <c r="O407" s="2">
        <v>111527.47700000001</v>
      </c>
      <c r="P407" s="2">
        <v>60</v>
      </c>
      <c r="Q407" s="2">
        <v>90152.862000000008</v>
      </c>
      <c r="R407" s="2">
        <v>60</v>
      </c>
      <c r="S407" s="2">
        <v>97774.751000000004</v>
      </c>
      <c r="T407" s="2">
        <v>60</v>
      </c>
      <c r="U407" s="2">
        <v>94824.97</v>
      </c>
      <c r="V407" s="2">
        <v>60</v>
      </c>
      <c r="W407" s="2">
        <v>49566.241999999998</v>
      </c>
      <c r="X407" s="2">
        <v>60</v>
      </c>
      <c r="Y407" s="2">
        <v>19227.581999999999</v>
      </c>
      <c r="Z407" s="2">
        <v>60</v>
      </c>
      <c r="AA407" s="2">
        <v>7466.1139999999996</v>
      </c>
      <c r="AB407" s="2">
        <f>ABS((Table155[[#This Row],[85+ years state population]]-Sheet1!$B$8)/Sheet1!$B$7)</f>
        <v>0.84026692648450219</v>
      </c>
      <c r="AC407" s="2" t="str">
        <f>IF(Table155[[#This Row],[85+ years: standard deviations away from mean]]&lt;2, "no", "yes")</f>
        <v>no</v>
      </c>
      <c r="AD407" s="2">
        <v>60</v>
      </c>
    </row>
    <row r="408" spans="1:30">
      <c r="A408" t="s">
        <v>12</v>
      </c>
      <c r="B408">
        <v>2016</v>
      </c>
      <c r="C408">
        <v>659009</v>
      </c>
      <c r="D408">
        <v>312629</v>
      </c>
      <c r="E408">
        <v>346380</v>
      </c>
      <c r="F408">
        <v>660</v>
      </c>
      <c r="G408">
        <f>ABS((Table155[[#This Row],[Total deaths of state by year]]-Sheet1!$C$8)/Sheet1!$C$7)</f>
        <v>0.71580447587155516</v>
      </c>
      <c r="H408" t="str">
        <f>IF(Table155[[#This Row],[Total deaths of state by year: standard deviations away from mean]]&lt;2, "no", "yes")</f>
        <v>no</v>
      </c>
      <c r="I408" s="2">
        <v>42176.576000000001</v>
      </c>
      <c r="J408">
        <v>120</v>
      </c>
      <c r="K408" s="2">
        <v>57333.782999999996</v>
      </c>
      <c r="L408" s="2">
        <v>60</v>
      </c>
      <c r="M408" s="2">
        <v>96874.323000000004</v>
      </c>
      <c r="N408" s="2">
        <v>60</v>
      </c>
      <c r="O408" s="2">
        <v>149595.04300000001</v>
      </c>
      <c r="P408" s="2">
        <v>60</v>
      </c>
      <c r="Q408" s="2">
        <v>92920.269</v>
      </c>
      <c r="R408" s="2">
        <v>60</v>
      </c>
      <c r="S408" s="2">
        <v>77104.053</v>
      </c>
      <c r="T408" s="2">
        <v>60</v>
      </c>
      <c r="U408" s="2">
        <v>69195.945000000007</v>
      </c>
      <c r="V408" s="2">
        <v>60</v>
      </c>
      <c r="W408" s="2">
        <v>42835.584999999999</v>
      </c>
      <c r="X408" s="2">
        <v>60</v>
      </c>
      <c r="Y408" s="2">
        <v>21747.296999999999</v>
      </c>
      <c r="Z408" s="2">
        <v>60</v>
      </c>
      <c r="AA408" s="2">
        <v>10544.144</v>
      </c>
      <c r="AB408" s="2">
        <f>ABS((Table155[[#This Row],[85+ years state population]]-Sheet1!$B$8)/Sheet1!$B$7)</f>
        <v>0.81522247861785402</v>
      </c>
      <c r="AC408" s="2" t="str">
        <f>IF(Table155[[#This Row],[85+ years: standard deviations away from mean]]&lt;2, "no", "yes")</f>
        <v>no</v>
      </c>
      <c r="AD408" s="2">
        <v>60</v>
      </c>
    </row>
    <row r="409" spans="1:30">
      <c r="A409" t="s">
        <v>49</v>
      </c>
      <c r="B409">
        <v>2016</v>
      </c>
      <c r="C409">
        <v>555569</v>
      </c>
      <c r="D409">
        <v>272362</v>
      </c>
      <c r="E409">
        <v>283207</v>
      </c>
      <c r="F409">
        <v>660</v>
      </c>
      <c r="G409">
        <f>ABS((Table155[[#This Row],[Total deaths of state by year]]-Sheet1!$C$8)/Sheet1!$C$7)</f>
        <v>0.71580447587155516</v>
      </c>
      <c r="H409" t="str">
        <f>IF(Table155[[#This Row],[Total deaths of state by year: standard deviations away from mean]]&lt;2, "no", "yes")</f>
        <v>no</v>
      </c>
      <c r="I409" s="2">
        <v>26950.145999999997</v>
      </c>
      <c r="J409">
        <v>120</v>
      </c>
      <c r="K409" s="2">
        <v>60017.728999999992</v>
      </c>
      <c r="L409" s="2">
        <v>60</v>
      </c>
      <c r="M409" s="2">
        <v>81278.63</v>
      </c>
      <c r="N409" s="2">
        <v>60</v>
      </c>
      <c r="O409" s="2">
        <v>64655.152999999998</v>
      </c>
      <c r="P409" s="2">
        <v>60</v>
      </c>
      <c r="Q409" s="2">
        <v>63089.376000000018</v>
      </c>
      <c r="R409" s="2">
        <v>60</v>
      </c>
      <c r="S409" s="2">
        <v>80573.315000000002</v>
      </c>
      <c r="T409" s="2">
        <v>60</v>
      </c>
      <c r="U409" s="2">
        <v>83937.843000000008</v>
      </c>
      <c r="V409" s="2">
        <v>60</v>
      </c>
      <c r="W409" s="2">
        <v>54930.505999999994</v>
      </c>
      <c r="X409" s="2">
        <v>60</v>
      </c>
      <c r="Y409" s="2">
        <v>27402.936000000002</v>
      </c>
      <c r="Z409" s="2">
        <v>60</v>
      </c>
      <c r="AA409" s="2">
        <v>12719.062</v>
      </c>
      <c r="AB409" s="2">
        <f>ABS((Table155[[#This Row],[85+ years state population]]-Sheet1!$B$8)/Sheet1!$B$7)</f>
        <v>0.7975262181963394</v>
      </c>
      <c r="AC409" s="2" t="str">
        <f>IF(Table155[[#This Row],[85+ years: standard deviations away from mean]]&lt;2, "no", "yes")</f>
        <v>no</v>
      </c>
      <c r="AD409" s="2">
        <v>60</v>
      </c>
    </row>
    <row r="410" spans="1:30">
      <c r="A410" t="s">
        <v>8</v>
      </c>
      <c r="B410">
        <v>2017</v>
      </c>
      <c r="C410">
        <v>38760119</v>
      </c>
      <c r="D410">
        <v>19254946</v>
      </c>
      <c r="E410">
        <v>19505173</v>
      </c>
      <c r="F410">
        <v>6557</v>
      </c>
      <c r="G410">
        <f>ABS((Table155[[#This Row],[Total deaths of state by year]]-Sheet1!$C$8)/Sheet1!$C$7)</f>
        <v>4.7418366728041876</v>
      </c>
      <c r="H410" t="str">
        <f>IF(Table155[[#This Row],[Total deaths of state by year: standard deviations away from mean]]&lt;2, "no", "yes")</f>
        <v>yes</v>
      </c>
      <c r="I410" s="2">
        <v>2481106</v>
      </c>
      <c r="J410">
        <v>120</v>
      </c>
      <c r="K410" s="2">
        <v>5049210</v>
      </c>
      <c r="L410" s="2">
        <v>60</v>
      </c>
      <c r="M410" s="2">
        <v>5411205</v>
      </c>
      <c r="N410" s="2">
        <v>60</v>
      </c>
      <c r="O410" s="2">
        <v>5792865</v>
      </c>
      <c r="P410" s="2">
        <v>60</v>
      </c>
      <c r="Q410" s="2">
        <v>5157522</v>
      </c>
      <c r="R410" s="2">
        <v>76</v>
      </c>
      <c r="S410" s="2">
        <v>5179282</v>
      </c>
      <c r="T410" s="2">
        <v>168</v>
      </c>
      <c r="U410" s="2">
        <v>4573860</v>
      </c>
      <c r="V410" s="2">
        <v>503</v>
      </c>
      <c r="W410" s="2">
        <v>2930983</v>
      </c>
      <c r="X410" s="2">
        <v>930</v>
      </c>
      <c r="Y410" s="2">
        <v>1498514</v>
      </c>
      <c r="Z410" s="2">
        <v>1595</v>
      </c>
      <c r="AA410" s="2">
        <v>685572</v>
      </c>
      <c r="AB410" s="2">
        <f>ABS((Table155[[#This Row],[85+ years state population]]-Sheet1!$B$8)/Sheet1!$B$7)</f>
        <v>4.6771541220414319</v>
      </c>
      <c r="AC410" s="2" t="str">
        <f>IF(Table155[[#This Row],[85+ years: standard deviations away from mean]]&lt;2, "no", "yes")</f>
        <v>yes</v>
      </c>
      <c r="AD410" s="2">
        <v>2985</v>
      </c>
    </row>
    <row r="411" spans="1:30">
      <c r="A411" t="s">
        <v>36</v>
      </c>
      <c r="B411">
        <v>2017</v>
      </c>
      <c r="C411">
        <v>19899801</v>
      </c>
      <c r="D411">
        <v>9652558</v>
      </c>
      <c r="E411">
        <v>10247243</v>
      </c>
      <c r="F411">
        <v>4772</v>
      </c>
      <c r="G411">
        <f>ABS((Table155[[#This Row],[Total deaths of state by year]]-Sheet1!$C$8)/Sheet1!$C$7)</f>
        <v>3.0898289654298954</v>
      </c>
      <c r="H411" t="str">
        <f>IF(Table155[[#This Row],[Total deaths of state by year: standard deviations away from mean]]&lt;2, "no", "yes")</f>
        <v>yes</v>
      </c>
      <c r="I411" s="2">
        <v>1185788</v>
      </c>
      <c r="J411">
        <v>120</v>
      </c>
      <c r="K411" s="2">
        <v>2318593</v>
      </c>
      <c r="L411" s="2">
        <v>60</v>
      </c>
      <c r="M411" s="2">
        <v>2683001</v>
      </c>
      <c r="N411" s="2">
        <v>60</v>
      </c>
      <c r="O411" s="2">
        <v>2901294</v>
      </c>
      <c r="P411" s="2">
        <v>60</v>
      </c>
      <c r="Q411" s="2">
        <v>2500734</v>
      </c>
      <c r="R411" s="2">
        <v>60</v>
      </c>
      <c r="S411" s="2">
        <v>2754470</v>
      </c>
      <c r="T411" s="2">
        <v>124</v>
      </c>
      <c r="U411" s="2">
        <v>2544427</v>
      </c>
      <c r="V411" s="2">
        <v>333</v>
      </c>
      <c r="W411" s="2">
        <v>1677241</v>
      </c>
      <c r="X411" s="2">
        <v>655</v>
      </c>
      <c r="Y411" s="2">
        <v>896084</v>
      </c>
      <c r="Z411" s="2">
        <v>1134</v>
      </c>
      <c r="AA411" s="2">
        <v>438169</v>
      </c>
      <c r="AB411" s="2">
        <f>ABS((Table155[[#This Row],[85+ years state population]]-Sheet1!$B$8)/Sheet1!$B$7)</f>
        <v>2.6641550494032953</v>
      </c>
      <c r="AC411" s="2" t="str">
        <f>IF(Table155[[#This Row],[85+ years: standard deviations away from mean]]&lt;2, "no", "yes")</f>
        <v>yes</v>
      </c>
      <c r="AD411" s="2">
        <v>2166</v>
      </c>
    </row>
    <row r="412" spans="1:30">
      <c r="A412" t="s">
        <v>47</v>
      </c>
      <c r="B412">
        <v>2017</v>
      </c>
      <c r="C412">
        <v>27167870</v>
      </c>
      <c r="D412">
        <v>13480159</v>
      </c>
      <c r="E412">
        <v>13687711</v>
      </c>
      <c r="F412">
        <v>3154</v>
      </c>
      <c r="G412">
        <f>ABS((Table155[[#This Row],[Total deaths of state by year]]-Sheet1!$C$8)/Sheet1!$C$7)</f>
        <v>1.592378841882778</v>
      </c>
      <c r="H412" t="str">
        <f>IF(Table155[[#This Row],[Total deaths of state by year: standard deviations away from mean]]&lt;2, "no", "yes")</f>
        <v>no</v>
      </c>
      <c r="I412" s="2">
        <v>1956475</v>
      </c>
      <c r="J412">
        <v>120</v>
      </c>
      <c r="K412" s="2">
        <v>3992090</v>
      </c>
      <c r="L412" s="2">
        <v>60</v>
      </c>
      <c r="M412" s="2">
        <v>3899817</v>
      </c>
      <c r="N412" s="2">
        <v>60</v>
      </c>
      <c r="O412" s="2">
        <v>3953626</v>
      </c>
      <c r="P412" s="2">
        <v>60</v>
      </c>
      <c r="Q412" s="2">
        <v>3667632</v>
      </c>
      <c r="R412" s="2">
        <v>71</v>
      </c>
      <c r="S412" s="2">
        <v>3469176</v>
      </c>
      <c r="T412" s="2">
        <v>167</v>
      </c>
      <c r="U412" s="2">
        <v>3022032</v>
      </c>
      <c r="V412" s="2">
        <v>326</v>
      </c>
      <c r="W412" s="2">
        <v>1908434</v>
      </c>
      <c r="X412" s="2">
        <v>518</v>
      </c>
      <c r="Y412" s="2">
        <v>939087</v>
      </c>
      <c r="Z412" s="2">
        <v>741</v>
      </c>
      <c r="AA412" s="2">
        <v>359501</v>
      </c>
      <c r="AB412" s="2">
        <f>ABS((Table155[[#This Row],[85+ years state population]]-Sheet1!$B$8)/Sheet1!$B$7)</f>
        <v>2.0240714164388733</v>
      </c>
      <c r="AC412" s="2" t="str">
        <f>IF(Table155[[#This Row],[85+ years: standard deviations away from mean]]&lt;2, "no", "yes")</f>
        <v>yes</v>
      </c>
      <c r="AD412" s="2">
        <v>1031</v>
      </c>
    </row>
    <row r="413" spans="1:30">
      <c r="A413" t="s">
        <v>42</v>
      </c>
      <c r="B413">
        <v>2017</v>
      </c>
      <c r="C413">
        <v>12858104</v>
      </c>
      <c r="D413">
        <v>6289124</v>
      </c>
      <c r="E413">
        <v>6568980</v>
      </c>
      <c r="F413">
        <v>3027</v>
      </c>
      <c r="G413">
        <f>ABS((Table155[[#This Row],[Total deaths of state by year]]-Sheet1!$C$8)/Sheet1!$C$7)</f>
        <v>1.4748410386130104</v>
      </c>
      <c r="H413" t="str">
        <f>IF(Table155[[#This Row],[Total deaths of state by year: standard deviations away from mean]]&lt;2, "no", "yes")</f>
        <v>no</v>
      </c>
      <c r="I413" s="2">
        <v>715867</v>
      </c>
      <c r="J413">
        <v>120</v>
      </c>
      <c r="K413" s="2">
        <v>1510035</v>
      </c>
      <c r="L413" s="2">
        <v>60</v>
      </c>
      <c r="M413" s="2">
        <v>1703779</v>
      </c>
      <c r="N413" s="2">
        <v>60</v>
      </c>
      <c r="O413" s="2">
        <v>1655660</v>
      </c>
      <c r="P413" s="2">
        <v>60</v>
      </c>
      <c r="Q413" s="2">
        <v>1508763</v>
      </c>
      <c r="R413" s="2">
        <v>60</v>
      </c>
      <c r="S413" s="2">
        <v>1777792</v>
      </c>
      <c r="T413" s="2">
        <v>75</v>
      </c>
      <c r="U413" s="2">
        <v>1792804</v>
      </c>
      <c r="V413" s="2">
        <v>199</v>
      </c>
      <c r="W413" s="2">
        <v>1203329</v>
      </c>
      <c r="X413" s="2">
        <v>360</v>
      </c>
      <c r="Y413" s="2">
        <v>663455</v>
      </c>
      <c r="Z413" s="2">
        <v>611</v>
      </c>
      <c r="AA413" s="2">
        <v>326620</v>
      </c>
      <c r="AB413" s="2">
        <f>ABS((Table155[[#This Row],[85+ years state population]]-Sheet1!$B$8)/Sheet1!$B$7)</f>
        <v>1.7565345534767649</v>
      </c>
      <c r="AC413" s="2" t="str">
        <f>IF(Table155[[#This Row],[85+ years: standard deviations away from mean]]&lt;2, "no", "yes")</f>
        <v>no</v>
      </c>
      <c r="AD413" s="2">
        <v>1422</v>
      </c>
    </row>
    <row r="414" spans="1:30">
      <c r="A414" t="s">
        <v>17</v>
      </c>
      <c r="B414">
        <v>2017</v>
      </c>
      <c r="C414">
        <v>13030989</v>
      </c>
      <c r="D414">
        <v>6399380</v>
      </c>
      <c r="E414">
        <v>6631609</v>
      </c>
      <c r="F414">
        <v>2666</v>
      </c>
      <c r="G414">
        <f>ABS((Table155[[#This Row],[Total deaths of state by year]]-Sheet1!$C$8)/Sheet1!$C$7)</f>
        <v>1.1407375190824112</v>
      </c>
      <c r="H414" t="str">
        <f>IF(Table155[[#This Row],[Total deaths of state by year: standard deviations away from mean]]&lt;2, "no", "yes")</f>
        <v>no</v>
      </c>
      <c r="I414" s="2">
        <v>796749</v>
      </c>
      <c r="J414">
        <v>120</v>
      </c>
      <c r="K414" s="2">
        <v>1681593</v>
      </c>
      <c r="L414" s="2">
        <v>60</v>
      </c>
      <c r="M414" s="2">
        <v>1770125</v>
      </c>
      <c r="N414" s="2">
        <v>60</v>
      </c>
      <c r="O414" s="2">
        <v>1805074</v>
      </c>
      <c r="P414" s="2">
        <v>60</v>
      </c>
      <c r="Q414" s="2">
        <v>1683736</v>
      </c>
      <c r="R414" s="2">
        <v>60</v>
      </c>
      <c r="S414" s="2">
        <v>1762858</v>
      </c>
      <c r="T414" s="2">
        <v>73</v>
      </c>
      <c r="U414" s="2">
        <v>1659375</v>
      </c>
      <c r="V414" s="2">
        <v>207</v>
      </c>
      <c r="W414" s="2">
        <v>1062651</v>
      </c>
      <c r="X414" s="2">
        <v>370</v>
      </c>
      <c r="Y414" s="2">
        <v>556719</v>
      </c>
      <c r="Z414" s="2">
        <v>587</v>
      </c>
      <c r="AA414" s="2">
        <v>252109</v>
      </c>
      <c r="AB414" s="2">
        <f>ABS((Table155[[#This Row],[85+ years state population]]-Sheet1!$B$8)/Sheet1!$B$7)</f>
        <v>1.1502744276846761</v>
      </c>
      <c r="AC414" s="2" t="str">
        <f>IF(Table155[[#This Row],[85+ years: standard deviations away from mean]]&lt;2, "no", "yes")</f>
        <v>no</v>
      </c>
      <c r="AD414" s="2">
        <v>1069</v>
      </c>
    </row>
    <row r="415" spans="1:30">
      <c r="A415" t="s">
        <v>13</v>
      </c>
      <c r="B415">
        <v>2017</v>
      </c>
      <c r="C415">
        <v>20438732</v>
      </c>
      <c r="D415">
        <v>9990328</v>
      </c>
      <c r="E415">
        <v>10448404</v>
      </c>
      <c r="F415">
        <v>3305</v>
      </c>
      <c r="G415">
        <f>ABS((Table155[[#This Row],[Total deaths of state by year]]-Sheet1!$C$8)/Sheet1!$C$7)</f>
        <v>1.7321285134869897</v>
      </c>
      <c r="H415" t="str">
        <f>IF(Table155[[#This Row],[Total deaths of state by year: standard deviations away from mean]]&lt;2, "no", "yes")</f>
        <v>no</v>
      </c>
      <c r="I415" s="2">
        <v>1115082</v>
      </c>
      <c r="J415">
        <v>120</v>
      </c>
      <c r="K415" s="2">
        <v>2308358</v>
      </c>
      <c r="L415" s="2">
        <v>60</v>
      </c>
      <c r="M415" s="2">
        <v>2515016</v>
      </c>
      <c r="N415" s="2">
        <v>60</v>
      </c>
      <c r="O415" s="2">
        <v>2617967</v>
      </c>
      <c r="P415" s="2">
        <v>60</v>
      </c>
      <c r="Q415" s="2">
        <v>2482411</v>
      </c>
      <c r="R415" s="2">
        <v>60</v>
      </c>
      <c r="S415" s="2">
        <v>2775781</v>
      </c>
      <c r="T415" s="2">
        <v>91</v>
      </c>
      <c r="U415" s="2">
        <v>2671831</v>
      </c>
      <c r="V415" s="2">
        <v>300</v>
      </c>
      <c r="W415" s="2">
        <v>2184197</v>
      </c>
      <c r="X415" s="2">
        <v>516</v>
      </c>
      <c r="Y415" s="2">
        <v>1241746</v>
      </c>
      <c r="Z415" s="2">
        <v>744</v>
      </c>
      <c r="AA415" s="2">
        <v>526343</v>
      </c>
      <c r="AB415" s="2">
        <f>ABS((Table155[[#This Row],[85+ years state population]]-Sheet1!$B$8)/Sheet1!$B$7)</f>
        <v>3.381584426697811</v>
      </c>
      <c r="AC415" s="2" t="str">
        <f>IF(Table155[[#This Row],[85+ years: standard deviations away from mean]]&lt;2, "no", "yes")</f>
        <v>yes</v>
      </c>
      <c r="AD415" s="2">
        <v>1294</v>
      </c>
    </row>
    <row r="416" spans="1:30">
      <c r="A416" t="s">
        <v>39</v>
      </c>
      <c r="B416">
        <v>2017</v>
      </c>
      <c r="C416">
        <v>11305853</v>
      </c>
      <c r="D416">
        <v>5530207</v>
      </c>
      <c r="E416">
        <v>5775646</v>
      </c>
      <c r="F416">
        <v>2539</v>
      </c>
      <c r="G416">
        <f>ABS((Table155[[#This Row],[Total deaths of state by year]]-Sheet1!$C$8)/Sheet1!$C$7)</f>
        <v>1.0231997158126436</v>
      </c>
      <c r="H416" t="str">
        <f>IF(Table155[[#This Row],[Total deaths of state by year: standard deviations away from mean]]&lt;2, "no", "yes")</f>
        <v>no</v>
      </c>
      <c r="I416" s="2">
        <v>678140</v>
      </c>
      <c r="J416">
        <v>120</v>
      </c>
      <c r="K416" s="2">
        <v>1427695</v>
      </c>
      <c r="L416" s="2">
        <v>60</v>
      </c>
      <c r="M416" s="2">
        <v>1519736</v>
      </c>
      <c r="N416" s="2">
        <v>60</v>
      </c>
      <c r="O416" s="2">
        <v>1448875</v>
      </c>
      <c r="P416" s="2">
        <v>60</v>
      </c>
      <c r="Q416" s="2">
        <v>1360397</v>
      </c>
      <c r="R416" s="2">
        <v>60</v>
      </c>
      <c r="S416" s="2">
        <v>1532033</v>
      </c>
      <c r="T416" s="2">
        <v>79</v>
      </c>
      <c r="U416" s="2">
        <v>1544596</v>
      </c>
      <c r="V416" s="2">
        <v>212</v>
      </c>
      <c r="W416" s="2">
        <v>1015171</v>
      </c>
      <c r="X416" s="2">
        <v>381</v>
      </c>
      <c r="Y416" s="2">
        <v>532275</v>
      </c>
      <c r="Z416" s="2">
        <v>544</v>
      </c>
      <c r="AA416" s="2">
        <v>246935</v>
      </c>
      <c r="AB416" s="2">
        <f>ABS((Table155[[#This Row],[85+ years state population]]-Sheet1!$B$8)/Sheet1!$B$7)</f>
        <v>1.108176081254642</v>
      </c>
      <c r="AC416" s="2" t="str">
        <f>IF(Table155[[#This Row],[85+ years: standard deviations away from mean]]&lt;2, "no", "yes")</f>
        <v>no</v>
      </c>
      <c r="AD416" s="2">
        <v>963</v>
      </c>
    </row>
    <row r="417" spans="1:30">
      <c r="A417" t="s">
        <v>37</v>
      </c>
      <c r="B417">
        <v>2017</v>
      </c>
      <c r="C417">
        <v>10250849</v>
      </c>
      <c r="D417">
        <v>4995105</v>
      </c>
      <c r="E417">
        <v>5255744</v>
      </c>
      <c r="F417">
        <v>2348</v>
      </c>
      <c r="G417">
        <f>ABS((Table155[[#This Row],[Total deaths of state by year]]-Sheet1!$C$8)/Sheet1!$C$7)</f>
        <v>0.84643026365102469</v>
      </c>
      <c r="H417" t="str">
        <f>IF(Table155[[#This Row],[Total deaths of state by year: standard deviations away from mean]]&lt;2, "no", "yes")</f>
        <v>no</v>
      </c>
      <c r="I417" s="2">
        <v>617136</v>
      </c>
      <c r="J417">
        <v>120</v>
      </c>
      <c r="K417" s="2">
        <v>1321950</v>
      </c>
      <c r="L417" s="2">
        <v>60</v>
      </c>
      <c r="M417" s="2">
        <v>1395287</v>
      </c>
      <c r="N417" s="2">
        <v>60</v>
      </c>
      <c r="O417" s="2">
        <v>1342357</v>
      </c>
      <c r="P417" s="2">
        <v>60</v>
      </c>
      <c r="Q417" s="2">
        <v>1324286</v>
      </c>
      <c r="R417" s="2">
        <v>60</v>
      </c>
      <c r="S417" s="2">
        <v>1404269</v>
      </c>
      <c r="T417" s="2">
        <v>81</v>
      </c>
      <c r="U417" s="2">
        <v>1300705</v>
      </c>
      <c r="V417" s="2">
        <v>217</v>
      </c>
      <c r="W417" s="2">
        <v>920283</v>
      </c>
      <c r="X417" s="2">
        <v>363</v>
      </c>
      <c r="Y417" s="2">
        <v>452761</v>
      </c>
      <c r="Z417" s="2">
        <v>514</v>
      </c>
      <c r="AA417" s="2">
        <v>171815</v>
      </c>
      <c r="AB417" s="2">
        <f>ABS((Table155[[#This Row],[85+ years state population]]-Sheet1!$B$8)/Sheet1!$B$7)</f>
        <v>0.49696081573006567</v>
      </c>
      <c r="AC417" s="2" t="str">
        <f>IF(Table155[[#This Row],[85+ years: standard deviations away from mean]]&lt;2, "no", "yes")</f>
        <v>no</v>
      </c>
      <c r="AD417" s="2">
        <v>813</v>
      </c>
    </row>
    <row r="418" spans="1:30">
      <c r="A418" t="s">
        <v>25</v>
      </c>
      <c r="B418">
        <v>2017</v>
      </c>
      <c r="C418">
        <v>6792932</v>
      </c>
      <c r="D418">
        <v>3295713</v>
      </c>
      <c r="E418">
        <v>3497219</v>
      </c>
      <c r="F418">
        <v>1805</v>
      </c>
      <c r="G418">
        <f>ABS((Table155[[#This Row],[Total deaths of state by year]]-Sheet1!$C$8)/Sheet1!$C$7)</f>
        <v>0.34388674258422325</v>
      </c>
      <c r="H418" t="str">
        <f>IF(Table155[[#This Row],[Total deaths of state by year: standard deviations away from mean]]&lt;2, "no", "yes")</f>
        <v>no</v>
      </c>
      <c r="I418" s="2">
        <v>363679</v>
      </c>
      <c r="J418">
        <v>120</v>
      </c>
      <c r="K418" s="2">
        <v>771609</v>
      </c>
      <c r="L418" s="2">
        <v>60</v>
      </c>
      <c r="M418" s="2">
        <v>950843</v>
      </c>
      <c r="N418" s="2">
        <v>60</v>
      </c>
      <c r="O418" s="2">
        <v>947736</v>
      </c>
      <c r="P418" s="2">
        <v>60</v>
      </c>
      <c r="Q418" s="2">
        <v>835419</v>
      </c>
      <c r="R418" s="2">
        <v>60</v>
      </c>
      <c r="S418" s="2">
        <v>972968</v>
      </c>
      <c r="T418" s="2">
        <v>60</v>
      </c>
      <c r="U418" s="2">
        <v>901460</v>
      </c>
      <c r="V418" s="2">
        <v>83</v>
      </c>
      <c r="W418" s="2">
        <v>588877</v>
      </c>
      <c r="X418" s="2">
        <v>169</v>
      </c>
      <c r="Y418" s="2">
        <v>305080</v>
      </c>
      <c r="Z418" s="2">
        <v>342</v>
      </c>
      <c r="AA418" s="2">
        <v>155261</v>
      </c>
      <c r="AB418" s="2">
        <f>ABS((Table155[[#This Row],[85+ years state population]]-Sheet1!$B$8)/Sheet1!$B$7)</f>
        <v>0.36226888940560031</v>
      </c>
      <c r="AC418" s="2" t="str">
        <f>IF(Table155[[#This Row],[85+ years: standard deviations away from mean]]&lt;2, "no", "yes")</f>
        <v>no</v>
      </c>
      <c r="AD418" s="2">
        <v>791</v>
      </c>
    </row>
    <row r="419" spans="1:30">
      <c r="A419" t="s">
        <v>26</v>
      </c>
      <c r="B419">
        <v>2017</v>
      </c>
      <c r="C419">
        <v>9835701</v>
      </c>
      <c r="D419">
        <v>4834669</v>
      </c>
      <c r="E419">
        <v>5001032</v>
      </c>
      <c r="F419">
        <v>2097</v>
      </c>
      <c r="G419">
        <f>ABS((Table155[[#This Row],[Total deaths of state by year]]-Sheet1!$C$8)/Sheet1!$C$7)</f>
        <v>0.6141311406532951</v>
      </c>
      <c r="H419" t="str">
        <f>IF(Table155[[#This Row],[Total deaths of state by year: standard deviations away from mean]]&lt;2, "no", "yes")</f>
        <v>no</v>
      </c>
      <c r="I419" s="2">
        <v>572076</v>
      </c>
      <c r="J419">
        <v>120</v>
      </c>
      <c r="K419" s="2">
        <v>1235768</v>
      </c>
      <c r="L419" s="2">
        <v>60</v>
      </c>
      <c r="M419" s="2">
        <v>1385654</v>
      </c>
      <c r="N419" s="2">
        <v>60</v>
      </c>
      <c r="O419" s="2">
        <v>1214309</v>
      </c>
      <c r="P419" s="2">
        <v>60</v>
      </c>
      <c r="Q419" s="2">
        <v>1173696</v>
      </c>
      <c r="R419" s="2">
        <v>60</v>
      </c>
      <c r="S419" s="2">
        <v>1353847</v>
      </c>
      <c r="T419" s="2">
        <v>65</v>
      </c>
      <c r="U419" s="2">
        <v>1355360</v>
      </c>
      <c r="V419" s="2">
        <v>177</v>
      </c>
      <c r="W419" s="2">
        <v>891473</v>
      </c>
      <c r="X419" s="2">
        <v>270</v>
      </c>
      <c r="Y419" s="2">
        <v>450898</v>
      </c>
      <c r="Z419" s="2">
        <v>441</v>
      </c>
      <c r="AA419" s="2">
        <v>202620</v>
      </c>
      <c r="AB419" s="2">
        <f>ABS((Table155[[#This Row],[85+ years state population]]-Sheet1!$B$8)/Sheet1!$B$7)</f>
        <v>0.74760626640211814</v>
      </c>
      <c r="AC419" s="2" t="str">
        <f>IF(Table155[[#This Row],[85+ years: standard deviations away from mean]]&lt;2, "no", "yes")</f>
        <v>no</v>
      </c>
      <c r="AD419" s="2">
        <v>784</v>
      </c>
    </row>
    <row r="420" spans="1:30">
      <c r="A420" t="s">
        <v>50</v>
      </c>
      <c r="B420">
        <v>2017</v>
      </c>
      <c r="C420">
        <v>8225462</v>
      </c>
      <c r="D420">
        <v>4043569</v>
      </c>
      <c r="E420">
        <v>4181893</v>
      </c>
      <c r="F420">
        <v>1572</v>
      </c>
      <c r="G420">
        <f>ABS((Table155[[#This Row],[Total deaths of state by year]]-Sheet1!$C$8)/Sheet1!$C$7)</f>
        <v>0.12824652083732688</v>
      </c>
      <c r="H420" t="str">
        <f>IF(Table155[[#This Row],[Total deaths of state by year: standard deviations away from mean]]&lt;2, "no", "yes")</f>
        <v>no</v>
      </c>
      <c r="I420" s="2">
        <v>504724</v>
      </c>
      <c r="J420">
        <v>120</v>
      </c>
      <c r="K420" s="2">
        <v>1028939</v>
      </c>
      <c r="L420" s="2">
        <v>60</v>
      </c>
      <c r="M420" s="2">
        <v>1121874</v>
      </c>
      <c r="N420" s="2">
        <v>60</v>
      </c>
      <c r="O420" s="2">
        <v>1149295</v>
      </c>
      <c r="P420" s="2">
        <v>60</v>
      </c>
      <c r="Q420" s="2">
        <v>1080076</v>
      </c>
      <c r="R420" s="2">
        <v>60</v>
      </c>
      <c r="S420" s="2">
        <v>1149272</v>
      </c>
      <c r="T420" s="2">
        <v>68</v>
      </c>
      <c r="U420" s="2">
        <v>1038827</v>
      </c>
      <c r="V420" s="2">
        <v>107</v>
      </c>
      <c r="W420" s="2">
        <v>684948</v>
      </c>
      <c r="X420" s="2">
        <v>211</v>
      </c>
      <c r="Y420" s="2">
        <v>330496</v>
      </c>
      <c r="Z420" s="2">
        <v>315</v>
      </c>
      <c r="AA420" s="2">
        <v>137011</v>
      </c>
      <c r="AB420" s="2">
        <f>ABS((Table155[[#This Row],[85+ years state population]]-Sheet1!$B$8)/Sheet1!$B$7)</f>
        <v>0.2137774277998559</v>
      </c>
      <c r="AC420" s="2" t="str">
        <f>IF(Table155[[#This Row],[85+ years: standard deviations away from mean]]&lt;2, "no", "yes")</f>
        <v>no</v>
      </c>
      <c r="AD420" s="2">
        <v>511</v>
      </c>
    </row>
    <row r="421" spans="1:30">
      <c r="A421" t="s">
        <v>29</v>
      </c>
      <c r="B421">
        <v>2017</v>
      </c>
      <c r="C421">
        <v>5897576</v>
      </c>
      <c r="D421">
        <v>2898233</v>
      </c>
      <c r="E421">
        <v>2999343</v>
      </c>
      <c r="F421">
        <v>1602</v>
      </c>
      <c r="G421">
        <f>ABS((Table155[[#This Row],[Total deaths of state by year]]-Sheet1!$C$8)/Sheet1!$C$7)</f>
        <v>0.15601135625538221</v>
      </c>
      <c r="H421" t="str">
        <f>IF(Table155[[#This Row],[Total deaths of state by year: standard deviations away from mean]]&lt;2, "no", "yes")</f>
        <v>no</v>
      </c>
      <c r="I421" s="2">
        <v>364764</v>
      </c>
      <c r="J421">
        <v>120</v>
      </c>
      <c r="K421" s="2">
        <v>756130</v>
      </c>
      <c r="L421" s="2">
        <v>60</v>
      </c>
      <c r="M421" s="2">
        <v>805328</v>
      </c>
      <c r="N421" s="2">
        <v>60</v>
      </c>
      <c r="O421" s="2">
        <v>792812</v>
      </c>
      <c r="P421" s="2">
        <v>60</v>
      </c>
      <c r="Q421" s="2">
        <v>713426</v>
      </c>
      <c r="R421" s="2">
        <v>60</v>
      </c>
      <c r="S421" s="2">
        <v>780347</v>
      </c>
      <c r="T421" s="2">
        <v>60</v>
      </c>
      <c r="U421" s="2">
        <v>775162</v>
      </c>
      <c r="V421" s="2">
        <v>70</v>
      </c>
      <c r="W421" s="2">
        <v>519174</v>
      </c>
      <c r="X421" s="2">
        <v>181</v>
      </c>
      <c r="Y421" s="2">
        <v>273580</v>
      </c>
      <c r="Z421" s="2">
        <v>365</v>
      </c>
      <c r="AA421" s="2">
        <v>116853</v>
      </c>
      <c r="AB421" s="2">
        <f>ABS((Table155[[#This Row],[85+ years state population]]-Sheet1!$B$8)/Sheet1!$B$7)</f>
        <v>4.9761489002672576E-2</v>
      </c>
      <c r="AC421" s="2" t="str">
        <f>IF(Table155[[#This Row],[85+ years: standard deviations away from mean]]&lt;2, "no", "yes")</f>
        <v>no</v>
      </c>
      <c r="AD421" s="2">
        <v>566</v>
      </c>
    </row>
    <row r="422" spans="1:30">
      <c r="A422" t="s">
        <v>14</v>
      </c>
      <c r="B422">
        <v>2017</v>
      </c>
      <c r="C422">
        <v>10346352</v>
      </c>
      <c r="D422">
        <v>5046236</v>
      </c>
      <c r="E422">
        <v>5300116</v>
      </c>
      <c r="F422">
        <v>1706</v>
      </c>
      <c r="G422">
        <f>ABS((Table155[[#This Row],[Total deaths of state by year]]-Sheet1!$C$8)/Sheet1!$C$7)</f>
        <v>0.25226278570464067</v>
      </c>
      <c r="H422" t="str">
        <f>IF(Table155[[#This Row],[Total deaths of state by year: standard deviations away from mean]]&lt;2, "no", "yes")</f>
        <v>no</v>
      </c>
      <c r="I422" s="2">
        <v>664105</v>
      </c>
      <c r="J422">
        <v>120</v>
      </c>
      <c r="K422" s="2">
        <v>1427856</v>
      </c>
      <c r="L422" s="2">
        <v>60</v>
      </c>
      <c r="M422" s="2">
        <v>1446984</v>
      </c>
      <c r="N422" s="2">
        <v>60</v>
      </c>
      <c r="O422" s="2">
        <v>1415370</v>
      </c>
      <c r="P422" s="2">
        <v>60</v>
      </c>
      <c r="Q422" s="2">
        <v>1390455</v>
      </c>
      <c r="R422" s="2">
        <v>60</v>
      </c>
      <c r="S422" s="2">
        <v>1427589</v>
      </c>
      <c r="T422" s="2">
        <v>70</v>
      </c>
      <c r="U422" s="2">
        <v>1240644</v>
      </c>
      <c r="V422" s="2">
        <v>159</v>
      </c>
      <c r="W422" s="2">
        <v>819673</v>
      </c>
      <c r="X422" s="2">
        <v>274</v>
      </c>
      <c r="Y422" s="2">
        <v>379593</v>
      </c>
      <c r="Z422" s="2">
        <v>391</v>
      </c>
      <c r="AA422" s="2">
        <v>134083</v>
      </c>
      <c r="AB422" s="2">
        <f>ABS((Table155[[#This Row],[85+ years state population]]-Sheet1!$B$8)/Sheet1!$B$7)</f>
        <v>0.18995370179538359</v>
      </c>
      <c r="AC422" s="2" t="str">
        <f>IF(Table155[[#This Row],[85+ years: standard deviations away from mean]]&lt;2, "no", "yes")</f>
        <v>no</v>
      </c>
      <c r="AD422" s="2">
        <v>452</v>
      </c>
    </row>
    <row r="423" spans="1:30">
      <c r="A423" t="s">
        <v>18</v>
      </c>
      <c r="B423">
        <v>2017</v>
      </c>
      <c r="C423">
        <v>6761818</v>
      </c>
      <c r="D423">
        <v>3333366</v>
      </c>
      <c r="E423">
        <v>3428452</v>
      </c>
      <c r="F423">
        <v>1409</v>
      </c>
      <c r="G423">
        <f>ABS((Table155[[#This Row],[Total deaths of state by year]]-Sheet1!$C$8)/Sheet1!$C$7)</f>
        <v>2.2609084934107088E-2</v>
      </c>
      <c r="H423" t="str">
        <f>IF(Table155[[#This Row],[Total deaths of state by year: standard deviations away from mean]]&lt;2, "no", "yes")</f>
        <v>no</v>
      </c>
      <c r="I423" s="2">
        <v>426094</v>
      </c>
      <c r="J423">
        <v>120</v>
      </c>
      <c r="K423" s="2">
        <v>901295</v>
      </c>
      <c r="L423" s="2">
        <v>60</v>
      </c>
      <c r="M423" s="2">
        <v>964868</v>
      </c>
      <c r="N423" s="2">
        <v>60</v>
      </c>
      <c r="O423" s="2">
        <v>867615</v>
      </c>
      <c r="P423" s="2">
        <v>60</v>
      </c>
      <c r="Q423" s="2">
        <v>837078</v>
      </c>
      <c r="R423" s="2">
        <v>60</v>
      </c>
      <c r="S423" s="2">
        <v>893061</v>
      </c>
      <c r="T423" s="2">
        <v>65</v>
      </c>
      <c r="U423" s="2">
        <v>872338</v>
      </c>
      <c r="V423" s="2">
        <v>87</v>
      </c>
      <c r="W423" s="2">
        <v>575878</v>
      </c>
      <c r="X423" s="2">
        <v>165</v>
      </c>
      <c r="Y423" s="2">
        <v>292902</v>
      </c>
      <c r="Z423" s="2">
        <v>276</v>
      </c>
      <c r="AA423" s="2">
        <v>130689</v>
      </c>
      <c r="AB423" s="2">
        <f>ABS((Table155[[#This Row],[85+ years state population]]-Sheet1!$B$8)/Sheet1!$B$7)</f>
        <v>0.1623383581959372</v>
      </c>
      <c r="AC423" s="2" t="str">
        <f>IF(Table155[[#This Row],[85+ years: standard deviations away from mean]]&lt;2, "no", "yes")</f>
        <v>no</v>
      </c>
      <c r="AD423" s="2">
        <v>456</v>
      </c>
    </row>
    <row r="424" spans="1:30">
      <c r="A424" t="s">
        <v>34</v>
      </c>
      <c r="B424">
        <v>2017</v>
      </c>
      <c r="C424">
        <v>9115905</v>
      </c>
      <c r="D424">
        <v>4451119</v>
      </c>
      <c r="E424">
        <v>4664786</v>
      </c>
      <c r="F424">
        <v>1658</v>
      </c>
      <c r="G424">
        <f>ABS((Table155[[#This Row],[Total deaths of state by year]]-Sheet1!$C$8)/Sheet1!$C$7)</f>
        <v>0.20783904903575215</v>
      </c>
      <c r="H424" t="str">
        <f>IF(Table155[[#This Row],[Total deaths of state by year: standard deviations away from mean]]&lt;2, "no", "yes")</f>
        <v>no</v>
      </c>
      <c r="I424" s="2">
        <v>540954</v>
      </c>
      <c r="J424">
        <v>120</v>
      </c>
      <c r="K424" s="2">
        <v>1144564</v>
      </c>
      <c r="L424" s="2">
        <v>60</v>
      </c>
      <c r="M424" s="2">
        <v>1174553</v>
      </c>
      <c r="N424" s="2">
        <v>60</v>
      </c>
      <c r="O424" s="2">
        <v>1176857</v>
      </c>
      <c r="P424" s="2">
        <v>60</v>
      </c>
      <c r="Q424" s="2">
        <v>1184412</v>
      </c>
      <c r="R424" s="2">
        <v>60</v>
      </c>
      <c r="S424" s="2">
        <v>1334784</v>
      </c>
      <c r="T424" s="2">
        <v>60</v>
      </c>
      <c r="U424" s="2">
        <v>1190989</v>
      </c>
      <c r="V424" s="2">
        <v>99</v>
      </c>
      <c r="W424" s="2">
        <v>763913</v>
      </c>
      <c r="X424" s="2">
        <v>146</v>
      </c>
      <c r="Y424" s="2">
        <v>404170</v>
      </c>
      <c r="Z424" s="2">
        <v>343</v>
      </c>
      <c r="AA424" s="2">
        <v>200709</v>
      </c>
      <c r="AB424" s="2">
        <f>ABS((Table155[[#This Row],[85+ years state population]]-Sheet1!$B$8)/Sheet1!$B$7)</f>
        <v>0.73205737965534667</v>
      </c>
      <c r="AC424" s="2" t="str">
        <f>IF(Table155[[#This Row],[85+ years: standard deviations away from mean]]&lt;2, "no", "yes")</f>
        <v>no</v>
      </c>
      <c r="AD424" s="2">
        <v>650</v>
      </c>
    </row>
    <row r="425" spans="1:30">
      <c r="A425" t="s">
        <v>46</v>
      </c>
      <c r="B425">
        <v>2017</v>
      </c>
      <c r="C425">
        <v>6889819</v>
      </c>
      <c r="D425">
        <v>3366879</v>
      </c>
      <c r="E425">
        <v>3522940</v>
      </c>
      <c r="F425">
        <v>1936</v>
      </c>
      <c r="G425">
        <f>ABS((Table155[[#This Row],[Total deaths of state by year]]-Sheet1!$C$8)/Sheet1!$C$7)</f>
        <v>0.46512652390973153</v>
      </c>
      <c r="H425" t="str">
        <f>IF(Table155[[#This Row],[Total deaths of state by year: standard deviations away from mean]]&lt;2, "no", "yes")</f>
        <v>no</v>
      </c>
      <c r="I425" s="2">
        <v>420176</v>
      </c>
      <c r="J425">
        <v>120</v>
      </c>
      <c r="K425" s="2">
        <v>874939</v>
      </c>
      <c r="L425" s="2">
        <v>60</v>
      </c>
      <c r="M425" s="2">
        <v>921170</v>
      </c>
      <c r="N425" s="2">
        <v>60</v>
      </c>
      <c r="O425" s="2">
        <v>914686</v>
      </c>
      <c r="P425" s="2">
        <v>60</v>
      </c>
      <c r="Q425" s="2">
        <v>872935</v>
      </c>
      <c r="R425" s="2">
        <v>60</v>
      </c>
      <c r="S425" s="2">
        <v>931694</v>
      </c>
      <c r="T425" s="2">
        <v>88</v>
      </c>
      <c r="U425" s="2">
        <v>894819</v>
      </c>
      <c r="V425" s="2">
        <v>167</v>
      </c>
      <c r="W425" s="2">
        <v>630197</v>
      </c>
      <c r="X425" s="2">
        <v>337</v>
      </c>
      <c r="Y425" s="2">
        <v>311698</v>
      </c>
      <c r="Z425" s="2">
        <v>439</v>
      </c>
      <c r="AA425" s="2">
        <v>117505</v>
      </c>
      <c r="AB425" s="2">
        <f>ABS((Table155[[#This Row],[85+ years state population]]-Sheet1!$B$8)/Sheet1!$B$7)</f>
        <v>5.5066499028258623E-2</v>
      </c>
      <c r="AC425" s="2" t="str">
        <f>IF(Table155[[#This Row],[85+ years: standard deviations away from mean]]&lt;2, "no", "yes")</f>
        <v>no</v>
      </c>
      <c r="AD425" s="2">
        <v>545</v>
      </c>
    </row>
    <row r="426" spans="1:30">
      <c r="A426" t="s">
        <v>53</v>
      </c>
      <c r="B426">
        <v>2017</v>
      </c>
      <c r="C426">
        <v>5832175</v>
      </c>
      <c r="D426">
        <v>2898590</v>
      </c>
      <c r="E426">
        <v>2933585</v>
      </c>
      <c r="F426">
        <v>1329</v>
      </c>
      <c r="G426">
        <f>ABS((Table155[[#This Row],[Total deaths of state by year]]-Sheet1!$C$8)/Sheet1!$C$7)</f>
        <v>9.6648646048921302E-2</v>
      </c>
      <c r="H426" t="str">
        <f>IF(Table155[[#This Row],[Total deaths of state by year: standard deviations away from mean]]&lt;2, "no", "yes")</f>
        <v>no</v>
      </c>
      <c r="I426" s="2">
        <v>341261</v>
      </c>
      <c r="J426">
        <v>120</v>
      </c>
      <c r="K426" s="2">
        <v>740143</v>
      </c>
      <c r="L426" s="2">
        <v>60</v>
      </c>
      <c r="M426" s="2">
        <v>792281</v>
      </c>
      <c r="N426" s="2">
        <v>60</v>
      </c>
      <c r="O426" s="2">
        <v>738604</v>
      </c>
      <c r="P426" s="2">
        <v>60</v>
      </c>
      <c r="Q426" s="2">
        <v>702893</v>
      </c>
      <c r="R426" s="2">
        <v>60</v>
      </c>
      <c r="S426" s="2">
        <v>806048</v>
      </c>
      <c r="T426" s="2">
        <v>60</v>
      </c>
      <c r="U426" s="2">
        <v>802186</v>
      </c>
      <c r="V426" s="2">
        <v>73</v>
      </c>
      <c r="W426" s="2">
        <v>513232</v>
      </c>
      <c r="X426" s="2">
        <v>125</v>
      </c>
      <c r="Y426" s="2">
        <v>269252</v>
      </c>
      <c r="Z426" s="2">
        <v>190</v>
      </c>
      <c r="AA426" s="2">
        <v>126275</v>
      </c>
      <c r="AB426" s="2">
        <f>ABS((Table155[[#This Row],[85+ years state population]]-Sheet1!$B$8)/Sheet1!$B$7)</f>
        <v>0.12642376578345743</v>
      </c>
      <c r="AC426" s="2" t="str">
        <f>IF(Table155[[#This Row],[85+ years: standard deviations away from mean]]&lt;2, "no", "yes")</f>
        <v>no</v>
      </c>
      <c r="AD426" s="2">
        <v>521</v>
      </c>
    </row>
    <row r="427" spans="1:30">
      <c r="A427" t="s">
        <v>24</v>
      </c>
      <c r="B427">
        <v>2017</v>
      </c>
      <c r="C427">
        <v>5921207</v>
      </c>
      <c r="D427">
        <v>2868226</v>
      </c>
      <c r="E427">
        <v>3052981</v>
      </c>
      <c r="F427">
        <v>1327</v>
      </c>
      <c r="G427">
        <f>ABS((Table155[[#This Row],[Total deaths of state by year]]-Sheet1!$C$8)/Sheet1!$C$7)</f>
        <v>9.8499635076791658E-2</v>
      </c>
      <c r="H427" t="str">
        <f>IF(Table155[[#This Row],[Total deaths of state by year: standard deviations away from mean]]&lt;2, "no", "yes")</f>
        <v>no</v>
      </c>
      <c r="I427" s="2">
        <v>363031</v>
      </c>
      <c r="J427">
        <v>120</v>
      </c>
      <c r="K427" s="2">
        <v>741392</v>
      </c>
      <c r="L427" s="2">
        <v>60</v>
      </c>
      <c r="M427" s="2">
        <v>772879</v>
      </c>
      <c r="N427" s="2">
        <v>60</v>
      </c>
      <c r="O427" s="2">
        <v>818802</v>
      </c>
      <c r="P427" s="2">
        <v>60</v>
      </c>
      <c r="Q427" s="2">
        <v>759833</v>
      </c>
      <c r="R427" s="2">
        <v>60</v>
      </c>
      <c r="S427" s="2">
        <v>857032</v>
      </c>
      <c r="T427" s="2">
        <v>60</v>
      </c>
      <c r="U427" s="2">
        <v>771764</v>
      </c>
      <c r="V427" s="2">
        <v>70</v>
      </c>
      <c r="W427" s="2">
        <v>489182</v>
      </c>
      <c r="X427" s="2">
        <v>160</v>
      </c>
      <c r="Y427" s="2">
        <v>240311</v>
      </c>
      <c r="Z427" s="2">
        <v>235</v>
      </c>
      <c r="AA427" s="2">
        <v>106981</v>
      </c>
      <c r="AB427" s="2">
        <f>ABS((Table155[[#This Row],[85+ years state population]]-Sheet1!$B$8)/Sheet1!$B$7)</f>
        <v>3.056222107797996E-2</v>
      </c>
      <c r="AC427" s="2" t="str">
        <f>IF(Table155[[#This Row],[85+ years: standard deviations away from mean]]&lt;2, "no", "yes")</f>
        <v>no</v>
      </c>
      <c r="AD427" s="2">
        <v>442</v>
      </c>
    </row>
    <row r="428" spans="1:30">
      <c r="A428" t="s">
        <v>21</v>
      </c>
      <c r="B428">
        <v>2017</v>
      </c>
      <c r="C428">
        <v>4501623</v>
      </c>
      <c r="D428">
        <v>2222706</v>
      </c>
      <c r="E428">
        <v>2278917</v>
      </c>
      <c r="F428">
        <v>1248</v>
      </c>
      <c r="G428">
        <f>ABS((Table155[[#This Row],[Total deaths of state by year]]-Sheet1!$C$8)/Sheet1!$C$7)</f>
        <v>0.17161370167767068</v>
      </c>
      <c r="H428" t="str">
        <f>IF(Table155[[#This Row],[Total deaths of state by year: standard deviations away from mean]]&lt;2, "no", "yes")</f>
        <v>no</v>
      </c>
      <c r="I428" s="2">
        <v>277003</v>
      </c>
      <c r="J428">
        <v>120</v>
      </c>
      <c r="K428" s="2">
        <v>578395</v>
      </c>
      <c r="L428" s="2">
        <v>60</v>
      </c>
      <c r="M428" s="2">
        <v>606355</v>
      </c>
      <c r="N428" s="2">
        <v>60</v>
      </c>
      <c r="O428" s="2">
        <v>578807</v>
      </c>
      <c r="P428" s="2">
        <v>60</v>
      </c>
      <c r="Q428" s="2">
        <v>562976</v>
      </c>
      <c r="R428" s="2">
        <v>60</v>
      </c>
      <c r="S428" s="2">
        <v>609154</v>
      </c>
      <c r="T428" s="2">
        <v>60</v>
      </c>
      <c r="U428" s="2">
        <v>594396</v>
      </c>
      <c r="V428" s="2">
        <v>84</v>
      </c>
      <c r="W428" s="2">
        <v>408860</v>
      </c>
      <c r="X428" s="2">
        <v>146</v>
      </c>
      <c r="Y428" s="2">
        <v>204285</v>
      </c>
      <c r="Z428" s="2">
        <v>270</v>
      </c>
      <c r="AA428" s="2">
        <v>81392</v>
      </c>
      <c r="AB428" s="2">
        <f>ABS((Table155[[#This Row],[85+ years state population]]-Sheet1!$B$8)/Sheet1!$B$7)</f>
        <v>0.23876759154534399</v>
      </c>
      <c r="AC428" s="2" t="str">
        <f>IF(Table155[[#This Row],[85+ years: standard deviations away from mean]]&lt;2, "no", "yes")</f>
        <v>no</v>
      </c>
      <c r="AD428" s="2">
        <v>328</v>
      </c>
    </row>
    <row r="429" spans="1:30">
      <c r="A429" t="s">
        <v>27</v>
      </c>
      <c r="B429">
        <v>2017</v>
      </c>
      <c r="C429">
        <v>5314189</v>
      </c>
      <c r="D429">
        <v>2641915</v>
      </c>
      <c r="E429">
        <v>2672274</v>
      </c>
      <c r="F429">
        <v>1057</v>
      </c>
      <c r="G429">
        <f>ABS((Table155[[#This Row],[Total deaths of state by year]]-Sheet1!$C$8)/Sheet1!$C$7)</f>
        <v>0.34838315383928964</v>
      </c>
      <c r="H429" t="str">
        <f>IF(Table155[[#This Row],[Total deaths of state by year: standard deviations away from mean]]&lt;2, "no", "yes")</f>
        <v>no</v>
      </c>
      <c r="I429" s="2">
        <v>339385</v>
      </c>
      <c r="J429">
        <v>120</v>
      </c>
      <c r="K429" s="2">
        <v>702142</v>
      </c>
      <c r="L429" s="2">
        <v>60</v>
      </c>
      <c r="M429" s="2">
        <v>687775</v>
      </c>
      <c r="N429" s="2">
        <v>60</v>
      </c>
      <c r="O429" s="2">
        <v>727777</v>
      </c>
      <c r="P429" s="2">
        <v>60</v>
      </c>
      <c r="Q429" s="2">
        <v>659606</v>
      </c>
      <c r="R429" s="2">
        <v>60</v>
      </c>
      <c r="S429" s="2">
        <v>722635</v>
      </c>
      <c r="T429" s="2">
        <v>60</v>
      </c>
      <c r="U429" s="2">
        <v>700935</v>
      </c>
      <c r="V429" s="2">
        <v>60</v>
      </c>
      <c r="W429" s="2">
        <v>437517</v>
      </c>
      <c r="X429" s="2">
        <v>77</v>
      </c>
      <c r="Y429" s="2">
        <v>227864</v>
      </c>
      <c r="Z429" s="2">
        <v>123</v>
      </c>
      <c r="AA429" s="2">
        <v>108553</v>
      </c>
      <c r="AB429" s="2">
        <f>ABS((Table155[[#This Row],[85+ years state population]]-Sheet1!$B$8)/Sheet1!$B$7)</f>
        <v>1.7771614083775564E-2</v>
      </c>
      <c r="AC429" s="2" t="str">
        <f>IF(Table155[[#This Row],[85+ years: standard deviations away from mean]]&lt;2, "no", "yes")</f>
        <v>no</v>
      </c>
      <c r="AD429" s="2">
        <v>377</v>
      </c>
    </row>
    <row r="430" spans="1:30">
      <c r="A430" t="s">
        <v>4</v>
      </c>
      <c r="B430">
        <v>2017</v>
      </c>
      <c r="C430">
        <v>4761712</v>
      </c>
      <c r="D430">
        <v>2309733</v>
      </c>
      <c r="E430">
        <v>2451979</v>
      </c>
      <c r="F430">
        <v>1484</v>
      </c>
      <c r="G430">
        <f>ABS((Table155[[#This Row],[Total deaths of state by year]]-Sheet1!$C$8)/Sheet1!$C$7)</f>
        <v>4.6803003611031235E-2</v>
      </c>
      <c r="H430" t="str">
        <f>IF(Table155[[#This Row],[Total deaths of state by year: standard deviations away from mean]]&lt;2, "no", "yes")</f>
        <v>no</v>
      </c>
      <c r="I430" s="2">
        <v>285582</v>
      </c>
      <c r="J430">
        <v>120</v>
      </c>
      <c r="K430" s="2">
        <v>604603</v>
      </c>
      <c r="L430" s="2">
        <v>60</v>
      </c>
      <c r="M430" s="2">
        <v>650293</v>
      </c>
      <c r="N430" s="2">
        <v>60</v>
      </c>
      <c r="O430" s="2">
        <v>614519</v>
      </c>
      <c r="P430" s="2">
        <v>60</v>
      </c>
      <c r="Q430" s="2">
        <v>590164</v>
      </c>
      <c r="R430" s="2">
        <v>60</v>
      </c>
      <c r="S430" s="2">
        <v>637686</v>
      </c>
      <c r="T430" s="2">
        <v>65</v>
      </c>
      <c r="U430" s="2">
        <v>627460</v>
      </c>
      <c r="V430" s="2">
        <v>119</v>
      </c>
      <c r="W430" s="2">
        <v>443258</v>
      </c>
      <c r="X430" s="2">
        <v>227</v>
      </c>
      <c r="Y430" s="2">
        <v>225993</v>
      </c>
      <c r="Z430" s="2">
        <v>338</v>
      </c>
      <c r="AA430" s="2">
        <v>82154</v>
      </c>
      <c r="AB430" s="2">
        <f>ABS((Table155[[#This Row],[85+ years state population]]-Sheet1!$B$8)/Sheet1!$B$7)</f>
        <v>0.23256756449090141</v>
      </c>
      <c r="AC430" s="2" t="str">
        <f>IF(Table155[[#This Row],[85+ years: standard deviations away from mean]]&lt;2, "no", "yes")</f>
        <v>no</v>
      </c>
      <c r="AD430" s="2">
        <v>375</v>
      </c>
    </row>
    <row r="431" spans="1:30">
      <c r="A431" t="s">
        <v>10</v>
      </c>
      <c r="B431">
        <v>2017</v>
      </c>
      <c r="C431">
        <v>3594478</v>
      </c>
      <c r="D431">
        <v>1754046</v>
      </c>
      <c r="E431">
        <v>1840432</v>
      </c>
      <c r="F431">
        <v>1077</v>
      </c>
      <c r="G431">
        <f>ABS((Table155[[#This Row],[Total deaths of state by year]]-Sheet1!$C$8)/Sheet1!$C$7)</f>
        <v>0.32987326356058605</v>
      </c>
      <c r="H431" t="str">
        <f>IF(Table155[[#This Row],[Total deaths of state by year: standard deviations away from mean]]&lt;2, "no", "yes")</f>
        <v>no</v>
      </c>
      <c r="I431" s="2">
        <v>186188</v>
      </c>
      <c r="J431">
        <v>120</v>
      </c>
      <c r="K431" s="2">
        <v>432367</v>
      </c>
      <c r="L431" s="2">
        <v>60</v>
      </c>
      <c r="M431" s="2">
        <v>495626</v>
      </c>
      <c r="N431" s="2">
        <v>60</v>
      </c>
      <c r="O431" s="2">
        <v>439239</v>
      </c>
      <c r="P431" s="2">
        <v>60</v>
      </c>
      <c r="Q431" s="2">
        <v>433401</v>
      </c>
      <c r="R431" s="2">
        <v>60</v>
      </c>
      <c r="S431" s="2">
        <v>535611</v>
      </c>
      <c r="T431" s="2">
        <v>60</v>
      </c>
      <c r="U431" s="2">
        <v>496289</v>
      </c>
      <c r="V431" s="2">
        <v>65</v>
      </c>
      <c r="W431" s="2">
        <v>318515</v>
      </c>
      <c r="X431" s="2">
        <v>78</v>
      </c>
      <c r="Y431" s="2">
        <v>167133</v>
      </c>
      <c r="Z431" s="2">
        <v>125</v>
      </c>
      <c r="AA431" s="2">
        <v>90109</v>
      </c>
      <c r="AB431" s="2">
        <f>ABS((Table155[[#This Row],[85+ years state population]]-Sheet1!$B$8)/Sheet1!$B$7)</f>
        <v>0.16784156026768515</v>
      </c>
      <c r="AC431" s="2" t="str">
        <f>IF(Table155[[#This Row],[85+ years: standard deviations away from mean]]&lt;2, "no", "yes")</f>
        <v>no</v>
      </c>
      <c r="AD431" s="2">
        <v>389</v>
      </c>
    </row>
    <row r="432" spans="1:30">
      <c r="A432" t="s">
        <v>22</v>
      </c>
      <c r="B432">
        <v>2017</v>
      </c>
      <c r="C432">
        <v>4444334</v>
      </c>
      <c r="D432">
        <v>2173635</v>
      </c>
      <c r="E432">
        <v>2270699</v>
      </c>
      <c r="F432">
        <v>1113</v>
      </c>
      <c r="G432">
        <f>ABS((Table155[[#This Row],[Total deaths of state by year]]-Sheet1!$C$8)/Sheet1!$C$7)</f>
        <v>0.29655546105891967</v>
      </c>
      <c r="H432" t="str">
        <f>IF(Table155[[#This Row],[Total deaths of state by year: standard deviations away from mean]]&lt;2, "no", "yes")</f>
        <v>no</v>
      </c>
      <c r="I432" s="2">
        <v>295918</v>
      </c>
      <c r="J432">
        <v>120</v>
      </c>
      <c r="K432" s="2">
        <v>586095</v>
      </c>
      <c r="L432" s="2">
        <v>60</v>
      </c>
      <c r="M432" s="2">
        <v>618373</v>
      </c>
      <c r="N432" s="2">
        <v>60</v>
      </c>
      <c r="O432" s="2">
        <v>640936</v>
      </c>
      <c r="P432" s="2">
        <v>60</v>
      </c>
      <c r="Q432" s="2">
        <v>543239</v>
      </c>
      <c r="R432" s="2">
        <v>60</v>
      </c>
      <c r="S432" s="2">
        <v>569889</v>
      </c>
      <c r="T432" s="2">
        <v>60</v>
      </c>
      <c r="U432" s="2">
        <v>564752</v>
      </c>
      <c r="V432" s="2">
        <v>93</v>
      </c>
      <c r="W432" s="2">
        <v>370525</v>
      </c>
      <c r="X432" s="2">
        <v>136</v>
      </c>
      <c r="Y432" s="2">
        <v>183095</v>
      </c>
      <c r="Z432" s="2">
        <v>193</v>
      </c>
      <c r="AA432" s="2">
        <v>71512</v>
      </c>
      <c r="AB432" s="2">
        <f>ABS((Table155[[#This Row],[85+ years state population]]-Sheet1!$B$8)/Sheet1!$B$7)</f>
        <v>0.31915639377354971</v>
      </c>
      <c r="AC432" s="2" t="str">
        <f>IF(Table155[[#This Row],[85+ years: standard deviations away from mean]]&lt;2, "no", "yes")</f>
        <v>no</v>
      </c>
      <c r="AD432" s="2">
        <v>271</v>
      </c>
    </row>
    <row r="433" spans="1:30">
      <c r="A433" t="s">
        <v>44</v>
      </c>
      <c r="B433">
        <v>2017</v>
      </c>
      <c r="C433">
        <v>4822234</v>
      </c>
      <c r="D433">
        <v>2339734</v>
      </c>
      <c r="E433">
        <v>2482500</v>
      </c>
      <c r="F433">
        <v>1065</v>
      </c>
      <c r="G433">
        <f>ABS((Table155[[#This Row],[Total deaths of state by year]]-Sheet1!$C$8)/Sheet1!$C$7)</f>
        <v>0.34097919772780821</v>
      </c>
      <c r="H433" t="str">
        <f>IF(Table155[[#This Row],[Total deaths of state by year: standard deviations away from mean]]&lt;2, "no", "yes")</f>
        <v>no</v>
      </c>
      <c r="I433" s="2">
        <v>287954</v>
      </c>
      <c r="J433">
        <v>120</v>
      </c>
      <c r="K433" s="2">
        <v>609680</v>
      </c>
      <c r="L433" s="2">
        <v>60</v>
      </c>
      <c r="M433" s="2">
        <v>653241</v>
      </c>
      <c r="N433" s="2">
        <v>60</v>
      </c>
      <c r="O433" s="2">
        <v>629942</v>
      </c>
      <c r="P433" s="2">
        <v>60</v>
      </c>
      <c r="Q433" s="2">
        <v>589578</v>
      </c>
      <c r="R433" s="2">
        <v>60</v>
      </c>
      <c r="S433" s="2">
        <v>639932</v>
      </c>
      <c r="T433" s="2">
        <v>60</v>
      </c>
      <c r="U433" s="2">
        <v>631530</v>
      </c>
      <c r="V433" s="2">
        <v>76</v>
      </c>
      <c r="W433" s="2">
        <v>478421</v>
      </c>
      <c r="X433" s="2">
        <v>111</v>
      </c>
      <c r="Y433" s="2">
        <v>219282</v>
      </c>
      <c r="Z433" s="2">
        <v>207</v>
      </c>
      <c r="AA433" s="2">
        <v>82674</v>
      </c>
      <c r="AB433" s="2">
        <f>ABS((Table155[[#This Row],[85+ years state population]]-Sheet1!$B$8)/Sheet1!$B$7)</f>
        <v>0.22833657489994322</v>
      </c>
      <c r="AC433" s="2" t="str">
        <f>IF(Table155[[#This Row],[85+ years: standard deviations away from mean]]&lt;2, "no", "yes")</f>
        <v>no</v>
      </c>
      <c r="AD433" s="2">
        <v>251</v>
      </c>
    </row>
    <row r="434" spans="1:30">
      <c r="A434" t="s">
        <v>19</v>
      </c>
      <c r="B434">
        <v>2017</v>
      </c>
      <c r="C434">
        <v>3049856</v>
      </c>
      <c r="D434">
        <v>1513237</v>
      </c>
      <c r="E434">
        <v>1536619</v>
      </c>
      <c r="F434">
        <v>978</v>
      </c>
      <c r="G434">
        <f>ABS((Table155[[#This Row],[Total deaths of state by year]]-Sheet1!$C$8)/Sheet1!$C$7)</f>
        <v>0.42149722044016863</v>
      </c>
      <c r="H434" t="str">
        <f>IF(Table155[[#This Row],[Total deaths of state by year: standard deviations away from mean]]&lt;2, "no", "yes")</f>
        <v>no</v>
      </c>
      <c r="I434" s="2">
        <v>191405</v>
      </c>
      <c r="J434">
        <v>120</v>
      </c>
      <c r="K434" s="2">
        <v>400015</v>
      </c>
      <c r="L434" s="2">
        <v>60</v>
      </c>
      <c r="M434" s="2">
        <v>435360</v>
      </c>
      <c r="N434" s="2">
        <v>60</v>
      </c>
      <c r="O434" s="2">
        <v>385969</v>
      </c>
      <c r="P434" s="2">
        <v>60</v>
      </c>
      <c r="Q434" s="2">
        <v>361612</v>
      </c>
      <c r="R434" s="2">
        <v>60</v>
      </c>
      <c r="S434" s="2">
        <v>391737</v>
      </c>
      <c r="T434" s="2">
        <v>60</v>
      </c>
      <c r="U434" s="2">
        <v>397796</v>
      </c>
      <c r="V434" s="2">
        <v>60</v>
      </c>
      <c r="W434" s="2">
        <v>267489</v>
      </c>
      <c r="X434" s="2">
        <v>75</v>
      </c>
      <c r="Y434" s="2">
        <v>147532</v>
      </c>
      <c r="Z434" s="2">
        <v>96</v>
      </c>
      <c r="AA434" s="2">
        <v>70941</v>
      </c>
      <c r="AB434" s="2">
        <f>ABS((Table155[[#This Row],[85+ years state population]]-Sheet1!$B$8)/Sheet1!$B$7)</f>
        <v>0.3238023458051596</v>
      </c>
      <c r="AC434" s="2" t="str">
        <f>IF(Table155[[#This Row],[85+ years: standard deviations away from mean]]&lt;2, "no", "yes")</f>
        <v>no</v>
      </c>
      <c r="AD434" s="2">
        <v>327</v>
      </c>
    </row>
    <row r="435" spans="1:30">
      <c r="A435" t="s">
        <v>20</v>
      </c>
      <c r="B435">
        <v>2017</v>
      </c>
      <c r="C435">
        <v>2961871</v>
      </c>
      <c r="D435">
        <v>1473796</v>
      </c>
      <c r="E435">
        <v>1488075</v>
      </c>
      <c r="F435">
        <v>964</v>
      </c>
      <c r="G435">
        <f>ABS((Table155[[#This Row],[Total deaths of state by year]]-Sheet1!$C$8)/Sheet1!$C$7)</f>
        <v>0.43445414363526114</v>
      </c>
      <c r="H435" t="str">
        <f>IF(Table155[[#This Row],[Total deaths of state by year: standard deviations away from mean]]&lt;2, "no", "yes")</f>
        <v>no</v>
      </c>
      <c r="I435" s="2">
        <v>198426</v>
      </c>
      <c r="J435">
        <v>120</v>
      </c>
      <c r="K435" s="2">
        <v>406807</v>
      </c>
      <c r="L435" s="2">
        <v>60</v>
      </c>
      <c r="M435" s="2">
        <v>424595</v>
      </c>
      <c r="N435" s="2">
        <v>60</v>
      </c>
      <c r="O435" s="2">
        <v>391988</v>
      </c>
      <c r="P435" s="2">
        <v>60</v>
      </c>
      <c r="Q435" s="2">
        <v>355782</v>
      </c>
      <c r="R435" s="2">
        <v>60</v>
      </c>
      <c r="S435" s="2">
        <v>367532</v>
      </c>
      <c r="T435" s="2">
        <v>60</v>
      </c>
      <c r="U435" s="2">
        <v>375481</v>
      </c>
      <c r="V435" s="2">
        <v>60</v>
      </c>
      <c r="W435" s="2">
        <v>245295</v>
      </c>
      <c r="X435" s="2">
        <v>79</v>
      </c>
      <c r="Y435" s="2">
        <v>132767</v>
      </c>
      <c r="Z435" s="2">
        <v>120</v>
      </c>
      <c r="AA435" s="2">
        <v>63198</v>
      </c>
      <c r="AB435" s="2">
        <f>ABS((Table155[[#This Row],[85+ years state population]]-Sheet1!$B$8)/Sheet1!$B$7)</f>
        <v>0.38680340811821601</v>
      </c>
      <c r="AC435" s="2" t="str">
        <f>IF(Table155[[#This Row],[85+ years: standard deviations away from mean]]&lt;2, "no", "yes")</f>
        <v>no</v>
      </c>
      <c r="AD435" s="2">
        <v>285</v>
      </c>
    </row>
    <row r="436" spans="1:30">
      <c r="A436" t="s">
        <v>40</v>
      </c>
      <c r="B436">
        <v>2017</v>
      </c>
      <c r="C436">
        <v>3999441</v>
      </c>
      <c r="D436">
        <v>1983095</v>
      </c>
      <c r="E436">
        <v>2016346</v>
      </c>
      <c r="F436">
        <v>978</v>
      </c>
      <c r="G436">
        <f>ABS((Table155[[#This Row],[Total deaths of state by year]]-Sheet1!$C$8)/Sheet1!$C$7)</f>
        <v>0.42149722044016863</v>
      </c>
      <c r="H436" t="str">
        <f>IF(Table155[[#This Row],[Total deaths of state by year: standard deviations away from mean]]&lt;2, "no", "yes")</f>
        <v>no</v>
      </c>
      <c r="I436" s="2">
        <v>268809</v>
      </c>
      <c r="J436">
        <v>120</v>
      </c>
      <c r="K436" s="2">
        <v>546910</v>
      </c>
      <c r="L436" s="2">
        <v>60</v>
      </c>
      <c r="M436" s="2">
        <v>556584</v>
      </c>
      <c r="N436" s="2">
        <v>60</v>
      </c>
      <c r="O436" s="2">
        <v>549059</v>
      </c>
      <c r="P436" s="2">
        <v>60</v>
      </c>
      <c r="Q436" s="2">
        <v>492289</v>
      </c>
      <c r="R436" s="2">
        <v>60</v>
      </c>
      <c r="S436" s="2">
        <v>500186</v>
      </c>
      <c r="T436" s="2">
        <v>60</v>
      </c>
      <c r="U436" s="2">
        <v>499355</v>
      </c>
      <c r="V436" s="2">
        <v>70</v>
      </c>
      <c r="W436" s="2">
        <v>341004</v>
      </c>
      <c r="X436" s="2">
        <v>121</v>
      </c>
      <c r="Y436" s="2">
        <v>177472</v>
      </c>
      <c r="Z436" s="2">
        <v>161</v>
      </c>
      <c r="AA436" s="2">
        <v>67773</v>
      </c>
      <c r="AB436" s="2">
        <f>ABS((Table155[[#This Row],[85+ years state population]]-Sheet1!$B$8)/Sheet1!$B$7)</f>
        <v>0.34957883623622799</v>
      </c>
      <c r="AC436" s="2" t="str">
        <f>IF(Table155[[#This Row],[85+ years: standard deviations away from mean]]&lt;2, "no", "yes")</f>
        <v>no</v>
      </c>
      <c r="AD436" s="2">
        <v>206</v>
      </c>
    </row>
    <row r="437" spans="1:30">
      <c r="A437" t="s">
        <v>51</v>
      </c>
      <c r="B437">
        <v>2017</v>
      </c>
      <c r="C437">
        <v>7100074</v>
      </c>
      <c r="D437">
        <v>3545466</v>
      </c>
      <c r="E437">
        <v>3554608</v>
      </c>
      <c r="F437">
        <v>1384</v>
      </c>
      <c r="G437">
        <f>ABS((Table155[[#This Row],[Total deaths of state by year]]-Sheet1!$C$8)/Sheet1!$C$7)</f>
        <v>4.574644778248653E-2</v>
      </c>
      <c r="H437" t="str">
        <f>IF(Table155[[#This Row],[Total deaths of state by year: standard deviations away from mean]]&lt;2, "no", "yes")</f>
        <v>no</v>
      </c>
      <c r="I437" s="2">
        <v>442652</v>
      </c>
      <c r="J437">
        <v>120</v>
      </c>
      <c r="K437" s="2">
        <v>887651</v>
      </c>
      <c r="L437" s="2">
        <v>60</v>
      </c>
      <c r="M437" s="2">
        <v>917135</v>
      </c>
      <c r="N437" s="2">
        <v>60</v>
      </c>
      <c r="O437" s="2">
        <v>1042519</v>
      </c>
      <c r="P437" s="2">
        <v>60</v>
      </c>
      <c r="Q437" s="2">
        <v>930595</v>
      </c>
      <c r="R437" s="2">
        <v>60</v>
      </c>
      <c r="S437" s="2">
        <v>942242</v>
      </c>
      <c r="T437" s="2">
        <v>65</v>
      </c>
      <c r="U437" s="2">
        <v>919015</v>
      </c>
      <c r="V437" s="2">
        <v>87</v>
      </c>
      <c r="W437" s="2">
        <v>612201</v>
      </c>
      <c r="X437" s="2">
        <v>145</v>
      </c>
      <c r="Y437" s="2">
        <v>280157</v>
      </c>
      <c r="Z437" s="2">
        <v>239</v>
      </c>
      <c r="AA437" s="2">
        <v>125907</v>
      </c>
      <c r="AB437" s="2">
        <f>ABS((Table155[[#This Row],[85+ years state population]]-Sheet1!$B$8)/Sheet1!$B$7)</f>
        <v>0.12342952699601011</v>
      </c>
      <c r="AC437" s="2" t="str">
        <f>IF(Table155[[#This Row],[85+ years: standard deviations away from mean]]&lt;2, "no", "yes")</f>
        <v>no</v>
      </c>
      <c r="AD437" s="2">
        <v>488</v>
      </c>
    </row>
    <row r="438" spans="1:30">
      <c r="A438" t="s">
        <v>6</v>
      </c>
      <c r="B438">
        <v>2017</v>
      </c>
      <c r="C438">
        <v>6742401</v>
      </c>
      <c r="D438">
        <v>3349295</v>
      </c>
      <c r="E438">
        <v>3393106</v>
      </c>
      <c r="F438">
        <v>1196</v>
      </c>
      <c r="G438">
        <f>ABS((Table155[[#This Row],[Total deaths of state by year]]-Sheet1!$C$8)/Sheet1!$C$7)</f>
        <v>0.21973941640229994</v>
      </c>
      <c r="H438" t="str">
        <f>IF(Table155[[#This Row],[Total deaths of state by year: standard deviations away from mean]]&lt;2, "no", "yes")</f>
        <v>no</v>
      </c>
      <c r="I438" s="2">
        <v>430289</v>
      </c>
      <c r="J438">
        <v>120</v>
      </c>
      <c r="K438" s="2">
        <v>903976</v>
      </c>
      <c r="L438" s="2">
        <v>60</v>
      </c>
      <c r="M438" s="2">
        <v>936681</v>
      </c>
      <c r="N438" s="2">
        <v>60</v>
      </c>
      <c r="O438" s="2">
        <v>909225</v>
      </c>
      <c r="P438" s="2">
        <v>60</v>
      </c>
      <c r="Q438" s="2">
        <v>834243</v>
      </c>
      <c r="R438" s="2">
        <v>60</v>
      </c>
      <c r="S438" s="2">
        <v>833583</v>
      </c>
      <c r="T438" s="2">
        <v>60</v>
      </c>
      <c r="U438" s="2">
        <v>801636</v>
      </c>
      <c r="V438" s="2">
        <v>80</v>
      </c>
      <c r="W438" s="2">
        <v>637694</v>
      </c>
      <c r="X438" s="2">
        <v>144</v>
      </c>
      <c r="Y438" s="2">
        <v>331749</v>
      </c>
      <c r="Z438" s="2">
        <v>213</v>
      </c>
      <c r="AA438" s="2">
        <v>123325</v>
      </c>
      <c r="AB438" s="2">
        <f>ABS((Table155[[#This Row],[85+ years state population]]-Sheet1!$B$8)/Sheet1!$B$7)</f>
        <v>0.10242103637321383</v>
      </c>
      <c r="AC438" s="2" t="str">
        <f>IF(Table155[[#This Row],[85+ years: standard deviations away from mean]]&lt;2, "no", "yes")</f>
        <v>no</v>
      </c>
      <c r="AD438" s="2">
        <v>339</v>
      </c>
    </row>
    <row r="439" spans="1:30">
      <c r="A439" t="s">
        <v>7</v>
      </c>
      <c r="B439">
        <v>2017</v>
      </c>
      <c r="C439">
        <v>3144162</v>
      </c>
      <c r="D439">
        <v>1548350</v>
      </c>
      <c r="E439">
        <v>1595812</v>
      </c>
      <c r="F439">
        <v>1065</v>
      </c>
      <c r="G439">
        <f>ABS((Table155[[#This Row],[Total deaths of state by year]]-Sheet1!$C$8)/Sheet1!$C$7)</f>
        <v>0.34097919772780821</v>
      </c>
      <c r="H439" t="str">
        <f>IF(Table155[[#This Row],[Total deaths of state by year: standard deviations away from mean]]&lt;2, "no", "yes")</f>
        <v>no</v>
      </c>
      <c r="I439" s="2">
        <v>201718</v>
      </c>
      <c r="J439">
        <v>120</v>
      </c>
      <c r="K439" s="2">
        <v>420355</v>
      </c>
      <c r="L439" s="2">
        <v>60</v>
      </c>
      <c r="M439" s="2">
        <v>430904</v>
      </c>
      <c r="N439" s="2">
        <v>60</v>
      </c>
      <c r="O439" s="2">
        <v>411178</v>
      </c>
      <c r="P439" s="2">
        <v>60</v>
      </c>
      <c r="Q439" s="2">
        <v>389361</v>
      </c>
      <c r="R439" s="2">
        <v>60</v>
      </c>
      <c r="S439" s="2">
        <v>401397</v>
      </c>
      <c r="T439" s="2">
        <v>60</v>
      </c>
      <c r="U439" s="2">
        <v>393915</v>
      </c>
      <c r="V439" s="2">
        <v>66</v>
      </c>
      <c r="W439" s="2">
        <v>289374</v>
      </c>
      <c r="X439" s="2">
        <v>119</v>
      </c>
      <c r="Y439" s="2">
        <v>148419</v>
      </c>
      <c r="Z439" s="2">
        <v>220</v>
      </c>
      <c r="AA439" s="2">
        <v>57541</v>
      </c>
      <c r="AB439" s="2">
        <f>ABS((Table155[[#This Row],[85+ years state population]]-Sheet1!$B$8)/Sheet1!$B$7)</f>
        <v>0.43283169295677465</v>
      </c>
      <c r="AC439" s="2" t="str">
        <f>IF(Table155[[#This Row],[85+ years: standard deviations away from mean]]&lt;2, "no", "yes")</f>
        <v>no</v>
      </c>
      <c r="AD439" s="2">
        <v>240</v>
      </c>
    </row>
    <row r="440" spans="1:30">
      <c r="A440" t="s">
        <v>9</v>
      </c>
      <c r="B440">
        <v>2017</v>
      </c>
      <c r="C440">
        <v>5915370</v>
      </c>
      <c r="D440">
        <v>2967502</v>
      </c>
      <c r="E440">
        <v>2947868</v>
      </c>
      <c r="F440">
        <v>936</v>
      </c>
      <c r="G440">
        <f>ABS((Table155[[#This Row],[Total deaths of state by year]]-Sheet1!$C$8)/Sheet1!$C$7)</f>
        <v>0.46036799002544609</v>
      </c>
      <c r="H440" t="str">
        <f>IF(Table155[[#This Row],[Total deaths of state by year: standard deviations away from mean]]&lt;2, "no", "yes")</f>
        <v>no</v>
      </c>
      <c r="I440" s="2">
        <v>368853</v>
      </c>
      <c r="J440">
        <v>120</v>
      </c>
      <c r="K440" s="2">
        <v>776535</v>
      </c>
      <c r="L440" s="2">
        <v>60</v>
      </c>
      <c r="M440" s="2">
        <v>813882</v>
      </c>
      <c r="N440" s="2">
        <v>60</v>
      </c>
      <c r="O440" s="2">
        <v>882525</v>
      </c>
      <c r="P440" s="2">
        <v>60</v>
      </c>
      <c r="Q440" s="2">
        <v>790151</v>
      </c>
      <c r="R440" s="2">
        <v>60</v>
      </c>
      <c r="S440" s="2">
        <v>769123</v>
      </c>
      <c r="T440" s="2">
        <v>60</v>
      </c>
      <c r="U440" s="2">
        <v>731806</v>
      </c>
      <c r="V440" s="2">
        <v>82</v>
      </c>
      <c r="W440" s="2">
        <v>468222</v>
      </c>
      <c r="X440" s="2">
        <v>83</v>
      </c>
      <c r="Y440" s="2">
        <v>220490</v>
      </c>
      <c r="Z440" s="2">
        <v>105</v>
      </c>
      <c r="AA440" s="2">
        <v>93783</v>
      </c>
      <c r="AB440" s="2">
        <f>ABS((Table155[[#This Row],[85+ years state population]]-Sheet1!$B$8)/Sheet1!$B$7)</f>
        <v>0.13794799150387665</v>
      </c>
      <c r="AC440" s="2" t="str">
        <f>IF(Table155[[#This Row],[85+ years: standard deviations away from mean]]&lt;2, "no", "yes")</f>
        <v>no</v>
      </c>
      <c r="AD440" s="2">
        <v>246</v>
      </c>
    </row>
    <row r="441" spans="1:30">
      <c r="A441" t="s">
        <v>41</v>
      </c>
      <c r="B441">
        <v>2017</v>
      </c>
      <c r="C441">
        <v>3951844</v>
      </c>
      <c r="D441">
        <v>1957629</v>
      </c>
      <c r="E441">
        <v>1994215</v>
      </c>
      <c r="F441">
        <v>965</v>
      </c>
      <c r="G441">
        <f>ABS((Table155[[#This Row],[Total deaths of state by year]]-Sheet1!$C$8)/Sheet1!$C$7)</f>
        <v>0.43352864912132594</v>
      </c>
      <c r="H441" t="str">
        <f>IF(Table155[[#This Row],[Total deaths of state by year: standard deviations away from mean]]&lt;2, "no", "yes")</f>
        <v>no</v>
      </c>
      <c r="I441" s="2">
        <v>228406</v>
      </c>
      <c r="J441">
        <v>120</v>
      </c>
      <c r="K441" s="2">
        <v>477526</v>
      </c>
      <c r="L441" s="2">
        <v>60</v>
      </c>
      <c r="M441" s="2">
        <v>502310</v>
      </c>
      <c r="N441" s="2">
        <v>60</v>
      </c>
      <c r="O441" s="2">
        <v>550912</v>
      </c>
      <c r="P441" s="2">
        <v>60</v>
      </c>
      <c r="Q441" s="2">
        <v>520108</v>
      </c>
      <c r="R441" s="2">
        <v>60</v>
      </c>
      <c r="S441" s="2">
        <v>506038</v>
      </c>
      <c r="T441" s="2">
        <v>60</v>
      </c>
      <c r="U441" s="2">
        <v>529144</v>
      </c>
      <c r="V441" s="2">
        <v>71</v>
      </c>
      <c r="W441" s="2">
        <v>381554</v>
      </c>
      <c r="X441" s="2">
        <v>85</v>
      </c>
      <c r="Y441" s="2">
        <v>174687</v>
      </c>
      <c r="Z441" s="2">
        <v>125</v>
      </c>
      <c r="AA441" s="2">
        <v>81159</v>
      </c>
      <c r="AB441" s="2">
        <f>ABS((Table155[[#This Row],[85+ years state population]]-Sheet1!$B$8)/Sheet1!$B$7)</f>
        <v>0.24066340034283104</v>
      </c>
      <c r="AC441" s="2" t="str">
        <f>IF(Table155[[#This Row],[85+ years: standard deviations away from mean]]&lt;2, "no", "yes")</f>
        <v>no</v>
      </c>
      <c r="AD441" s="2">
        <v>264</v>
      </c>
    </row>
    <row r="442" spans="1:30">
      <c r="A442" t="s">
        <v>28</v>
      </c>
      <c r="B442">
        <v>2017</v>
      </c>
      <c r="C442">
        <v>2679353</v>
      </c>
      <c r="D442">
        <v>1301328</v>
      </c>
      <c r="E442">
        <v>1378025</v>
      </c>
      <c r="F442">
        <v>1101</v>
      </c>
      <c r="G442">
        <f>ABS((Table155[[#This Row],[Total deaths of state by year]]-Sheet1!$C$8)/Sheet1!$C$7)</f>
        <v>0.30766139522614178</v>
      </c>
      <c r="H442" t="str">
        <f>IF(Table155[[#This Row],[Total deaths of state by year: standard deviations away from mean]]&lt;2, "no", "yes")</f>
        <v>no</v>
      </c>
      <c r="I442" s="2">
        <v>167025</v>
      </c>
      <c r="J442">
        <v>120</v>
      </c>
      <c r="K442" s="2">
        <v>362158</v>
      </c>
      <c r="L442" s="2">
        <v>60</v>
      </c>
      <c r="M442" s="2">
        <v>375183</v>
      </c>
      <c r="N442" s="2">
        <v>60</v>
      </c>
      <c r="O442" s="2">
        <v>343218</v>
      </c>
      <c r="P442" s="2">
        <v>60</v>
      </c>
      <c r="Q442" s="2">
        <v>330638</v>
      </c>
      <c r="R442" s="2">
        <v>60</v>
      </c>
      <c r="S442" s="2">
        <v>349128</v>
      </c>
      <c r="T442" s="2">
        <v>60</v>
      </c>
      <c r="U442" s="2">
        <v>346668</v>
      </c>
      <c r="V442" s="2">
        <v>94</v>
      </c>
      <c r="W442" s="2">
        <v>238831</v>
      </c>
      <c r="X442" s="2">
        <v>156</v>
      </c>
      <c r="Y442" s="2">
        <v>121400</v>
      </c>
      <c r="Z442" s="2">
        <v>212</v>
      </c>
      <c r="AA442" s="2">
        <v>45104</v>
      </c>
      <c r="AB442" s="2">
        <f>ABS((Table155[[#This Row],[85+ years state population]]-Sheet1!$B$8)/Sheet1!$B$7)</f>
        <v>0.53402557284667296</v>
      </c>
      <c r="AC442" s="2" t="str">
        <f>IF(Table155[[#This Row],[85+ years: standard deviations away from mean]]&lt;2, "no", "yes")</f>
        <v>no</v>
      </c>
      <c r="AD442" s="2">
        <v>219</v>
      </c>
    </row>
    <row r="443" spans="1:30">
      <c r="A443" t="s">
        <v>52</v>
      </c>
      <c r="B443">
        <v>2017</v>
      </c>
      <c r="C443">
        <v>1777619</v>
      </c>
      <c r="D443">
        <v>880979</v>
      </c>
      <c r="E443">
        <v>896640</v>
      </c>
      <c r="F443">
        <v>854</v>
      </c>
      <c r="G443">
        <f>ABS((Table155[[#This Row],[Total deaths of state by year]]-Sheet1!$C$8)/Sheet1!$C$7)</f>
        <v>0.53625854016813068</v>
      </c>
      <c r="H443" t="str">
        <f>IF(Table155[[#This Row],[Total deaths of state by year: standard deviations away from mean]]&lt;2, "no", "yes")</f>
        <v>no</v>
      </c>
      <c r="I443" s="2">
        <v>97919</v>
      </c>
      <c r="J443">
        <v>120</v>
      </c>
      <c r="K443" s="2">
        <v>207767</v>
      </c>
      <c r="L443" s="2">
        <v>60</v>
      </c>
      <c r="M443" s="2">
        <v>224618</v>
      </c>
      <c r="N443" s="2">
        <v>60</v>
      </c>
      <c r="O443" s="2">
        <v>213472</v>
      </c>
      <c r="P443" s="2">
        <v>60</v>
      </c>
      <c r="Q443" s="2">
        <v>214790</v>
      </c>
      <c r="R443" s="2">
        <v>60</v>
      </c>
      <c r="S443" s="2">
        <v>237863</v>
      </c>
      <c r="T443" s="2">
        <v>60</v>
      </c>
      <c r="U443" s="2">
        <v>257692</v>
      </c>
      <c r="V443" s="2">
        <v>60</v>
      </c>
      <c r="W443" s="2">
        <v>187986</v>
      </c>
      <c r="X443" s="2">
        <v>78</v>
      </c>
      <c r="Y443" s="2">
        <v>97923</v>
      </c>
      <c r="Z443" s="2">
        <v>126</v>
      </c>
      <c r="AA443" s="2">
        <v>37589</v>
      </c>
      <c r="AB443" s="2">
        <f>ABS((Table155[[#This Row],[85+ years state population]]-Sheet1!$B$8)/Sheet1!$B$7)</f>
        <v>0.59517150895446302</v>
      </c>
      <c r="AC443" s="2" t="str">
        <f>IF(Table155[[#This Row],[85+ years: standard deviations away from mean]]&lt;2, "no", "yes")</f>
        <v>no</v>
      </c>
      <c r="AD443" s="2">
        <v>170</v>
      </c>
    </row>
    <row r="444" spans="1:30">
      <c r="A444" t="s">
        <v>48</v>
      </c>
      <c r="B444">
        <v>2017</v>
      </c>
      <c r="C444">
        <v>2989969</v>
      </c>
      <c r="D444">
        <v>1503149</v>
      </c>
      <c r="E444">
        <v>1486820</v>
      </c>
      <c r="F444">
        <v>734</v>
      </c>
      <c r="G444">
        <f>ABS((Table155[[#This Row],[Total deaths of state by year]]-Sheet1!$C$8)/Sheet1!$C$7)</f>
        <v>0.64731788184035199</v>
      </c>
      <c r="H444" t="str">
        <f>IF(Table155[[#This Row],[Total deaths of state by year: standard deviations away from mean]]&lt;2, "no", "yes")</f>
        <v>no</v>
      </c>
      <c r="I444" s="2">
        <v>251018</v>
      </c>
      <c r="J444">
        <v>120</v>
      </c>
      <c r="K444" s="2">
        <v>506955</v>
      </c>
      <c r="L444" s="2">
        <v>60</v>
      </c>
      <c r="M444" s="2">
        <v>480382</v>
      </c>
      <c r="N444" s="2">
        <v>60</v>
      </c>
      <c r="O444" s="2">
        <v>443533</v>
      </c>
      <c r="P444" s="2">
        <v>60</v>
      </c>
      <c r="Q444" s="2">
        <v>395492</v>
      </c>
      <c r="R444" s="2">
        <v>60</v>
      </c>
      <c r="S444" s="2">
        <v>311592</v>
      </c>
      <c r="T444" s="2">
        <v>60</v>
      </c>
      <c r="U444" s="2">
        <v>287014</v>
      </c>
      <c r="V444" s="2">
        <v>60</v>
      </c>
      <c r="W444" s="2">
        <v>185269</v>
      </c>
      <c r="X444" s="2">
        <v>60</v>
      </c>
      <c r="Y444" s="2">
        <v>93407</v>
      </c>
      <c r="Z444" s="2">
        <v>87</v>
      </c>
      <c r="AA444" s="2">
        <v>35307</v>
      </c>
      <c r="AB444" s="2">
        <f>ABS((Table155[[#This Row],[85+ years state population]]-Sheet1!$B$8)/Sheet1!$B$7)</f>
        <v>0.61373904404401414</v>
      </c>
      <c r="AC444" s="2" t="str">
        <f>IF(Table155[[#This Row],[85+ years: standard deviations away from mean]]&lt;2, "no", "yes")</f>
        <v>no</v>
      </c>
      <c r="AD444" s="2">
        <v>107</v>
      </c>
    </row>
    <row r="445" spans="1:30">
      <c r="A445" t="s">
        <v>31</v>
      </c>
      <c r="B445">
        <v>2017</v>
      </c>
      <c r="C445">
        <v>1837106</v>
      </c>
      <c r="D445">
        <v>913830</v>
      </c>
      <c r="E445">
        <v>923276</v>
      </c>
      <c r="F445">
        <v>833</v>
      </c>
      <c r="G445">
        <f>ABS((Table155[[#This Row],[Total deaths of state by year]]-Sheet1!$C$8)/Sheet1!$C$7)</f>
        <v>0.55569392496076941</v>
      </c>
      <c r="H445" t="str">
        <f>IF(Table155[[#This Row],[Total deaths of state by year: standard deviations away from mean]]&lt;2, "no", "yes")</f>
        <v>no</v>
      </c>
      <c r="I445" s="2">
        <v>127388</v>
      </c>
      <c r="J445">
        <v>120</v>
      </c>
      <c r="K445" s="2">
        <v>256136</v>
      </c>
      <c r="L445" s="2">
        <v>60</v>
      </c>
      <c r="M445" s="2">
        <v>257819</v>
      </c>
      <c r="N445" s="2">
        <v>60</v>
      </c>
      <c r="O445" s="2">
        <v>248172</v>
      </c>
      <c r="P445" s="2">
        <v>60</v>
      </c>
      <c r="Q445" s="2">
        <v>223639</v>
      </c>
      <c r="R445" s="2">
        <v>60</v>
      </c>
      <c r="S445" s="2">
        <v>226855</v>
      </c>
      <c r="T445" s="2">
        <v>60</v>
      </c>
      <c r="U445" s="2">
        <v>229877</v>
      </c>
      <c r="V445" s="2">
        <v>60</v>
      </c>
      <c r="W445" s="2">
        <v>149138</v>
      </c>
      <c r="X445" s="2">
        <v>60</v>
      </c>
      <c r="Y445" s="2">
        <v>80321</v>
      </c>
      <c r="Z445" s="2">
        <v>78</v>
      </c>
      <c r="AA445" s="2">
        <v>37761</v>
      </c>
      <c r="AB445" s="2">
        <f>ABS((Table155[[#This Row],[85+ years state population]]-Sheet1!$B$8)/Sheet1!$B$7)</f>
        <v>0.59377202778206917</v>
      </c>
      <c r="AC445" s="2" t="str">
        <f>IF(Table155[[#This Row],[85+ years: standard deviations away from mean]]&lt;2, "no", "yes")</f>
        <v>no</v>
      </c>
      <c r="AD445" s="2">
        <v>215</v>
      </c>
    </row>
    <row r="446" spans="1:30">
      <c r="A446" t="s">
        <v>15</v>
      </c>
      <c r="B446">
        <v>2017</v>
      </c>
      <c r="C446">
        <v>1421732</v>
      </c>
      <c r="D446">
        <v>714020</v>
      </c>
      <c r="E446">
        <v>707712</v>
      </c>
      <c r="F446">
        <v>1028</v>
      </c>
      <c r="G446">
        <f>ABS((Table155[[#This Row],[Total deaths of state by year]]-Sheet1!$C$8)/Sheet1!$C$7)</f>
        <v>0.37522249474340974</v>
      </c>
      <c r="H446" t="str">
        <f>IF(Table155[[#This Row],[Total deaths of state by year: standard deviations away from mean]]&lt;2, "no", "yes")</f>
        <v>no</v>
      </c>
      <c r="I446" s="2">
        <v>91417</v>
      </c>
      <c r="J446">
        <v>120</v>
      </c>
      <c r="K446" s="2">
        <v>168645</v>
      </c>
      <c r="L446" s="2">
        <v>60</v>
      </c>
      <c r="M446" s="2">
        <v>177286</v>
      </c>
      <c r="N446" s="2">
        <v>60</v>
      </c>
      <c r="O446" s="2">
        <v>205405</v>
      </c>
      <c r="P446" s="2">
        <v>60</v>
      </c>
      <c r="Q446" s="2">
        <v>177415</v>
      </c>
      <c r="R446" s="2">
        <v>60</v>
      </c>
      <c r="S446" s="2">
        <v>179768</v>
      </c>
      <c r="T446" s="2">
        <v>60</v>
      </c>
      <c r="U446" s="2">
        <v>183652</v>
      </c>
      <c r="V446" s="2">
        <v>60</v>
      </c>
      <c r="W446" s="2">
        <v>133689</v>
      </c>
      <c r="X446" s="2">
        <v>60</v>
      </c>
      <c r="Y446" s="2">
        <v>66602</v>
      </c>
      <c r="Z446" s="2">
        <v>106</v>
      </c>
      <c r="AA446" s="2">
        <v>37853</v>
      </c>
      <c r="AB446" s="2">
        <f>ABS((Table155[[#This Row],[85+ years state population]]-Sheet1!$B$8)/Sheet1!$B$7)</f>
        <v>0.59302346808520734</v>
      </c>
      <c r="AC446" s="2" t="str">
        <f>IF(Table155[[#This Row],[85+ years: standard deviations away from mean]]&lt;2, "no", "yes")</f>
        <v>no</v>
      </c>
      <c r="AD446" s="2">
        <v>382</v>
      </c>
    </row>
    <row r="447" spans="1:30">
      <c r="A447" t="s">
        <v>35</v>
      </c>
      <c r="B447">
        <v>2017</v>
      </c>
      <c r="C447">
        <v>2065568</v>
      </c>
      <c r="D447">
        <v>1022700</v>
      </c>
      <c r="E447">
        <v>1042868</v>
      </c>
      <c r="F447">
        <v>740</v>
      </c>
      <c r="G447">
        <f>ABS((Table155[[#This Row],[Total deaths of state by year]]-Sheet1!$C$8)/Sheet1!$C$7)</f>
        <v>0.64176491475674091</v>
      </c>
      <c r="H447" t="str">
        <f>IF(Table155[[#This Row],[Total deaths of state by year: standard deviations away from mean]]&lt;2, "no", "yes")</f>
        <v>no</v>
      </c>
      <c r="I447" s="2">
        <v>131975</v>
      </c>
      <c r="J447">
        <v>120</v>
      </c>
      <c r="K447" s="2">
        <v>282371</v>
      </c>
      <c r="L447" s="2">
        <v>60</v>
      </c>
      <c r="M447" s="2">
        <v>286425</v>
      </c>
      <c r="N447" s="2">
        <v>60</v>
      </c>
      <c r="O447" s="2">
        <v>278333</v>
      </c>
      <c r="P447" s="2">
        <v>60</v>
      </c>
      <c r="Q447" s="2">
        <v>243737</v>
      </c>
      <c r="R447" s="2">
        <v>60</v>
      </c>
      <c r="S447" s="2">
        <v>256900</v>
      </c>
      <c r="T447" s="2">
        <v>60</v>
      </c>
      <c r="U447" s="2">
        <v>267011</v>
      </c>
      <c r="V447" s="2">
        <v>60</v>
      </c>
      <c r="W447" s="2">
        <v>188108</v>
      </c>
      <c r="X447" s="2">
        <v>66</v>
      </c>
      <c r="Y447" s="2">
        <v>94595</v>
      </c>
      <c r="Z447" s="2">
        <v>95</v>
      </c>
      <c r="AA447" s="2">
        <v>36113</v>
      </c>
      <c r="AB447" s="2">
        <f>ABS((Table155[[#This Row],[85+ years state population]]-Sheet1!$B$8)/Sheet1!$B$7)</f>
        <v>0.60718101017802895</v>
      </c>
      <c r="AC447" s="2" t="str">
        <f>IF(Table155[[#This Row],[85+ years: standard deviations away from mean]]&lt;2, "no", "yes")</f>
        <v>no</v>
      </c>
      <c r="AD447" s="2">
        <v>99</v>
      </c>
    </row>
    <row r="448" spans="1:30">
      <c r="A448" t="s">
        <v>23</v>
      </c>
      <c r="B448">
        <v>2017</v>
      </c>
      <c r="C448">
        <v>1365894</v>
      </c>
      <c r="D448">
        <v>668738</v>
      </c>
      <c r="E448">
        <v>697156</v>
      </c>
      <c r="F448">
        <v>750</v>
      </c>
      <c r="G448">
        <f>ABS((Table155[[#This Row],[Total deaths of state by year]]-Sheet1!$C$8)/Sheet1!$C$7)</f>
        <v>0.63250996961738915</v>
      </c>
      <c r="H448" t="str">
        <f>IF(Table155[[#This Row],[Total deaths of state by year: standard deviations away from mean]]&lt;2, "no", "yes")</f>
        <v>no</v>
      </c>
      <c r="I448" s="2">
        <v>67690</v>
      </c>
      <c r="J448">
        <v>120</v>
      </c>
      <c r="K448" s="2">
        <v>150936</v>
      </c>
      <c r="L448" s="2">
        <v>60</v>
      </c>
      <c r="M448" s="2">
        <v>166189</v>
      </c>
      <c r="N448" s="2">
        <v>60</v>
      </c>
      <c r="O448" s="2">
        <v>158937</v>
      </c>
      <c r="P448" s="2">
        <v>60</v>
      </c>
      <c r="Q448" s="2">
        <v>158271</v>
      </c>
      <c r="R448" s="2">
        <v>60</v>
      </c>
      <c r="S448" s="2">
        <v>198553</v>
      </c>
      <c r="T448" s="2">
        <v>60</v>
      </c>
      <c r="U448" s="2">
        <v>210140</v>
      </c>
      <c r="V448" s="2">
        <v>60</v>
      </c>
      <c r="W448" s="2">
        <v>148510</v>
      </c>
      <c r="X448" s="2">
        <v>60</v>
      </c>
      <c r="Y448" s="2">
        <v>74485</v>
      </c>
      <c r="Z448" s="2">
        <v>67</v>
      </c>
      <c r="AA448" s="2">
        <v>32183</v>
      </c>
      <c r="AB448" s="2">
        <f>ABS((Table155[[#This Row],[85+ years state population]]-Sheet1!$B$8)/Sheet1!$B$7)</f>
        <v>0.63915752766353995</v>
      </c>
      <c r="AC448" s="2" t="str">
        <f>IF(Table155[[#This Row],[85+ years: standard deviations away from mean]]&lt;2, "no", "yes")</f>
        <v>no</v>
      </c>
      <c r="AD448" s="2">
        <v>143</v>
      </c>
    </row>
    <row r="449" spans="1:30">
      <c r="A449" t="s">
        <v>32</v>
      </c>
      <c r="B449">
        <v>2017</v>
      </c>
      <c r="C449">
        <v>2871151</v>
      </c>
      <c r="D449">
        <v>1437589</v>
      </c>
      <c r="E449">
        <v>1433562</v>
      </c>
      <c r="F449">
        <v>957</v>
      </c>
      <c r="G449">
        <f>ABS((Table155[[#This Row],[Total deaths of state by year]]-Sheet1!$C$8)/Sheet1!$C$7)</f>
        <v>0.44093260523280736</v>
      </c>
      <c r="H449" t="str">
        <f>IF(Table155[[#This Row],[Total deaths of state by year: standard deviations away from mean]]&lt;2, "no", "yes")</f>
        <v>no</v>
      </c>
      <c r="I449" s="2">
        <v>179734</v>
      </c>
      <c r="J449">
        <v>120</v>
      </c>
      <c r="K449" s="2">
        <v>373939</v>
      </c>
      <c r="L449" s="2">
        <v>60</v>
      </c>
      <c r="M449" s="2">
        <v>359722</v>
      </c>
      <c r="N449" s="2">
        <v>60</v>
      </c>
      <c r="O449" s="2">
        <v>414543</v>
      </c>
      <c r="P449" s="2">
        <v>60</v>
      </c>
      <c r="Q449" s="2">
        <v>385303</v>
      </c>
      <c r="R449" s="2">
        <v>60</v>
      </c>
      <c r="S449" s="2">
        <v>385152</v>
      </c>
      <c r="T449" s="2">
        <v>60</v>
      </c>
      <c r="U449" s="2">
        <v>351068</v>
      </c>
      <c r="V449" s="2">
        <v>89</v>
      </c>
      <c r="W449" s="2">
        <v>263281</v>
      </c>
      <c r="X449" s="2">
        <v>159</v>
      </c>
      <c r="Y449" s="2">
        <v>119059</v>
      </c>
      <c r="Z449" s="2">
        <v>135</v>
      </c>
      <c r="AA449" s="2">
        <v>39350</v>
      </c>
      <c r="AB449" s="2">
        <f>ABS((Table155[[#This Row],[85+ years state population]]-Sheet1!$B$8)/Sheet1!$B$7)</f>
        <v>0.58084309997431416</v>
      </c>
      <c r="AC449" s="2" t="str">
        <f>IF(Table155[[#This Row],[85+ years: standard deviations away from mean]]&lt;2, "no", "yes")</f>
        <v>no</v>
      </c>
      <c r="AD449" s="2">
        <v>154</v>
      </c>
    </row>
    <row r="450" spans="1:30">
      <c r="A450" t="s">
        <v>43</v>
      </c>
      <c r="B450">
        <v>2017</v>
      </c>
      <c r="C450">
        <v>1056138</v>
      </c>
      <c r="D450">
        <v>512581</v>
      </c>
      <c r="E450">
        <v>543557</v>
      </c>
      <c r="F450">
        <v>709</v>
      </c>
      <c r="G450">
        <f>ABS((Table155[[#This Row],[Total deaths of state by year]]-Sheet1!$C$8)/Sheet1!$C$7)</f>
        <v>0.67045524468873141</v>
      </c>
      <c r="H450" t="str">
        <f>IF(Table155[[#This Row],[Total deaths of state by year: standard deviations away from mean]]&lt;2, "no", "yes")</f>
        <v>no</v>
      </c>
      <c r="I450" s="2">
        <v>54571</v>
      </c>
      <c r="J450">
        <v>120</v>
      </c>
      <c r="K450" s="2">
        <v>117794</v>
      </c>
      <c r="L450" s="2">
        <v>60</v>
      </c>
      <c r="M450" s="2">
        <v>154512</v>
      </c>
      <c r="N450" s="2">
        <v>60</v>
      </c>
      <c r="O450" s="2">
        <v>140547</v>
      </c>
      <c r="P450" s="2">
        <v>60</v>
      </c>
      <c r="Q450" s="2">
        <v>124511</v>
      </c>
      <c r="R450" s="2">
        <v>60</v>
      </c>
      <c r="S450" s="2">
        <v>149424</v>
      </c>
      <c r="T450" s="2">
        <v>60</v>
      </c>
      <c r="U450" s="2">
        <v>144635</v>
      </c>
      <c r="V450" s="2">
        <v>60</v>
      </c>
      <c r="W450" s="2">
        <v>93339</v>
      </c>
      <c r="X450" s="2">
        <v>60</v>
      </c>
      <c r="Y450" s="2">
        <v>49153</v>
      </c>
      <c r="Z450" s="2">
        <v>60</v>
      </c>
      <c r="AA450" s="2">
        <v>27652</v>
      </c>
      <c r="AB450" s="2">
        <f>ABS((Table155[[#This Row],[85+ years state population]]-Sheet1!$B$8)/Sheet1!$B$7)</f>
        <v>0.67602409273398534</v>
      </c>
      <c r="AC450" s="2" t="str">
        <f>IF(Table155[[#This Row],[85+ years: standard deviations away from mean]]&lt;2, "no", "yes")</f>
        <v>no</v>
      </c>
      <c r="AD450" s="2">
        <v>109</v>
      </c>
    </row>
    <row r="451" spans="1:30">
      <c r="A451" t="s">
        <v>16</v>
      </c>
      <c r="B451">
        <v>2017</v>
      </c>
      <c r="C451">
        <v>1576319</v>
      </c>
      <c r="D451">
        <v>790918</v>
      </c>
      <c r="E451">
        <v>785401</v>
      </c>
      <c r="F451">
        <v>730</v>
      </c>
      <c r="G451">
        <f>ABS((Table155[[#This Row],[Total deaths of state by year]]-Sheet1!$C$8)/Sheet1!$C$7)</f>
        <v>0.65101985989609268</v>
      </c>
      <c r="H451" t="str">
        <f>IF(Table155[[#This Row],[Total deaths of state by year: standard deviations away from mean]]&lt;2, "no", "yes")</f>
        <v>no</v>
      </c>
      <c r="I451" s="2">
        <v>105307</v>
      </c>
      <c r="J451">
        <v>120</v>
      </c>
      <c r="K451" s="2">
        <v>231853</v>
      </c>
      <c r="L451" s="2">
        <v>60</v>
      </c>
      <c r="M451" s="2">
        <v>213523</v>
      </c>
      <c r="N451" s="2">
        <v>60</v>
      </c>
      <c r="O451" s="2">
        <v>206868</v>
      </c>
      <c r="P451" s="2">
        <v>60</v>
      </c>
      <c r="Q451" s="2">
        <v>196246</v>
      </c>
      <c r="R451" s="2">
        <v>60</v>
      </c>
      <c r="S451" s="2">
        <v>193162</v>
      </c>
      <c r="T451" s="2">
        <v>60</v>
      </c>
      <c r="U451" s="2">
        <v>194898</v>
      </c>
      <c r="V451" s="2">
        <v>60</v>
      </c>
      <c r="W451" s="2">
        <v>140110</v>
      </c>
      <c r="X451" s="2">
        <v>60</v>
      </c>
      <c r="Y451" s="2">
        <v>67751</v>
      </c>
      <c r="Z451" s="2">
        <v>76</v>
      </c>
      <c r="AA451" s="2">
        <v>26601</v>
      </c>
      <c r="AB451" s="2">
        <f>ABS((Table155[[#This Row],[85+ years state population]]-Sheet1!$B$8)/Sheet1!$B$7)</f>
        <v>0.6845755736187874</v>
      </c>
      <c r="AC451" s="2" t="str">
        <f>IF(Table155[[#This Row],[85+ years: standard deviations away from mean]]&lt;2, "no", "yes")</f>
        <v>no</v>
      </c>
      <c r="AD451" s="2">
        <v>114</v>
      </c>
    </row>
    <row r="452" spans="1:30">
      <c r="A452" t="s">
        <v>33</v>
      </c>
      <c r="B452">
        <v>2017</v>
      </c>
      <c r="C452">
        <v>1375382</v>
      </c>
      <c r="D452">
        <v>680161</v>
      </c>
      <c r="E452">
        <v>695221</v>
      </c>
      <c r="F452">
        <v>723</v>
      </c>
      <c r="G452">
        <f>ABS((Table155[[#This Row],[Total deaths of state by year]]-Sheet1!$C$8)/Sheet1!$C$7)</f>
        <v>0.65749832149363896</v>
      </c>
      <c r="H452" t="str">
        <f>IF(Table155[[#This Row],[Total deaths of state by year: standard deviations away from mean]]&lt;2, "no", "yes")</f>
        <v>no</v>
      </c>
      <c r="I452" s="2">
        <v>67363</v>
      </c>
      <c r="J452">
        <v>120</v>
      </c>
      <c r="K452" s="2">
        <v>155987</v>
      </c>
      <c r="L452" s="2">
        <v>60</v>
      </c>
      <c r="M452" s="2">
        <v>184658</v>
      </c>
      <c r="N452" s="2">
        <v>60</v>
      </c>
      <c r="O452" s="2">
        <v>162018</v>
      </c>
      <c r="P452" s="2">
        <v>60</v>
      </c>
      <c r="Q452" s="2">
        <v>161691</v>
      </c>
      <c r="R452" s="2">
        <v>60</v>
      </c>
      <c r="S452" s="2">
        <v>210968</v>
      </c>
      <c r="T452" s="2">
        <v>60</v>
      </c>
      <c r="U452" s="2">
        <v>207397</v>
      </c>
      <c r="V452" s="2">
        <v>60</v>
      </c>
      <c r="W452" s="2">
        <v>133240</v>
      </c>
      <c r="X452" s="2">
        <v>60</v>
      </c>
      <c r="Y452" s="2">
        <v>62943</v>
      </c>
      <c r="Z452" s="2">
        <v>69</v>
      </c>
      <c r="AA452" s="2">
        <v>29117</v>
      </c>
      <c r="AB452" s="2">
        <f>ABS((Table155[[#This Row],[85+ years state population]]-Sheet1!$B$8)/Sheet1!$B$7)</f>
        <v>0.66410409321330499</v>
      </c>
      <c r="AC452" s="2" t="str">
        <f>IF(Table155[[#This Row],[85+ years: standard deviations away from mean]]&lt;2, "no", "yes")</f>
        <v>no</v>
      </c>
      <c r="AD452" s="2">
        <v>114</v>
      </c>
    </row>
    <row r="453" spans="1:30">
      <c r="A453" t="s">
        <v>30</v>
      </c>
      <c r="B453">
        <v>2017</v>
      </c>
      <c r="C453">
        <v>924716</v>
      </c>
      <c r="D453">
        <v>465324</v>
      </c>
      <c r="E453">
        <v>459392</v>
      </c>
      <c r="F453">
        <v>694</v>
      </c>
      <c r="G453">
        <f>ABS((Table155[[#This Row],[Total deaths of state by year]]-Sheet1!$C$8)/Sheet1!$C$7)</f>
        <v>0.68433766239775906</v>
      </c>
      <c r="H453" t="str">
        <f>IF(Table155[[#This Row],[Total deaths of state by year: standard deviations away from mean]]&lt;2, "no", "yes")</f>
        <v>no</v>
      </c>
      <c r="I453" s="2">
        <v>56272</v>
      </c>
      <c r="J453">
        <v>120</v>
      </c>
      <c r="K453" s="2">
        <v>115752</v>
      </c>
      <c r="L453" s="2">
        <v>60</v>
      </c>
      <c r="M453" s="2">
        <v>127478</v>
      </c>
      <c r="N453" s="2">
        <v>60</v>
      </c>
      <c r="O453" s="2">
        <v>119587</v>
      </c>
      <c r="P453" s="2">
        <v>60</v>
      </c>
      <c r="Q453" s="2">
        <v>107395</v>
      </c>
      <c r="R453" s="2">
        <v>60</v>
      </c>
      <c r="S453" s="2">
        <v>114763</v>
      </c>
      <c r="T453" s="2">
        <v>60</v>
      </c>
      <c r="U453" s="2">
        <v>129638</v>
      </c>
      <c r="V453" s="2">
        <v>60</v>
      </c>
      <c r="W453" s="2">
        <v>89819</v>
      </c>
      <c r="X453" s="2">
        <v>60</v>
      </c>
      <c r="Y453" s="2">
        <v>45137</v>
      </c>
      <c r="Z453" s="2">
        <v>60</v>
      </c>
      <c r="AA453" s="2">
        <v>18875</v>
      </c>
      <c r="AB453" s="2">
        <f>ABS((Table155[[#This Row],[85+ years state population]]-Sheet1!$B$8)/Sheet1!$B$7)</f>
        <v>0.74743831511829317</v>
      </c>
      <c r="AC453" s="2" t="str">
        <f>IF(Table155[[#This Row],[85+ years: standard deviations away from mean]]&lt;2, "no", "yes")</f>
        <v>no</v>
      </c>
      <c r="AD453" s="2">
        <v>94</v>
      </c>
    </row>
    <row r="454" spans="1:30">
      <c r="A454" t="s">
        <v>45</v>
      </c>
      <c r="B454">
        <v>2017</v>
      </c>
      <c r="C454">
        <v>892703</v>
      </c>
      <c r="D454">
        <v>450723</v>
      </c>
      <c r="E454">
        <v>441980</v>
      </c>
      <c r="F454">
        <v>700</v>
      </c>
      <c r="G454">
        <f>ABS((Table155[[#This Row],[Total deaths of state by year]]-Sheet1!$C$8)/Sheet1!$C$7)</f>
        <v>0.67878469531414798</v>
      </c>
      <c r="H454" t="str">
        <f>IF(Table155[[#This Row],[Total deaths of state by year: standard deviations away from mean]]&lt;2, "no", "yes")</f>
        <v>no</v>
      </c>
      <c r="I454" s="2">
        <v>59377</v>
      </c>
      <c r="J454">
        <v>120</v>
      </c>
      <c r="K454" s="2">
        <v>120839</v>
      </c>
      <c r="L454" s="2">
        <v>60</v>
      </c>
      <c r="M454" s="2">
        <v>121720</v>
      </c>
      <c r="N454" s="2">
        <v>60</v>
      </c>
      <c r="O454" s="2">
        <v>116598</v>
      </c>
      <c r="P454" s="2">
        <v>60</v>
      </c>
      <c r="Q454" s="2">
        <v>105042</v>
      </c>
      <c r="R454" s="2">
        <v>60</v>
      </c>
      <c r="S454" s="2">
        <v>109302</v>
      </c>
      <c r="T454" s="2">
        <v>60</v>
      </c>
      <c r="U454" s="2">
        <v>118246</v>
      </c>
      <c r="V454" s="2">
        <v>60</v>
      </c>
      <c r="W454" s="2">
        <v>79809</v>
      </c>
      <c r="X454" s="2">
        <v>60</v>
      </c>
      <c r="Y454" s="2">
        <v>42592</v>
      </c>
      <c r="Z454" s="2">
        <v>60</v>
      </c>
      <c r="AA454" s="2">
        <v>19178</v>
      </c>
      <c r="AB454" s="2">
        <f>ABS((Table155[[#This Row],[85+ years state population]]-Sheet1!$B$8)/Sheet1!$B$7)</f>
        <v>0.74497295002971564</v>
      </c>
      <c r="AC454" s="2" t="str">
        <f>IF(Table155[[#This Row],[85+ years: standard deviations away from mean]]&lt;2, "no", "yes")</f>
        <v>no</v>
      </c>
      <c r="AD454" s="2">
        <v>100</v>
      </c>
    </row>
    <row r="455" spans="1:30">
      <c r="A455" t="s">
        <v>54</v>
      </c>
      <c r="B455">
        <v>2017</v>
      </c>
      <c r="C455">
        <v>628165</v>
      </c>
      <c r="D455">
        <v>318447</v>
      </c>
      <c r="E455">
        <v>309718</v>
      </c>
      <c r="F455">
        <v>672</v>
      </c>
      <c r="G455">
        <f>ABS((Table155[[#This Row],[Total deaths of state by year]]-Sheet1!$C$8)/Sheet1!$C$7)</f>
        <v>0.70469854170433299</v>
      </c>
      <c r="H455" t="str">
        <f>IF(Table155[[#This Row],[Total deaths of state by year: standard deviations away from mean]]&lt;2, "no", "yes")</f>
        <v>no</v>
      </c>
      <c r="I455" s="2">
        <v>39641</v>
      </c>
      <c r="J455">
        <v>120</v>
      </c>
      <c r="K455" s="2">
        <v>83314</v>
      </c>
      <c r="L455" s="2">
        <v>60</v>
      </c>
      <c r="M455" s="2">
        <v>85784</v>
      </c>
      <c r="N455" s="2">
        <v>60</v>
      </c>
      <c r="O455" s="2">
        <v>86765</v>
      </c>
      <c r="P455" s="2">
        <v>60</v>
      </c>
      <c r="Q455" s="2">
        <v>74910</v>
      </c>
      <c r="R455" s="2">
        <v>60</v>
      </c>
      <c r="S455" s="2">
        <v>76858</v>
      </c>
      <c r="T455" s="2">
        <v>60</v>
      </c>
      <c r="U455" s="2">
        <v>88143</v>
      </c>
      <c r="V455" s="2">
        <v>60</v>
      </c>
      <c r="W455" s="2">
        <v>55233</v>
      </c>
      <c r="X455" s="2">
        <v>60</v>
      </c>
      <c r="Y455" s="2">
        <v>26931</v>
      </c>
      <c r="Z455" s="2">
        <v>60</v>
      </c>
      <c r="AA455" s="2">
        <v>10586</v>
      </c>
      <c r="AB455" s="2">
        <f>ABS((Table155[[#This Row],[85+ years state population]]-Sheet1!$B$8)/Sheet1!$B$7)</f>
        <v>0.81488191650185571</v>
      </c>
      <c r="AC455" s="2" t="str">
        <f>IF(Table155[[#This Row],[85+ years: standard deviations away from mean]]&lt;2, "no", "yes")</f>
        <v>no</v>
      </c>
      <c r="AD455" s="2">
        <v>72</v>
      </c>
    </row>
    <row r="456" spans="1:30">
      <c r="A456" t="s">
        <v>38</v>
      </c>
      <c r="B456">
        <v>2017</v>
      </c>
      <c r="C456">
        <v>834941</v>
      </c>
      <c r="D456">
        <v>430683</v>
      </c>
      <c r="E456">
        <v>404258</v>
      </c>
      <c r="F456">
        <v>660</v>
      </c>
      <c r="G456">
        <f>ABS((Table155[[#This Row],[Total deaths of state by year]]-Sheet1!$C$8)/Sheet1!$C$7)</f>
        <v>0.71580447587155516</v>
      </c>
      <c r="H456" t="str">
        <f>IF(Table155[[#This Row],[Total deaths of state by year: standard deviations away from mean]]&lt;2, "no", "yes")</f>
        <v>no</v>
      </c>
      <c r="I456" s="2">
        <v>55761</v>
      </c>
      <c r="J456">
        <v>120</v>
      </c>
      <c r="K456" s="2">
        <v>103122</v>
      </c>
      <c r="L456" s="2">
        <v>60</v>
      </c>
      <c r="M456" s="2">
        <v>129177</v>
      </c>
      <c r="N456" s="2">
        <v>60</v>
      </c>
      <c r="O456" s="2">
        <v>120553</v>
      </c>
      <c r="P456" s="2">
        <v>60</v>
      </c>
      <c r="Q456" s="2">
        <v>94335</v>
      </c>
      <c r="R456" s="2">
        <v>60</v>
      </c>
      <c r="S456" s="2">
        <v>99115</v>
      </c>
      <c r="T456" s="2">
        <v>60</v>
      </c>
      <c r="U456" s="2">
        <v>106582</v>
      </c>
      <c r="V456" s="2">
        <v>60</v>
      </c>
      <c r="W456" s="2">
        <v>67766</v>
      </c>
      <c r="X456" s="2">
        <v>60</v>
      </c>
      <c r="Y456" s="2">
        <v>38922</v>
      </c>
      <c r="Z456" s="2">
        <v>60</v>
      </c>
      <c r="AA456" s="2">
        <v>19608</v>
      </c>
      <c r="AB456" s="2">
        <f>ABS((Table155[[#This Row],[85+ years state population]]-Sheet1!$B$8)/Sheet1!$B$7)</f>
        <v>0.741474247098731</v>
      </c>
      <c r="AC456" s="2" t="str">
        <f>IF(Table155[[#This Row],[85+ years: standard deviations away from mean]]&lt;2, "no", "yes")</f>
        <v>no</v>
      </c>
      <c r="AD456" s="2">
        <v>60</v>
      </c>
    </row>
    <row r="457" spans="1:30">
      <c r="A457" t="s">
        <v>11</v>
      </c>
      <c r="B457">
        <v>2017</v>
      </c>
      <c r="C457">
        <v>943732</v>
      </c>
      <c r="D457">
        <v>456876</v>
      </c>
      <c r="E457">
        <v>486856</v>
      </c>
      <c r="F457">
        <v>665</v>
      </c>
      <c r="G457">
        <f>ABS((Table155[[#This Row],[Total deaths of state by year]]-Sheet1!$C$8)/Sheet1!$C$7)</f>
        <v>0.71117700330187927</v>
      </c>
      <c r="H457" t="str">
        <f>IF(Table155[[#This Row],[Total deaths of state by year: standard deviations away from mean]]&lt;2, "no", "yes")</f>
        <v>no</v>
      </c>
      <c r="I457" s="2">
        <v>55282</v>
      </c>
      <c r="J457">
        <v>120</v>
      </c>
      <c r="K457" s="2">
        <v>114024</v>
      </c>
      <c r="L457" s="2">
        <v>60</v>
      </c>
      <c r="M457" s="2">
        <v>122886</v>
      </c>
      <c r="N457" s="2">
        <v>60</v>
      </c>
      <c r="O457" s="2">
        <v>125241</v>
      </c>
      <c r="P457" s="2">
        <v>60</v>
      </c>
      <c r="Q457" s="2">
        <v>110313</v>
      </c>
      <c r="R457" s="2">
        <v>60</v>
      </c>
      <c r="S457" s="2">
        <v>128392</v>
      </c>
      <c r="T457" s="2">
        <v>60</v>
      </c>
      <c r="U457" s="2">
        <v>127029</v>
      </c>
      <c r="V457" s="2">
        <v>60</v>
      </c>
      <c r="W457" s="2">
        <v>95605</v>
      </c>
      <c r="X457" s="2">
        <v>60</v>
      </c>
      <c r="Y457" s="2">
        <v>46641</v>
      </c>
      <c r="Z457" s="2">
        <v>65</v>
      </c>
      <c r="AA457" s="2">
        <v>18319</v>
      </c>
      <c r="AB457" s="2">
        <f>ABS((Table155[[#This Row],[85+ years state population]]-Sheet1!$B$8)/Sheet1!$B$7)</f>
        <v>0.75196221937324081</v>
      </c>
      <c r="AC457" s="2" t="str">
        <f>IF(Table155[[#This Row],[85+ years: standard deviations away from mean]]&lt;2, "no", "yes")</f>
        <v>no</v>
      </c>
      <c r="AD457" s="2">
        <v>60</v>
      </c>
    </row>
    <row r="458" spans="1:30">
      <c r="A458" t="s">
        <v>5</v>
      </c>
      <c r="B458">
        <v>2017</v>
      </c>
      <c r="C458">
        <v>731616</v>
      </c>
      <c r="D458">
        <v>380433</v>
      </c>
      <c r="E458">
        <v>351183</v>
      </c>
      <c r="F458">
        <v>660</v>
      </c>
      <c r="G458">
        <f>ABS((Table155[[#This Row],[Total deaths of state by year]]-Sheet1!$C$8)/Sheet1!$C$7)</f>
        <v>0.71580447587155516</v>
      </c>
      <c r="H458" t="str">
        <f>IF(Table155[[#This Row],[Total deaths of state by year: standard deviations away from mean]]&lt;2, "no", "yes")</f>
        <v>no</v>
      </c>
      <c r="I458" s="2">
        <v>53061</v>
      </c>
      <c r="J458">
        <v>120</v>
      </c>
      <c r="K458" s="2">
        <v>99859</v>
      </c>
      <c r="L458" s="2">
        <v>60</v>
      </c>
      <c r="M458" s="2">
        <v>105060</v>
      </c>
      <c r="N458" s="2">
        <v>60</v>
      </c>
      <c r="O458" s="2">
        <v>114406</v>
      </c>
      <c r="P458" s="2">
        <v>60</v>
      </c>
      <c r="Q458" s="2">
        <v>90822</v>
      </c>
      <c r="R458" s="2">
        <v>60</v>
      </c>
      <c r="S458" s="2">
        <v>94719</v>
      </c>
      <c r="T458" s="2">
        <v>60</v>
      </c>
      <c r="U458" s="2">
        <v>93754</v>
      </c>
      <c r="V458" s="2">
        <v>60</v>
      </c>
      <c r="W458" s="2">
        <v>52637</v>
      </c>
      <c r="X458" s="2">
        <v>60</v>
      </c>
      <c r="Y458" s="2">
        <v>20247</v>
      </c>
      <c r="Z458" s="2">
        <v>60</v>
      </c>
      <c r="AA458" s="2">
        <v>7051</v>
      </c>
      <c r="AB458" s="2">
        <f>ABS((Table155[[#This Row],[85+ years state population]]-Sheet1!$B$8)/Sheet1!$B$7)</f>
        <v>0.84364450920192724</v>
      </c>
      <c r="AC458" s="2" t="str">
        <f>IF(Table155[[#This Row],[85+ years: standard deviations away from mean]]&lt;2, "no", "yes")</f>
        <v>no</v>
      </c>
      <c r="AD458" s="2">
        <v>60</v>
      </c>
    </row>
    <row r="459" spans="1:30">
      <c r="A459" t="s">
        <v>12</v>
      </c>
      <c r="B459">
        <v>2017</v>
      </c>
      <c r="C459">
        <v>672391</v>
      </c>
      <c r="D459">
        <v>319046</v>
      </c>
      <c r="E459">
        <v>353345</v>
      </c>
      <c r="F459">
        <v>660</v>
      </c>
      <c r="G459">
        <f>ABS((Table155[[#This Row],[Total deaths of state by year]]-Sheet1!$C$8)/Sheet1!$C$7)</f>
        <v>0.71580447587155516</v>
      </c>
      <c r="H459" t="str">
        <f>IF(Table155[[#This Row],[Total deaths of state by year: standard deviations away from mean]]&lt;2, "no", "yes")</f>
        <v>no</v>
      </c>
      <c r="I459" s="2">
        <v>43607</v>
      </c>
      <c r="J459">
        <v>120</v>
      </c>
      <c r="K459" s="2">
        <v>58900</v>
      </c>
      <c r="L459" s="2">
        <v>60</v>
      </c>
      <c r="M459" s="2">
        <v>92041</v>
      </c>
      <c r="N459" s="2">
        <v>60</v>
      </c>
      <c r="O459" s="2">
        <v>156390</v>
      </c>
      <c r="P459" s="2">
        <v>60</v>
      </c>
      <c r="Q459" s="2">
        <v>95604</v>
      </c>
      <c r="R459" s="2">
        <v>60</v>
      </c>
      <c r="S459" s="2">
        <v>76580</v>
      </c>
      <c r="T459" s="2">
        <v>60</v>
      </c>
      <c r="U459" s="2">
        <v>69500</v>
      </c>
      <c r="V459" s="2">
        <v>60</v>
      </c>
      <c r="W459" s="2">
        <v>45582</v>
      </c>
      <c r="X459" s="2">
        <v>60</v>
      </c>
      <c r="Y459" s="2">
        <v>23058</v>
      </c>
      <c r="Z459" s="2">
        <v>60</v>
      </c>
      <c r="AA459" s="2">
        <v>11129</v>
      </c>
      <c r="AB459" s="2">
        <f>ABS((Table155[[#This Row],[85+ years state population]]-Sheet1!$B$8)/Sheet1!$B$7)</f>
        <v>0.81046378698668209</v>
      </c>
      <c r="AC459" s="2" t="str">
        <f>IF(Table155[[#This Row],[85+ years: standard deviations away from mean]]&lt;2, "no", "yes")</f>
        <v>no</v>
      </c>
      <c r="AD459" s="2">
        <v>60</v>
      </c>
    </row>
    <row r="460" spans="1:30">
      <c r="A460" t="s">
        <v>49</v>
      </c>
      <c r="B460">
        <v>2017</v>
      </c>
      <c r="C460">
        <v>657467</v>
      </c>
      <c r="D460">
        <v>324430</v>
      </c>
      <c r="E460">
        <v>333037</v>
      </c>
      <c r="F460">
        <v>660</v>
      </c>
      <c r="G460">
        <f>ABS((Table155[[#This Row],[Total deaths of state by year]]-Sheet1!$C$8)/Sheet1!$C$7)</f>
        <v>0.71580447587155516</v>
      </c>
      <c r="H460" t="str">
        <f>IF(Table155[[#This Row],[Total deaths of state by year: standard deviations away from mean]]&lt;2, "no", "yes")</f>
        <v>no</v>
      </c>
      <c r="I460" s="2">
        <v>32093</v>
      </c>
      <c r="J460">
        <v>120</v>
      </c>
      <c r="K460" s="2">
        <v>72496</v>
      </c>
      <c r="L460" s="2">
        <v>60</v>
      </c>
      <c r="M460" s="2">
        <v>92808</v>
      </c>
      <c r="N460" s="2">
        <v>60</v>
      </c>
      <c r="O460" s="2">
        <v>74877</v>
      </c>
      <c r="P460" s="2">
        <v>60</v>
      </c>
      <c r="Q460" s="2">
        <v>74671</v>
      </c>
      <c r="R460" s="2">
        <v>60</v>
      </c>
      <c r="S460" s="2">
        <v>93129</v>
      </c>
      <c r="T460" s="2">
        <v>60</v>
      </c>
      <c r="U460" s="2">
        <v>101817</v>
      </c>
      <c r="V460" s="2">
        <v>60</v>
      </c>
      <c r="W460" s="2">
        <v>69213</v>
      </c>
      <c r="X460" s="2">
        <v>60</v>
      </c>
      <c r="Y460" s="2">
        <v>32302</v>
      </c>
      <c r="Z460" s="2">
        <v>60</v>
      </c>
      <c r="AA460" s="2">
        <v>14061</v>
      </c>
      <c r="AB460" s="2">
        <f>ABS((Table155[[#This Row],[85+ years state population]]-Sheet1!$B$8)/Sheet1!$B$7)</f>
        <v>0.78660751490843317</v>
      </c>
      <c r="AC460" s="2" t="str">
        <f>IF(Table155[[#This Row],[85+ years: standard deviations away from mean]]&lt;2, "no", "yes")</f>
        <v>no</v>
      </c>
      <c r="AD460" s="2">
        <v>60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27B7E-A0AE-450A-9AE0-A3AEC3734CDA}">
  <dimension ref="A1:F17"/>
  <sheetViews>
    <sheetView tabSelected="1" topLeftCell="G1" workbookViewId="0">
      <selection activeCell="C12" sqref="C12"/>
    </sheetView>
  </sheetViews>
  <sheetFormatPr defaultRowHeight="14.5"/>
  <cols>
    <col min="1" max="1" width="23.453125" bestFit="1" customWidth="1"/>
    <col min="2" max="2" width="22.36328125" customWidth="1"/>
    <col min="3" max="3" width="22.08984375" bestFit="1" customWidth="1"/>
    <col min="5" max="5" width="12.36328125" bestFit="1" customWidth="1"/>
    <col min="6" max="6" width="30.36328125" bestFit="1" customWidth="1"/>
  </cols>
  <sheetData>
    <row r="1" spans="1:6">
      <c r="A1" t="s">
        <v>67</v>
      </c>
    </row>
    <row r="2" spans="1:6">
      <c r="B2" t="s">
        <v>68</v>
      </c>
      <c r="C2" t="s">
        <v>69</v>
      </c>
      <c r="E2" s="8" t="s">
        <v>103</v>
      </c>
      <c r="F2" t="s">
        <v>107</v>
      </c>
    </row>
    <row r="3" spans="1:6">
      <c r="A3" t="s">
        <v>70</v>
      </c>
      <c r="B3" t="s">
        <v>94</v>
      </c>
      <c r="C3" t="s">
        <v>109</v>
      </c>
      <c r="E3" s="9" t="s">
        <v>104</v>
      </c>
      <c r="F3" s="10">
        <v>440</v>
      </c>
    </row>
    <row r="4" spans="1:6">
      <c r="A4" t="s">
        <v>71</v>
      </c>
      <c r="B4" t="s">
        <v>83</v>
      </c>
      <c r="C4" t="s">
        <v>82</v>
      </c>
      <c r="E4" s="9" t="s">
        <v>105</v>
      </c>
      <c r="F4" s="10">
        <v>19</v>
      </c>
    </row>
    <row r="5" spans="1:6" ht="43.5">
      <c r="A5" t="s">
        <v>72</v>
      </c>
      <c r="B5" s="6" t="s">
        <v>110</v>
      </c>
      <c r="C5" s="6" t="s">
        <v>110</v>
      </c>
      <c r="E5" s="9" t="s">
        <v>106</v>
      </c>
      <c r="F5" s="10">
        <v>459</v>
      </c>
    </row>
    <row r="6" spans="1:6">
      <c r="A6" t="s">
        <v>73</v>
      </c>
      <c r="B6" s="4">
        <f>_xlfn.VAR.S(Table155[85+ years state population])</f>
        <v>15105071087.770292</v>
      </c>
      <c r="C6" s="4">
        <f>_xlfn.VAR.P(Table155[Total deaths of state by year])</f>
        <v>1167487.6698230975</v>
      </c>
      <c r="D6" s="4"/>
    </row>
    <row r="7" spans="1:6">
      <c r="A7" t="s">
        <v>74</v>
      </c>
      <c r="B7">
        <f>SQRT(B6)</f>
        <v>122902.68950584561</v>
      </c>
      <c r="C7">
        <f>SQRT(C6)</f>
        <v>1080.503433508241</v>
      </c>
    </row>
    <row r="8" spans="1:6">
      <c r="A8" t="s">
        <v>75</v>
      </c>
      <c r="B8">
        <f>AVERAGE(Table155[85+ years state population])</f>
        <v>110737.17916775598</v>
      </c>
      <c r="C8">
        <f>AVERAGE(Table155[Total deaths of state by year])</f>
        <v>1433.4291938997821</v>
      </c>
      <c r="E8" s="8" t="s">
        <v>103</v>
      </c>
      <c r="F8" t="s">
        <v>108</v>
      </c>
    </row>
    <row r="9" spans="1:6">
      <c r="A9" t="s">
        <v>98</v>
      </c>
      <c r="B9">
        <f>B7*2</f>
        <v>245805.37901169123</v>
      </c>
      <c r="C9">
        <f>C7*2</f>
        <v>2161.0068670164819</v>
      </c>
      <c r="E9" s="9" t="s">
        <v>104</v>
      </c>
      <c r="F9" s="10">
        <v>431</v>
      </c>
    </row>
    <row r="10" spans="1:6">
      <c r="A10" t="s">
        <v>76</v>
      </c>
      <c r="B10" s="11">
        <f>(28/459)</f>
        <v>6.1002178649237473E-2</v>
      </c>
      <c r="C10" s="11">
        <f>19/459</f>
        <v>4.1394335511982572E-2</v>
      </c>
      <c r="E10" s="9" t="s">
        <v>105</v>
      </c>
      <c r="F10" s="10">
        <v>28</v>
      </c>
    </row>
    <row r="11" spans="1:6">
      <c r="E11" s="9" t="s">
        <v>106</v>
      </c>
      <c r="F11" s="10">
        <v>459</v>
      </c>
    </row>
    <row r="13" spans="1:6">
      <c r="A13" t="s">
        <v>77</v>
      </c>
      <c r="B13">
        <f>CORREL(Table155[85+ years state population],Table155[Total deaths of state by year])</f>
        <v>0.94875825844695238</v>
      </c>
    </row>
    <row r="14" spans="1:6" ht="40.5" customHeight="1">
      <c r="A14" t="s">
        <v>78</v>
      </c>
      <c r="B14" s="6" t="s">
        <v>96</v>
      </c>
    </row>
    <row r="15" spans="1:6" ht="79.5" customHeight="1">
      <c r="A15" t="s">
        <v>81</v>
      </c>
      <c r="B15" s="6" t="s">
        <v>95</v>
      </c>
    </row>
    <row r="16" spans="1:6" ht="23">
      <c r="A16" t="s">
        <v>79</v>
      </c>
      <c r="B16" s="7" t="s">
        <v>97</v>
      </c>
    </row>
    <row r="17" spans="1:1">
      <c r="A17" t="s">
        <v>80</v>
      </c>
    </row>
  </sheetData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 Data set</vt:lpstr>
      <vt:lpstr>Sheet1</vt:lpstr>
    </vt:vector>
  </TitlesOfParts>
  <Company>Option Care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2022-03-07T23:21:44Z</dcterms:created>
  <dcterms:modified xsi:type="dcterms:W3CDTF">2022-03-10T01:07:53Z</dcterms:modified>
</cp:coreProperties>
</file>