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Master Data Science\Masterarbeit\esef\Masterarbeit_Schreiben\Finale Versionen\Code für Anhang Masterarbeit\"/>
    </mc:Choice>
  </mc:AlternateContent>
  <xr:revisionPtr revIDLastSave="0" documentId="13_ncr:1_{5A37B4A8-0AF4-4E12-8CAE-2A0BAB380CDB}" xr6:coauthVersionLast="47" xr6:coauthVersionMax="47" xr10:uidLastSave="{00000000-0000-0000-0000-000000000000}"/>
  <bookViews>
    <workbookView xWindow="-108" yWindow="-108" windowWidth="23256" windowHeight="12576" activeTab="1" xr2:uid="{05A7D80E-F57B-44A3-A8F7-CBBBA458A21B}"/>
  </bookViews>
  <sheets>
    <sheet name="cost_calc" sheetId="3" r:id="rId1"/>
    <sheet name="ZF" sheetId="4" r:id="rId2"/>
  </sheets>
  <definedNames>
    <definedName name="_xlnm._FilterDatabase" localSheetId="0" hidden="1">cost_calc!$B$3:$F$34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3" l="1"/>
  <c r="AB16" i="3"/>
  <c r="Z16" i="3"/>
  <c r="W16" i="3"/>
  <c r="F31" i="3"/>
  <c r="F32" i="3"/>
  <c r="F33" i="3"/>
  <c r="F34" i="3"/>
  <c r="F35" i="3"/>
  <c r="F36" i="3"/>
  <c r="E34" i="4" s="1"/>
  <c r="F37" i="3"/>
  <c r="E35" i="4" s="1"/>
  <c r="F38" i="3"/>
  <c r="E36" i="4" s="1"/>
  <c r="F39" i="3"/>
  <c r="E37" i="4" s="1"/>
  <c r="F40" i="3"/>
  <c r="E38" i="4" s="1"/>
  <c r="F41" i="3"/>
  <c r="F42" i="3"/>
  <c r="F43" i="3"/>
  <c r="F44" i="3"/>
  <c r="F45" i="3"/>
  <c r="F30" i="3"/>
  <c r="E40" i="4"/>
  <c r="E43" i="4"/>
  <c r="E28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2" i="4"/>
  <c r="C40" i="4"/>
  <c r="D40" i="4"/>
  <c r="C33" i="4"/>
  <c r="D33" i="4"/>
  <c r="E33" i="4"/>
  <c r="C34" i="4"/>
  <c r="D34" i="4"/>
  <c r="C35" i="4"/>
  <c r="D35" i="4"/>
  <c r="C36" i="4"/>
  <c r="D36" i="4"/>
  <c r="C37" i="4"/>
  <c r="D37" i="4"/>
  <c r="C38" i="4"/>
  <c r="D38" i="4"/>
  <c r="C39" i="4"/>
  <c r="D39" i="4"/>
  <c r="E39" i="4"/>
  <c r="J26" i="3" l="1"/>
  <c r="J25" i="3"/>
  <c r="J24" i="3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C29" i="4"/>
  <c r="D29" i="4"/>
  <c r="E29" i="4"/>
  <c r="C30" i="4"/>
  <c r="D30" i="4"/>
  <c r="E30" i="4"/>
  <c r="C31" i="4"/>
  <c r="D31" i="4"/>
  <c r="E31" i="4"/>
  <c r="C32" i="4"/>
  <c r="D32" i="4"/>
  <c r="E32" i="4"/>
  <c r="D2" i="4"/>
  <c r="E2" i="4"/>
  <c r="C2" i="4"/>
  <c r="J20" i="3"/>
  <c r="J19" i="3"/>
  <c r="J16" i="3" l="1"/>
  <c r="J6" i="3"/>
  <c r="V45" i="3" l="1"/>
  <c r="AB45" i="3" s="1"/>
  <c r="AC45" i="3" s="1"/>
  <c r="V44" i="3"/>
  <c r="AB44" i="3" s="1"/>
  <c r="AC44" i="3" s="1"/>
  <c r="V43" i="3"/>
  <c r="AB43" i="3" s="1"/>
  <c r="AC43" i="3" s="1"/>
  <c r="V39" i="3"/>
  <c r="AB39" i="3" s="1"/>
  <c r="AC39" i="3" s="1"/>
  <c r="V38" i="3"/>
  <c r="AB38" i="3" s="1"/>
  <c r="AC38" i="3" s="1"/>
  <c r="N37" i="3"/>
  <c r="V36" i="3"/>
  <c r="AB36" i="3" s="1"/>
  <c r="AC36" i="3" s="1"/>
  <c r="N35" i="3"/>
  <c r="M41" i="3"/>
  <c r="M39" i="3"/>
  <c r="U37" i="3"/>
  <c r="Z37" i="3" s="1"/>
  <c r="AA37" i="3" s="1"/>
  <c r="M36" i="3"/>
  <c r="U35" i="3"/>
  <c r="Z35" i="3" s="1"/>
  <c r="AA35" i="3" s="1"/>
  <c r="N44" i="3"/>
  <c r="U40" i="3"/>
  <c r="Z40" i="3" s="1"/>
  <c r="AA40" i="3" s="1"/>
  <c r="N38" i="3"/>
  <c r="V37" i="3"/>
  <c r="AB37" i="3" s="1"/>
  <c r="AC37" i="3" s="1"/>
  <c r="V41" i="3"/>
  <c r="AB41" i="3" s="1"/>
  <c r="AC41" i="3" s="1"/>
  <c r="M37" i="3"/>
  <c r="M35" i="3"/>
  <c r="M45" i="3"/>
  <c r="M42" i="3"/>
  <c r="U44" i="3"/>
  <c r="Z44" i="3" s="1"/>
  <c r="AA44" i="3" s="1"/>
  <c r="V40" i="3"/>
  <c r="AB40" i="3" s="1"/>
  <c r="AC40" i="3" s="1"/>
  <c r="N45" i="3"/>
  <c r="N42" i="3"/>
  <c r="N41" i="3"/>
  <c r="M40" i="3"/>
  <c r="N39" i="3"/>
  <c r="N36" i="3"/>
  <c r="V35" i="3"/>
  <c r="AB35" i="3" s="1"/>
  <c r="AC35" i="3" s="1"/>
  <c r="U41" i="3"/>
  <c r="Z41" i="3" s="1"/>
  <c r="AA41" i="3" s="1"/>
  <c r="N40" i="3"/>
  <c r="M38" i="3"/>
  <c r="U36" i="3"/>
  <c r="Z36" i="3" s="1"/>
  <c r="AA36" i="3" s="1"/>
  <c r="N43" i="3"/>
  <c r="U38" i="3"/>
  <c r="Z38" i="3" s="1"/>
  <c r="AA38" i="3" s="1"/>
  <c r="M30" i="3"/>
  <c r="U45" i="3"/>
  <c r="Z45" i="3" s="1"/>
  <c r="AA45" i="3" s="1"/>
  <c r="M44" i="3"/>
  <c r="M43" i="3"/>
  <c r="U42" i="3"/>
  <c r="Z42" i="3" s="1"/>
  <c r="AA42" i="3" s="1"/>
  <c r="U39" i="3"/>
  <c r="Z39" i="3" s="1"/>
  <c r="AA39" i="3" s="1"/>
  <c r="V42" i="3"/>
  <c r="AB42" i="3" s="1"/>
  <c r="AC42" i="3" s="1"/>
  <c r="U43" i="3"/>
  <c r="Z43" i="3" s="1"/>
  <c r="AA43" i="3" s="1"/>
  <c r="J7" i="3"/>
  <c r="O21" i="3" s="1"/>
  <c r="W21" i="3" s="1"/>
  <c r="AE21" i="3" s="1"/>
  <c r="H19" i="4" s="1"/>
  <c r="M34" i="3"/>
  <c r="N33" i="3"/>
  <c r="M33" i="3"/>
  <c r="N34" i="3"/>
  <c r="U33" i="3"/>
  <c r="Z33" i="3" s="1"/>
  <c r="AA33" i="3" s="1"/>
  <c r="F31" i="4" s="1"/>
  <c r="V34" i="3"/>
  <c r="AB34" i="3" s="1"/>
  <c r="AC34" i="3" s="1"/>
  <c r="G32" i="4" s="1"/>
  <c r="U34" i="3"/>
  <c r="Z34" i="3" s="1"/>
  <c r="AA34" i="3" s="1"/>
  <c r="F32" i="4" s="1"/>
  <c r="V33" i="3"/>
  <c r="AB33" i="3" s="1"/>
  <c r="AC33" i="3" s="1"/>
  <c r="G31" i="4" s="1"/>
  <c r="N14" i="3"/>
  <c r="N8" i="3"/>
  <c r="U19" i="3"/>
  <c r="Z19" i="3" s="1"/>
  <c r="AA19" i="3" s="1"/>
  <c r="F17" i="4" s="1"/>
  <c r="M31" i="3"/>
  <c r="N25" i="3"/>
  <c r="N13" i="3"/>
  <c r="U29" i="3"/>
  <c r="U17" i="3"/>
  <c r="Z17" i="3" s="1"/>
  <c r="AA17" i="3" s="1"/>
  <c r="F15" i="4" s="1"/>
  <c r="U5" i="3"/>
  <c r="Z5" i="3" s="1"/>
  <c r="AA5" i="3" s="1"/>
  <c r="F3" i="4" s="1"/>
  <c r="V17" i="3"/>
  <c r="AB17" i="3" s="1"/>
  <c r="AC17" i="3" s="1"/>
  <c r="G15" i="4" s="1"/>
  <c r="M4" i="3"/>
  <c r="M6" i="3"/>
  <c r="M25" i="3"/>
  <c r="M19" i="3"/>
  <c r="M13" i="3"/>
  <c r="M7" i="3"/>
  <c r="U28" i="3"/>
  <c r="Z28" i="3" s="1"/>
  <c r="AA28" i="3" s="1"/>
  <c r="F26" i="4" s="1"/>
  <c r="U16" i="3"/>
  <c r="AA16" i="3" s="1"/>
  <c r="F14" i="4" s="1"/>
  <c r="V12" i="3"/>
  <c r="AB12" i="3" s="1"/>
  <c r="AC12" i="3" s="1"/>
  <c r="G10" i="4" s="1"/>
  <c r="V18" i="3"/>
  <c r="AB18" i="3" s="1"/>
  <c r="AC18" i="3" s="1"/>
  <c r="G16" i="4" s="1"/>
  <c r="N6" i="3"/>
  <c r="N29" i="3"/>
  <c r="N23" i="3"/>
  <c r="N17" i="3"/>
  <c r="N11" i="3"/>
  <c r="U25" i="3"/>
  <c r="Z25" i="3" s="1"/>
  <c r="AA25" i="3" s="1"/>
  <c r="F23" i="4" s="1"/>
  <c r="U13" i="3"/>
  <c r="Z13" i="3" s="1"/>
  <c r="AA13" i="3" s="1"/>
  <c r="F11" i="4" s="1"/>
  <c r="V29" i="3"/>
  <c r="AB29" i="3" s="1"/>
  <c r="AC29" i="3" s="1"/>
  <c r="G27" i="4" s="1"/>
  <c r="V11" i="3"/>
  <c r="N26" i="3"/>
  <c r="U7" i="3"/>
  <c r="Z7" i="3" s="1"/>
  <c r="AA7" i="3" s="1"/>
  <c r="F5" i="4" s="1"/>
  <c r="N19" i="3"/>
  <c r="N16" i="3"/>
  <c r="N10" i="3"/>
  <c r="U23" i="3"/>
  <c r="U11" i="3"/>
  <c r="Z11" i="3" s="1"/>
  <c r="AA11" i="3" s="1"/>
  <c r="F9" i="4" s="1"/>
  <c r="V24" i="3"/>
  <c r="AB24" i="3" s="1"/>
  <c r="AC24" i="3" s="1"/>
  <c r="G22" i="4" s="1"/>
  <c r="V6" i="3"/>
  <c r="AB6" i="3" s="1"/>
  <c r="AC6" i="3" s="1"/>
  <c r="G4" i="4" s="1"/>
  <c r="N20" i="3"/>
  <c r="N7" i="3"/>
  <c r="N28" i="3"/>
  <c r="N22" i="3"/>
  <c r="M28" i="3"/>
  <c r="M22" i="3"/>
  <c r="M16" i="3"/>
  <c r="M10" i="3"/>
  <c r="U22" i="3"/>
  <c r="Z22" i="3" s="1"/>
  <c r="AA22" i="3" s="1"/>
  <c r="F20" i="4" s="1"/>
  <c r="U10" i="3"/>
  <c r="Z10" i="3" s="1"/>
  <c r="AA10" i="3" s="1"/>
  <c r="F8" i="4" s="1"/>
  <c r="V23" i="3"/>
  <c r="AB23" i="3" s="1"/>
  <c r="AC23" i="3" s="1"/>
  <c r="G21" i="4" s="1"/>
  <c r="V5" i="3"/>
  <c r="P31" i="3"/>
  <c r="X31" i="3" s="1"/>
  <c r="Z23" i="3"/>
  <c r="AA23" i="3" s="1"/>
  <c r="F21" i="4" s="1"/>
  <c r="AB11" i="3"/>
  <c r="AC11" i="3" s="1"/>
  <c r="G9" i="4" s="1"/>
  <c r="O6" i="3"/>
  <c r="W6" i="3" s="1"/>
  <c r="AE6" i="3" s="1"/>
  <c r="H4" i="4" s="1"/>
  <c r="O24" i="3"/>
  <c r="W24" i="3" s="1"/>
  <c r="AE24" i="3" s="1"/>
  <c r="H22" i="4" s="1"/>
  <c r="P27" i="3"/>
  <c r="X27" i="3" s="1"/>
  <c r="AH27" i="3" s="1"/>
  <c r="O13" i="3"/>
  <c r="W13" i="3" s="1"/>
  <c r="AE13" i="3" s="1"/>
  <c r="H11" i="4" s="1"/>
  <c r="P28" i="3"/>
  <c r="X28" i="3" s="1"/>
  <c r="AH28" i="3" s="1"/>
  <c r="Z29" i="3"/>
  <c r="AA29" i="3" s="1"/>
  <c r="F27" i="4" s="1"/>
  <c r="P30" i="3"/>
  <c r="X30" i="3" s="1"/>
  <c r="N5" i="3"/>
  <c r="N27" i="3"/>
  <c r="N24" i="3"/>
  <c r="N21" i="3"/>
  <c r="N18" i="3"/>
  <c r="N15" i="3"/>
  <c r="N12" i="3"/>
  <c r="N9" i="3"/>
  <c r="U27" i="3"/>
  <c r="Z27" i="3" s="1"/>
  <c r="AA27" i="3" s="1"/>
  <c r="F25" i="4" s="1"/>
  <c r="U21" i="3"/>
  <c r="Z21" i="3" s="1"/>
  <c r="AA21" i="3" s="1"/>
  <c r="F19" i="4" s="1"/>
  <c r="U15" i="3"/>
  <c r="Z15" i="3" s="1"/>
  <c r="AA15" i="3" s="1"/>
  <c r="F13" i="4" s="1"/>
  <c r="U9" i="3"/>
  <c r="Z9" i="3" s="1"/>
  <c r="AA9" i="3" s="1"/>
  <c r="F7" i="4" s="1"/>
  <c r="V28" i="3"/>
  <c r="AB28" i="3" s="1"/>
  <c r="AC28" i="3" s="1"/>
  <c r="G26" i="4" s="1"/>
  <c r="V22" i="3"/>
  <c r="AB22" i="3" s="1"/>
  <c r="AC22" i="3" s="1"/>
  <c r="G20" i="4" s="1"/>
  <c r="V16" i="3"/>
  <c r="AC16" i="3" s="1"/>
  <c r="G14" i="4" s="1"/>
  <c r="V10" i="3"/>
  <c r="AB10" i="3" s="1"/>
  <c r="AC10" i="3" s="1"/>
  <c r="G8" i="4" s="1"/>
  <c r="V30" i="3"/>
  <c r="AB30" i="3" s="1"/>
  <c r="AC30" i="3" s="1"/>
  <c r="U32" i="3"/>
  <c r="Z32" i="3" s="1"/>
  <c r="AA32" i="3" s="1"/>
  <c r="F30" i="4" s="1"/>
  <c r="V4" i="3"/>
  <c r="M5" i="3"/>
  <c r="M27" i="3"/>
  <c r="M24" i="3"/>
  <c r="M21" i="3"/>
  <c r="M18" i="3"/>
  <c r="M15" i="3"/>
  <c r="M12" i="3"/>
  <c r="M9" i="3"/>
  <c r="U26" i="3"/>
  <c r="Z26" i="3" s="1"/>
  <c r="AA26" i="3" s="1"/>
  <c r="F24" i="4" s="1"/>
  <c r="U20" i="3"/>
  <c r="Z20" i="3" s="1"/>
  <c r="AA20" i="3" s="1"/>
  <c r="F18" i="4" s="1"/>
  <c r="U14" i="3"/>
  <c r="Z14" i="3" s="1"/>
  <c r="AA14" i="3" s="1"/>
  <c r="F12" i="4" s="1"/>
  <c r="U8" i="3"/>
  <c r="Z8" i="3" s="1"/>
  <c r="AA8" i="3" s="1"/>
  <c r="F6" i="4" s="1"/>
  <c r="V27" i="3"/>
  <c r="AB27" i="3" s="1"/>
  <c r="AC27" i="3" s="1"/>
  <c r="G25" i="4" s="1"/>
  <c r="V21" i="3"/>
  <c r="AB21" i="3" s="1"/>
  <c r="AC21" i="3" s="1"/>
  <c r="G19" i="4" s="1"/>
  <c r="V15" i="3"/>
  <c r="V9" i="3"/>
  <c r="AB9" i="3" s="1"/>
  <c r="AC9" i="3" s="1"/>
  <c r="G7" i="4" s="1"/>
  <c r="U30" i="3"/>
  <c r="Z30" i="3" s="1"/>
  <c r="AA30" i="3" s="1"/>
  <c r="F28" i="4" s="1"/>
  <c r="V31" i="3"/>
  <c r="AB31" i="3" s="1"/>
  <c r="AC31" i="3" s="1"/>
  <c r="N32" i="3"/>
  <c r="U4" i="3"/>
  <c r="Z4" i="3" s="1"/>
  <c r="N4" i="3"/>
  <c r="V26" i="3"/>
  <c r="AB26" i="3" s="1"/>
  <c r="AC26" i="3" s="1"/>
  <c r="G24" i="4" s="1"/>
  <c r="V20" i="3"/>
  <c r="AB20" i="3" s="1"/>
  <c r="AC20" i="3" s="1"/>
  <c r="G18" i="4" s="1"/>
  <c r="V14" i="3"/>
  <c r="AB14" i="3" s="1"/>
  <c r="AC14" i="3" s="1"/>
  <c r="G12" i="4" s="1"/>
  <c r="V8" i="3"/>
  <c r="AB8" i="3" s="1"/>
  <c r="AC8" i="3" s="1"/>
  <c r="G6" i="4" s="1"/>
  <c r="N30" i="3"/>
  <c r="U31" i="3"/>
  <c r="Z31" i="3" s="1"/>
  <c r="AA31" i="3" s="1"/>
  <c r="F29" i="4" s="1"/>
  <c r="M32" i="3"/>
  <c r="M29" i="3"/>
  <c r="M26" i="3"/>
  <c r="M23" i="3"/>
  <c r="M20" i="3"/>
  <c r="M17" i="3"/>
  <c r="M14" i="3"/>
  <c r="M11" i="3"/>
  <c r="M8" i="3"/>
  <c r="U24" i="3"/>
  <c r="Z24" i="3" s="1"/>
  <c r="AA24" i="3" s="1"/>
  <c r="F22" i="4" s="1"/>
  <c r="U18" i="3"/>
  <c r="Z18" i="3" s="1"/>
  <c r="AA18" i="3" s="1"/>
  <c r="F16" i="4" s="1"/>
  <c r="U12" i="3"/>
  <c r="Z12" i="3" s="1"/>
  <c r="AA12" i="3" s="1"/>
  <c r="F10" i="4" s="1"/>
  <c r="U6" i="3"/>
  <c r="Z6" i="3" s="1"/>
  <c r="AA6" i="3" s="1"/>
  <c r="F4" i="4" s="1"/>
  <c r="V25" i="3"/>
  <c r="AB25" i="3" s="1"/>
  <c r="AC25" i="3" s="1"/>
  <c r="G23" i="4" s="1"/>
  <c r="V19" i="3"/>
  <c r="AB19" i="3" s="1"/>
  <c r="AC19" i="3" s="1"/>
  <c r="G17" i="4" s="1"/>
  <c r="V13" i="3"/>
  <c r="AB13" i="3" s="1"/>
  <c r="AC13" i="3" s="1"/>
  <c r="G11" i="4" s="1"/>
  <c r="V7" i="3"/>
  <c r="AB7" i="3" s="1"/>
  <c r="AC7" i="3" s="1"/>
  <c r="G5" i="4" s="1"/>
  <c r="N31" i="3"/>
  <c r="V32" i="3"/>
  <c r="AB32" i="3" s="1"/>
  <c r="AC32" i="3" s="1"/>
  <c r="O7" i="3" l="1"/>
  <c r="W7" i="3" s="1"/>
  <c r="AE7" i="3" s="1"/>
  <c r="H5" i="4" s="1"/>
  <c r="F42" i="4"/>
  <c r="P25" i="3"/>
  <c r="X25" i="3" s="1"/>
  <c r="AH25" i="3" s="1"/>
  <c r="P44" i="3"/>
  <c r="X44" i="3" s="1"/>
  <c r="P38" i="3"/>
  <c r="X38" i="3" s="1"/>
  <c r="O39" i="3"/>
  <c r="W39" i="3" s="1"/>
  <c r="AE39" i="3" s="1"/>
  <c r="H37" i="4" s="1"/>
  <c r="O43" i="3"/>
  <c r="W43" i="3" s="1"/>
  <c r="AE43" i="3" s="1"/>
  <c r="H41" i="4" s="1"/>
  <c r="O42" i="3"/>
  <c r="W42" i="3" s="1"/>
  <c r="AE42" i="3" s="1"/>
  <c r="H40" i="4" s="1"/>
  <c r="O41" i="3"/>
  <c r="W41" i="3" s="1"/>
  <c r="AE41" i="3" s="1"/>
  <c r="H39" i="4" s="1"/>
  <c r="O36" i="3"/>
  <c r="W36" i="3" s="1"/>
  <c r="AE36" i="3" s="1"/>
  <c r="H34" i="4" s="1"/>
  <c r="P41" i="3"/>
  <c r="X41" i="3" s="1"/>
  <c r="P35" i="3"/>
  <c r="X35" i="3" s="1"/>
  <c r="P43" i="3"/>
  <c r="X43" i="3" s="1"/>
  <c r="O40" i="3"/>
  <c r="W40" i="3" s="1"/>
  <c r="AE40" i="3" s="1"/>
  <c r="H38" i="4" s="1"/>
  <c r="O38" i="3"/>
  <c r="W38" i="3" s="1"/>
  <c r="AE38" i="3" s="1"/>
  <c r="H36" i="4" s="1"/>
  <c r="O35" i="3"/>
  <c r="W35" i="3" s="1"/>
  <c r="AE35" i="3" s="1"/>
  <c r="H33" i="4" s="1"/>
  <c r="P45" i="3"/>
  <c r="X45" i="3" s="1"/>
  <c r="P37" i="3"/>
  <c r="X37" i="3" s="1"/>
  <c r="P36" i="3"/>
  <c r="X36" i="3" s="1"/>
  <c r="P40" i="3"/>
  <c r="X40" i="3" s="1"/>
  <c r="O45" i="3"/>
  <c r="W45" i="3" s="1"/>
  <c r="AE45" i="3" s="1"/>
  <c r="H43" i="4" s="1"/>
  <c r="O44" i="3"/>
  <c r="W44" i="3" s="1"/>
  <c r="AE44" i="3" s="1"/>
  <c r="H42" i="4" s="1"/>
  <c r="O37" i="3"/>
  <c r="W37" i="3" s="1"/>
  <c r="AE37" i="3" s="1"/>
  <c r="H35" i="4" s="1"/>
  <c r="P39" i="3"/>
  <c r="X39" i="3" s="1"/>
  <c r="P42" i="3"/>
  <c r="X42" i="3" s="1"/>
  <c r="G37" i="4"/>
  <c r="F40" i="4"/>
  <c r="G39" i="4"/>
  <c r="F34" i="4"/>
  <c r="F35" i="4"/>
  <c r="AB15" i="3"/>
  <c r="AC15" i="3" s="1"/>
  <c r="P22" i="3"/>
  <c r="X22" i="3" s="1"/>
  <c r="AH22" i="3" s="1"/>
  <c r="P24" i="3"/>
  <c r="X24" i="3" s="1"/>
  <c r="AH24" i="3" s="1"/>
  <c r="O29" i="3"/>
  <c r="W29" i="3" s="1"/>
  <c r="AE29" i="3" s="1"/>
  <c r="H27" i="4" s="1"/>
  <c r="F41" i="4"/>
  <c r="F43" i="4"/>
  <c r="F38" i="4"/>
  <c r="G41" i="4"/>
  <c r="G36" i="4"/>
  <c r="P9" i="3"/>
  <c r="X9" i="3" s="1"/>
  <c r="AH9" i="3" s="1"/>
  <c r="O14" i="3"/>
  <c r="W14" i="3" s="1"/>
  <c r="AE14" i="3" s="1"/>
  <c r="H12" i="4" s="1"/>
  <c r="AB5" i="3"/>
  <c r="AC5" i="3" s="1"/>
  <c r="G40" i="4"/>
  <c r="F39" i="4"/>
  <c r="G42" i="4"/>
  <c r="G38" i="4"/>
  <c r="G35" i="4"/>
  <c r="P5" i="3"/>
  <c r="X5" i="3" s="1"/>
  <c r="AH5" i="3" s="1"/>
  <c r="P6" i="3"/>
  <c r="X6" i="3" s="1"/>
  <c r="AH6" i="3" s="1"/>
  <c r="O11" i="3"/>
  <c r="W11" i="3" s="1"/>
  <c r="AE11" i="3" s="1"/>
  <c r="H9" i="4" s="1"/>
  <c r="F37" i="4"/>
  <c r="F36" i="4"/>
  <c r="G33" i="4"/>
  <c r="F33" i="4"/>
  <c r="G34" i="4"/>
  <c r="G43" i="4"/>
  <c r="AN31" i="3"/>
  <c r="AO31" i="3" s="1"/>
  <c r="G29" i="4"/>
  <c r="AN32" i="3"/>
  <c r="AO32" i="3" s="1"/>
  <c r="G30" i="4"/>
  <c r="AN30" i="3"/>
  <c r="G28" i="4"/>
  <c r="P11" i="3"/>
  <c r="X11" i="3" s="1"/>
  <c r="AH11" i="3" s="1"/>
  <c r="O19" i="3"/>
  <c r="W19" i="3" s="1"/>
  <c r="AE19" i="3" s="1"/>
  <c r="H17" i="4" s="1"/>
  <c r="P21" i="3"/>
  <c r="X21" i="3" s="1"/>
  <c r="AH21" i="3" s="1"/>
  <c r="O30" i="3"/>
  <c r="W30" i="3" s="1"/>
  <c r="AE30" i="3" s="1"/>
  <c r="H28" i="4" s="1"/>
  <c r="O18" i="3"/>
  <c r="W18" i="3" s="1"/>
  <c r="AE18" i="3" s="1"/>
  <c r="H16" i="4" s="1"/>
  <c r="O26" i="3"/>
  <c r="W26" i="3" s="1"/>
  <c r="AE26" i="3" s="1"/>
  <c r="H24" i="4" s="1"/>
  <c r="O8" i="3"/>
  <c r="W8" i="3" s="1"/>
  <c r="AE8" i="3" s="1"/>
  <c r="H6" i="4" s="1"/>
  <c r="P7" i="3"/>
  <c r="X7" i="3" s="1"/>
  <c r="AH7" i="3" s="1"/>
  <c r="P8" i="3"/>
  <c r="X8" i="3" s="1"/>
  <c r="AH8" i="3" s="1"/>
  <c r="O16" i="3"/>
  <c r="AE16" i="3" s="1"/>
  <c r="H14" i="4" s="1"/>
  <c r="O28" i="3"/>
  <c r="W28" i="3" s="1"/>
  <c r="AE28" i="3" s="1"/>
  <c r="H26" i="4" s="1"/>
  <c r="P10" i="3"/>
  <c r="X10" i="3" s="1"/>
  <c r="AH10" i="3" s="1"/>
  <c r="P17" i="3"/>
  <c r="X17" i="3" s="1"/>
  <c r="AH17" i="3" s="1"/>
  <c r="O25" i="3"/>
  <c r="W25" i="3" s="1"/>
  <c r="AE25" i="3" s="1"/>
  <c r="H23" i="4" s="1"/>
  <c r="P18" i="3"/>
  <c r="X18" i="3" s="1"/>
  <c r="AH18" i="3" s="1"/>
  <c r="O31" i="3"/>
  <c r="W31" i="3" s="1"/>
  <c r="AE31" i="3" s="1"/>
  <c r="H29" i="4" s="1"/>
  <c r="O15" i="3"/>
  <c r="W15" i="3" s="1"/>
  <c r="AE15" i="3" s="1"/>
  <c r="H13" i="4" s="1"/>
  <c r="O23" i="3"/>
  <c r="W23" i="3" s="1"/>
  <c r="AE23" i="3" s="1"/>
  <c r="H21" i="4" s="1"/>
  <c r="O5" i="3"/>
  <c r="W5" i="3" s="1"/>
  <c r="AE5" i="3" s="1"/>
  <c r="H3" i="4" s="1"/>
  <c r="P13" i="3"/>
  <c r="X13" i="3" s="1"/>
  <c r="AH13" i="3" s="1"/>
  <c r="P20" i="3"/>
  <c r="X20" i="3" s="1"/>
  <c r="AH20" i="3" s="1"/>
  <c r="P16" i="3"/>
  <c r="X16" i="3" s="1"/>
  <c r="P23" i="3"/>
  <c r="X23" i="3" s="1"/>
  <c r="AH23" i="3" s="1"/>
  <c r="P26" i="3"/>
  <c r="X26" i="3" s="1"/>
  <c r="AH26" i="3" s="1"/>
  <c r="P15" i="3"/>
  <c r="X15" i="3" s="1"/>
  <c r="AH15" i="3" s="1"/>
  <c r="P4" i="3"/>
  <c r="X4" i="3" s="1"/>
  <c r="AF4" i="3" s="1"/>
  <c r="O12" i="3"/>
  <c r="W12" i="3" s="1"/>
  <c r="AE12" i="3" s="1"/>
  <c r="H10" i="4" s="1"/>
  <c r="O20" i="3"/>
  <c r="W20" i="3" s="1"/>
  <c r="AE20" i="3" s="1"/>
  <c r="H18" i="4" s="1"/>
  <c r="P32" i="3"/>
  <c r="X32" i="3" s="1"/>
  <c r="AF32" i="3" s="1"/>
  <c r="AG32" i="3" s="1"/>
  <c r="P19" i="3"/>
  <c r="X19" i="3" s="1"/>
  <c r="AH19" i="3" s="1"/>
  <c r="O10" i="3"/>
  <c r="W10" i="3" s="1"/>
  <c r="AE10" i="3" s="1"/>
  <c r="H8" i="4" s="1"/>
  <c r="O22" i="3"/>
  <c r="W22" i="3" s="1"/>
  <c r="AE22" i="3" s="1"/>
  <c r="H20" i="4" s="1"/>
  <c r="P29" i="3"/>
  <c r="X29" i="3" s="1"/>
  <c r="AH29" i="3" s="1"/>
  <c r="O4" i="3"/>
  <c r="W4" i="3" s="1"/>
  <c r="AE4" i="3" s="1"/>
  <c r="H2" i="4" s="1"/>
  <c r="P12" i="3"/>
  <c r="X12" i="3" s="1"/>
  <c r="AH12" i="3" s="1"/>
  <c r="O27" i="3"/>
  <c r="W27" i="3" s="1"/>
  <c r="AE27" i="3" s="1"/>
  <c r="H25" i="4" s="1"/>
  <c r="O9" i="3"/>
  <c r="W9" i="3" s="1"/>
  <c r="AE9" i="3" s="1"/>
  <c r="H7" i="4" s="1"/>
  <c r="O17" i="3"/>
  <c r="W17" i="3" s="1"/>
  <c r="AE17" i="3" s="1"/>
  <c r="H15" i="4" s="1"/>
  <c r="P14" i="3"/>
  <c r="X14" i="3" s="1"/>
  <c r="AH14" i="3" s="1"/>
  <c r="AF30" i="3"/>
  <c r="AG30" i="3" s="1"/>
  <c r="AH30" i="3"/>
  <c r="AF31" i="3"/>
  <c r="AG31" i="3" s="1"/>
  <c r="AH31" i="3"/>
  <c r="AN29" i="3"/>
  <c r="AO29" i="3" s="1"/>
  <c r="AO30" i="3"/>
  <c r="AF29" i="3"/>
  <c r="AG29" i="3" s="1"/>
  <c r="O32" i="3"/>
  <c r="W32" i="3" s="1"/>
  <c r="AE32" i="3" s="1"/>
  <c r="H30" i="4" s="1"/>
  <c r="O34" i="3"/>
  <c r="W34" i="3" s="1"/>
  <c r="AE34" i="3" s="1"/>
  <c r="H32" i="4" s="1"/>
  <c r="O33" i="3"/>
  <c r="W33" i="3" s="1"/>
  <c r="AE33" i="3" s="1"/>
  <c r="H31" i="4" s="1"/>
  <c r="P33" i="3"/>
  <c r="X33" i="3" s="1"/>
  <c r="P34" i="3"/>
  <c r="X34" i="3" s="1"/>
  <c r="AN17" i="3"/>
  <c r="AO17" i="3" s="1"/>
  <c r="AN9" i="3"/>
  <c r="AO9" i="3" s="1"/>
  <c r="AF14" i="3"/>
  <c r="AG14" i="3" s="1"/>
  <c r="AN14" i="3"/>
  <c r="AO14" i="3" s="1"/>
  <c r="AN13" i="3"/>
  <c r="AO13" i="3" s="1"/>
  <c r="AN22" i="3"/>
  <c r="AO22" i="3" s="1"/>
  <c r="AN24" i="3"/>
  <c r="AO24" i="3" s="1"/>
  <c r="AF6" i="3"/>
  <c r="AG6" i="3" s="1"/>
  <c r="AN6" i="3"/>
  <c r="AO6" i="3" s="1"/>
  <c r="AN19" i="3"/>
  <c r="AO19" i="3" s="1"/>
  <c r="AF28" i="3"/>
  <c r="AG28" i="3" s="1"/>
  <c r="AN28" i="3"/>
  <c r="AO28" i="3" s="1"/>
  <c r="AN21" i="3"/>
  <c r="AO21" i="3" s="1"/>
  <c r="AF25" i="3"/>
  <c r="AG25" i="3" s="1"/>
  <c r="AN25" i="3"/>
  <c r="AO25" i="3" s="1"/>
  <c r="AN23" i="3"/>
  <c r="AO23" i="3" s="1"/>
  <c r="AF18" i="3"/>
  <c r="AG18" i="3" s="1"/>
  <c r="AN18" i="3"/>
  <c r="AO18" i="3" s="1"/>
  <c r="AN16" i="3"/>
  <c r="AO16" i="3" s="1"/>
  <c r="AF5" i="3"/>
  <c r="AG5" i="3" s="1"/>
  <c r="AN26" i="3"/>
  <c r="AO26" i="3" s="1"/>
  <c r="AF27" i="3"/>
  <c r="AG27" i="3" s="1"/>
  <c r="AN27" i="3"/>
  <c r="AO27" i="3" s="1"/>
  <c r="AF20" i="3"/>
  <c r="AG20" i="3" s="1"/>
  <c r="AN20" i="3"/>
  <c r="AO20" i="3" s="1"/>
  <c r="AN10" i="3"/>
  <c r="AO10" i="3" s="1"/>
  <c r="AN11" i="3"/>
  <c r="AO11" i="3" s="1"/>
  <c r="AN12" i="3"/>
  <c r="AO12" i="3" s="1"/>
  <c r="AF7" i="3"/>
  <c r="AG7" i="3" s="1"/>
  <c r="AN7" i="3"/>
  <c r="AO7" i="3" s="1"/>
  <c r="AN8" i="3"/>
  <c r="AO8" i="3" s="1"/>
  <c r="AA4" i="3"/>
  <c r="F2" i="4" s="1"/>
  <c r="AB4" i="3"/>
  <c r="AC4" i="3" s="1"/>
  <c r="G2" i="4" s="1"/>
  <c r="AF11" i="3" l="1"/>
  <c r="AG11" i="3" s="1"/>
  <c r="AL11" i="3" s="1"/>
  <c r="AF19" i="3"/>
  <c r="AG19" i="3" s="1"/>
  <c r="AF24" i="3"/>
  <c r="AG24" i="3" s="1"/>
  <c r="AF9" i="3"/>
  <c r="AG9" i="3" s="1"/>
  <c r="AJ9" i="3" s="1"/>
  <c r="G13" i="4"/>
  <c r="AN15" i="3"/>
  <c r="AO15" i="3" s="1"/>
  <c r="G3" i="4"/>
  <c r="AN5" i="3"/>
  <c r="AO5" i="3" s="1"/>
  <c r="AF35" i="3"/>
  <c r="AG35" i="3" s="1"/>
  <c r="AH35" i="3"/>
  <c r="AF45" i="3"/>
  <c r="AG45" i="3" s="1"/>
  <c r="AH45" i="3"/>
  <c r="AF41" i="3"/>
  <c r="AG41" i="3" s="1"/>
  <c r="AH41" i="3"/>
  <c r="AF8" i="3"/>
  <c r="AG8" i="3" s="1"/>
  <c r="I6" i="4" s="1"/>
  <c r="AF22" i="3"/>
  <c r="AG22" i="3" s="1"/>
  <c r="I20" i="4" s="1"/>
  <c r="AF44" i="3"/>
  <c r="AG44" i="3" s="1"/>
  <c r="AH44" i="3"/>
  <c r="AF39" i="3"/>
  <c r="AG39" i="3" s="1"/>
  <c r="AH39" i="3"/>
  <c r="AF38" i="3"/>
  <c r="AG38" i="3" s="1"/>
  <c r="AH38" i="3"/>
  <c r="AF10" i="3"/>
  <c r="AG10" i="3" s="1"/>
  <c r="AF15" i="3"/>
  <c r="AG15" i="3" s="1"/>
  <c r="I13" i="4" s="1"/>
  <c r="AG17" i="3"/>
  <c r="AJ17" i="3" s="1"/>
  <c r="AF40" i="3"/>
  <c r="AG40" i="3" s="1"/>
  <c r="AH40" i="3"/>
  <c r="AH37" i="3"/>
  <c r="AF37" i="3"/>
  <c r="AG37" i="3" s="1"/>
  <c r="AF21" i="3"/>
  <c r="AG21" i="3" s="1"/>
  <c r="AJ21" i="3" s="1"/>
  <c r="AH16" i="3"/>
  <c r="AF16" i="3"/>
  <c r="AG16" i="3" s="1"/>
  <c r="AJ16" i="3" s="1"/>
  <c r="AF26" i="3"/>
  <c r="AG26" i="3" s="1"/>
  <c r="AJ26" i="3" s="1"/>
  <c r="AF42" i="3"/>
  <c r="AG42" i="3" s="1"/>
  <c r="AH42" i="3"/>
  <c r="AF36" i="3"/>
  <c r="AG36" i="3" s="1"/>
  <c r="AH36" i="3"/>
  <c r="AH43" i="3"/>
  <c r="AF43" i="3"/>
  <c r="AG43" i="3" s="1"/>
  <c r="AJ27" i="3"/>
  <c r="I25" i="4"/>
  <c r="AL31" i="3"/>
  <c r="I29" i="4"/>
  <c r="AJ10" i="3"/>
  <c r="I8" i="4"/>
  <c r="AJ15" i="3"/>
  <c r="AL29" i="3"/>
  <c r="I27" i="4"/>
  <c r="AJ30" i="3"/>
  <c r="I28" i="4"/>
  <c r="AL32" i="3"/>
  <c r="I30" i="4"/>
  <c r="AL7" i="3"/>
  <c r="I5" i="4"/>
  <c r="I19" i="4"/>
  <c r="AJ6" i="3"/>
  <c r="I4" i="4"/>
  <c r="AJ20" i="3"/>
  <c r="I18" i="4"/>
  <c r="AL18" i="3"/>
  <c r="I16" i="4"/>
  <c r="AL14" i="3"/>
  <c r="I12" i="4"/>
  <c r="AJ11" i="3"/>
  <c r="I9" i="4"/>
  <c r="I3" i="4"/>
  <c r="AJ5" i="3"/>
  <c r="J3" i="4" s="1"/>
  <c r="I7" i="4"/>
  <c r="AL28" i="3"/>
  <c r="I26" i="4"/>
  <c r="AJ24" i="3"/>
  <c r="I22" i="4"/>
  <c r="AL25" i="3"/>
  <c r="I23" i="4"/>
  <c r="AL19" i="3"/>
  <c r="I17" i="4"/>
  <c r="AJ22" i="3"/>
  <c r="AG4" i="3"/>
  <c r="AL4" i="3" s="1"/>
  <c r="AH4" i="3"/>
  <c r="AF12" i="3"/>
  <c r="AG12" i="3" s="1"/>
  <c r="AJ12" i="3" s="1"/>
  <c r="AF13" i="3"/>
  <c r="AG13" i="3" s="1"/>
  <c r="AH32" i="3"/>
  <c r="AF23" i="3"/>
  <c r="AG23" i="3" s="1"/>
  <c r="AL30" i="3"/>
  <c r="AL10" i="3"/>
  <c r="AJ31" i="3"/>
  <c r="AJ29" i="3"/>
  <c r="AL20" i="3"/>
  <c r="AJ14" i="3"/>
  <c r="AL6" i="3"/>
  <c r="AL17" i="3"/>
  <c r="AJ18" i="3"/>
  <c r="AH34" i="3"/>
  <c r="AF34" i="3"/>
  <c r="AG34" i="3" s="1"/>
  <c r="I32" i="4" s="1"/>
  <c r="AL15" i="3"/>
  <c r="AL24" i="3"/>
  <c r="AF33" i="3"/>
  <c r="AG33" i="3" s="1"/>
  <c r="I31" i="4" s="1"/>
  <c r="AH33" i="3"/>
  <c r="AN4" i="3"/>
  <c r="AO4" i="3" s="1"/>
  <c r="AJ32" i="3"/>
  <c r="AJ7" i="3"/>
  <c r="AJ28" i="3"/>
  <c r="AL5" i="3"/>
  <c r="AL27" i="3"/>
  <c r="AL9" i="3"/>
  <c r="AJ25" i="3"/>
  <c r="AJ19" i="3"/>
  <c r="I15" i="4" l="1"/>
  <c r="AL21" i="3"/>
  <c r="AJ8" i="3"/>
  <c r="I41" i="4"/>
  <c r="AL43" i="3"/>
  <c r="AJ43" i="3"/>
  <c r="I38" i="4"/>
  <c r="AL40" i="3"/>
  <c r="AJ40" i="3"/>
  <c r="I40" i="4"/>
  <c r="AJ42" i="3"/>
  <c r="AL42" i="3"/>
  <c r="I36" i="4"/>
  <c r="AJ38" i="3"/>
  <c r="AL38" i="3"/>
  <c r="I24" i="4"/>
  <c r="I37" i="4"/>
  <c r="AL39" i="3"/>
  <c r="AJ39" i="3"/>
  <c r="I39" i="4"/>
  <c r="AL41" i="3"/>
  <c r="AJ41" i="3"/>
  <c r="AL8" i="3"/>
  <c r="AL22" i="3"/>
  <c r="AL26" i="3"/>
  <c r="AL16" i="3"/>
  <c r="I34" i="4"/>
  <c r="AJ36" i="3"/>
  <c r="AL36" i="3"/>
  <c r="I33" i="4"/>
  <c r="AJ35" i="3"/>
  <c r="AL35" i="3"/>
  <c r="I14" i="4"/>
  <c r="I35" i="4"/>
  <c r="AL37" i="3"/>
  <c r="AJ37" i="3"/>
  <c r="I42" i="4"/>
  <c r="AL44" i="3"/>
  <c r="AJ44" i="3"/>
  <c r="I43" i="4"/>
  <c r="AJ45" i="3"/>
  <c r="AL45" i="3"/>
  <c r="AL13" i="3"/>
  <c r="I11" i="4"/>
  <c r="AL12" i="3"/>
  <c r="I10" i="4"/>
  <c r="AK24" i="3"/>
  <c r="K22" i="4" s="1"/>
  <c r="J22" i="4"/>
  <c r="AK18" i="3"/>
  <c r="K16" i="4" s="1"/>
  <c r="J16" i="4"/>
  <c r="AK14" i="3"/>
  <c r="K12" i="4" s="1"/>
  <c r="J12" i="4"/>
  <c r="AK5" i="3"/>
  <c r="K3" i="4" s="1"/>
  <c r="AK6" i="3"/>
  <c r="K4" i="4" s="1"/>
  <c r="J4" i="4"/>
  <c r="AK17" i="3"/>
  <c r="K15" i="4" s="1"/>
  <c r="J15" i="4"/>
  <c r="AK10" i="3"/>
  <c r="K8" i="4" s="1"/>
  <c r="J8" i="4"/>
  <c r="AK32" i="3"/>
  <c r="K30" i="4" s="1"/>
  <c r="J30" i="4"/>
  <c r="AK26" i="3"/>
  <c r="K24" i="4" s="1"/>
  <c r="J24" i="4"/>
  <c r="AK16" i="3"/>
  <c r="K14" i="4" s="1"/>
  <c r="J14" i="4"/>
  <c r="AJ23" i="3"/>
  <c r="I21" i="4"/>
  <c r="I2" i="4"/>
  <c r="AJ4" i="3"/>
  <c r="AK19" i="3"/>
  <c r="K17" i="4" s="1"/>
  <c r="J17" i="4"/>
  <c r="AK28" i="3"/>
  <c r="K26" i="4" s="1"/>
  <c r="J26" i="4"/>
  <c r="AK21" i="3"/>
  <c r="K19" i="4" s="1"/>
  <c r="J19" i="4"/>
  <c r="AK29" i="3"/>
  <c r="K27" i="4" s="1"/>
  <c r="J27" i="4"/>
  <c r="AK11" i="3"/>
  <c r="K9" i="4" s="1"/>
  <c r="J9" i="4"/>
  <c r="AK30" i="3"/>
  <c r="K28" i="4" s="1"/>
  <c r="J28" i="4"/>
  <c r="AK31" i="3"/>
  <c r="K29" i="4" s="1"/>
  <c r="J29" i="4"/>
  <c r="AK25" i="3"/>
  <c r="K23" i="4" s="1"/>
  <c r="J23" i="4"/>
  <c r="AK7" i="3"/>
  <c r="K5" i="4" s="1"/>
  <c r="J5" i="4"/>
  <c r="AK12" i="3"/>
  <c r="K10" i="4" s="1"/>
  <c r="J10" i="4"/>
  <c r="AK22" i="3"/>
  <c r="K20" i="4" s="1"/>
  <c r="J20" i="4"/>
  <c r="AK8" i="3"/>
  <c r="K6" i="4" s="1"/>
  <c r="J6" i="4"/>
  <c r="AK9" i="3"/>
  <c r="K7" i="4" s="1"/>
  <c r="J7" i="4"/>
  <c r="AK20" i="3"/>
  <c r="K18" i="4" s="1"/>
  <c r="J18" i="4"/>
  <c r="AK15" i="3"/>
  <c r="K13" i="4" s="1"/>
  <c r="J13" i="4"/>
  <c r="AK27" i="3"/>
  <c r="K25" i="4" s="1"/>
  <c r="J25" i="4"/>
  <c r="AL23" i="3"/>
  <c r="AJ13" i="3"/>
  <c r="AL33" i="3"/>
  <c r="AJ33" i="3"/>
  <c r="AJ34" i="3"/>
  <c r="AL34" i="3"/>
  <c r="AK44" i="3" l="1"/>
  <c r="K42" i="4" s="1"/>
  <c r="J42" i="4"/>
  <c r="J38" i="4"/>
  <c r="AK40" i="3"/>
  <c r="K38" i="4" s="1"/>
  <c r="J36" i="4"/>
  <c r="AK38" i="3"/>
  <c r="K36" i="4" s="1"/>
  <c r="J33" i="4"/>
  <c r="AK35" i="3"/>
  <c r="K33" i="4" s="1"/>
  <c r="J35" i="4"/>
  <c r="AK37" i="3"/>
  <c r="K35" i="4" s="1"/>
  <c r="AK43" i="3"/>
  <c r="K41" i="4" s="1"/>
  <c r="J41" i="4"/>
  <c r="AK45" i="3"/>
  <c r="K43" i="4" s="1"/>
  <c r="J43" i="4"/>
  <c r="J40" i="4"/>
  <c r="AK42" i="3"/>
  <c r="K40" i="4" s="1"/>
  <c r="J37" i="4"/>
  <c r="AK39" i="3"/>
  <c r="K37" i="4" s="1"/>
  <c r="J34" i="4"/>
  <c r="AK36" i="3"/>
  <c r="K34" i="4" s="1"/>
  <c r="J39" i="4"/>
  <c r="AK41" i="3"/>
  <c r="K39" i="4" s="1"/>
  <c r="AK13" i="3"/>
  <c r="K11" i="4" s="1"/>
  <c r="J11" i="4"/>
  <c r="AK23" i="3"/>
  <c r="K21" i="4" s="1"/>
  <c r="J21" i="4"/>
  <c r="AK34" i="3"/>
  <c r="K32" i="4" s="1"/>
  <c r="J32" i="4"/>
  <c r="AK33" i="3"/>
  <c r="K31" i="4" s="1"/>
  <c r="J31" i="4"/>
  <c r="J2" i="4"/>
  <c r="AK4" i="3"/>
  <c r="K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Startklar</author>
  </authors>
  <commentList>
    <comment ref="J17" authorId="0" shapeId="0" xr:uid="{297345F5-77B3-4BCF-863C-061A702B2EE2}">
      <text>
        <r>
          <rPr>
            <b/>
            <sz val="9"/>
            <color indexed="81"/>
            <rFont val="Segoe UI"/>
            <charset val="1"/>
          </rPr>
          <t>Startklar:</t>
        </r>
        <r>
          <rPr>
            <sz val="9"/>
            <color indexed="81"/>
            <rFont val="Segoe UI"/>
            <charset val="1"/>
          </rPr>
          <t xml:space="preserve">
Hier können die Kosten für die Prüfung eines Unternehmens angepasst werden
In der Masterarbeit wurden zwei Werte ausgetestet
6,15 Millionen Euro und
26 Millionen Euro
</t>
        </r>
      </text>
    </comment>
  </commentList>
</comments>
</file>

<file path=xl/sharedStrings.xml><?xml version="1.0" encoding="utf-8"?>
<sst xmlns="http://schemas.openxmlformats.org/spreadsheetml/2006/main" count="110" uniqueCount="62">
  <si>
    <t>Methode</t>
  </si>
  <si>
    <t>Datensatz</t>
  </si>
  <si>
    <t>Sensitivität</t>
  </si>
  <si>
    <t>Spezifität</t>
  </si>
  <si>
    <t>Gesamttrefferquote</t>
  </si>
  <si>
    <t>Logistische Regression</t>
  </si>
  <si>
    <t>Random Forest</t>
  </si>
  <si>
    <t>Support Vector Machine (linear)</t>
  </si>
  <si>
    <t>Support Vector Machine (Polynom-Kernel)</t>
  </si>
  <si>
    <t>Support Vector Machine (Radial-Kernel)</t>
  </si>
  <si>
    <t>Kosten für Falschklassifikation</t>
  </si>
  <si>
    <t>Grundgesamtheit</t>
  </si>
  <si>
    <t>Anteil Betrug</t>
  </si>
  <si>
    <t>Betrugsuntern. Abs</t>
  </si>
  <si>
    <t>kein Betrug</t>
  </si>
  <si>
    <t>BETRUG Treffer</t>
  </si>
  <si>
    <t>BETRUG falsch</t>
  </si>
  <si>
    <t>Nicht Betrug Treffer</t>
  </si>
  <si>
    <t>Nicht Betrug Falsch</t>
  </si>
  <si>
    <t>25% ME FRAUD</t>
  </si>
  <si>
    <t>10,9% FRAUD nicht identifziert</t>
  </si>
  <si>
    <t>bisher gefundene Fraud</t>
  </si>
  <si>
    <t>zusätzlich identifizierte Unternehmen</t>
  </si>
  <si>
    <t>nicht gefundene FRAUD</t>
  </si>
  <si>
    <t>Benefit Zusatz</t>
  </si>
  <si>
    <t>25% ME</t>
  </si>
  <si>
    <t>Mar-Cap EU</t>
  </si>
  <si>
    <t>Mar-Cap average</t>
  </si>
  <si>
    <t>in Mill. Dollar</t>
  </si>
  <si>
    <t>Benefit Zusatz nicht dabei</t>
  </si>
  <si>
    <t>10,9% ME</t>
  </si>
  <si>
    <t>Verlorene Gewinn</t>
  </si>
  <si>
    <t>Keine Kosten</t>
  </si>
  <si>
    <t>Compliance pro U</t>
  </si>
  <si>
    <t>Kosten Betrug +/- und Nicht Betrug +/-</t>
  </si>
  <si>
    <t>Verhältnis Ersparnis / Zusatzkosten</t>
  </si>
  <si>
    <t>Audit fee average</t>
  </si>
  <si>
    <t>total audit fee cost</t>
  </si>
  <si>
    <t>Audit Fee Nicht Betrug</t>
  </si>
  <si>
    <t>Audit fee aver. Higher</t>
  </si>
  <si>
    <t>higher fees</t>
  </si>
  <si>
    <t>compliance</t>
  </si>
  <si>
    <t xml:space="preserve">Nicht Betrug - Falschklassifikation </t>
  </si>
  <si>
    <t>(Sensitivität – 33%) * 645 * 979 Mio. $ * 25%</t>
  </si>
  <si>
    <t>(1- Sensitivität) * 645 *979 Mio. $ * 10,9%</t>
  </si>
  <si>
    <t>Spezifität * 5218 * 0 $</t>
  </si>
  <si>
    <t>(1-Spezifität) * 5218 * Kosten für Prüfung 26mio/6Mio…</t>
  </si>
  <si>
    <t>Betrug +/-
Angefallene Kosten + Nicht-Betrug +/-
Kosten da als Betrug klassifiziert</t>
  </si>
  <si>
    <t>Verhältnis Ersparnis/nur Falschklassifikation</t>
  </si>
  <si>
    <t>Vermeidete Kosten/ Gesamtkosten</t>
  </si>
  <si>
    <t>Zusätzlich identifizierte Betrug Vermeidete Kosten</t>
  </si>
  <si>
    <t>Gesamtkosten</t>
  </si>
  <si>
    <t>Verhältnis Zusatz-Benefit zu Kosten</t>
  </si>
  <si>
    <t>Betrug +/- Angefallene Kosten</t>
  </si>
  <si>
    <t>Nicht-Betrug +/+ Richtig identifizierte Kosten</t>
  </si>
  <si>
    <t>Nicht-Betrug +/- Kosten da als Betrug klassifiziert</t>
  </si>
  <si>
    <t>Gesamt-trefferquote</t>
  </si>
  <si>
    <t>n/a</t>
  </si>
  <si>
    <t>Beispiel</t>
  </si>
  <si>
    <t>Künstliche Neurale Netze</t>
  </si>
  <si>
    <t>Algorithmus</t>
  </si>
  <si>
    <t>--&gt; anzupassen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</si>
</sst>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0" xfId="0" applyNumberFormat="1"/>
    <xf numFmtId="164" fontId="0" fillId="0" borderId="0" xfId="1" applyNumberFormat="1" applyFont="1"/>
    <xf numFmtId="164" fontId="0" fillId="0" borderId="7" xfId="1" applyNumberFormat="1" applyFont="1" applyFill="1" applyBorder="1" applyAlignment="1">
      <alignment wrapText="1"/>
    </xf>
    <xf numFmtId="164" fontId="0" fillId="0" borderId="0" xfId="0" applyNumberFormat="1"/>
    <xf numFmtId="9" fontId="0" fillId="0" borderId="0" xfId="2" applyFont="1"/>
    <xf numFmtId="0" fontId="2" fillId="2" borderId="7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164" fontId="0" fillId="2" borderId="0" xfId="1" applyNumberFormat="1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2" borderId="8" xfId="0" applyFill="1" applyBorder="1"/>
    <xf numFmtId="164" fontId="0" fillId="2" borderId="8" xfId="1" applyNumberFormat="1" applyFon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9" fontId="0" fillId="0" borderId="8" xfId="2" applyFont="1" applyBorder="1"/>
    <xf numFmtId="9" fontId="0" fillId="2" borderId="8" xfId="2" applyFont="1" applyFill="1" applyBorder="1"/>
    <xf numFmtId="9" fontId="0" fillId="2" borderId="0" xfId="2" applyFont="1" applyFill="1"/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44" fontId="0" fillId="0" borderId="0" xfId="1" applyFont="1"/>
    <xf numFmtId="0" fontId="3" fillId="0" borderId="0" xfId="0" applyFont="1" applyAlignment="1">
      <alignment horizontal="center" vertical="center" wrapText="1"/>
    </xf>
    <xf numFmtId="10" fontId="0" fillId="0" borderId="0" xfId="2" applyNumberFormat="1" applyFont="1" applyBorder="1"/>
    <xf numFmtId="0" fontId="0" fillId="0" borderId="12" xfId="0" applyBorder="1" applyAlignment="1">
      <alignment horizontal="center" vertical="center" wrapText="1"/>
    </xf>
    <xf numFmtId="10" fontId="0" fillId="0" borderId="6" xfId="2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1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2" fontId="0" fillId="0" borderId="8" xfId="2" applyNumberFormat="1" applyFont="1" applyBorder="1"/>
    <xf numFmtId="0" fontId="0" fillId="4" borderId="14" xfId="0" applyFill="1" applyBorder="1" applyAlignment="1">
      <alignment wrapText="1"/>
    </xf>
    <xf numFmtId="0" fontId="0" fillId="4" borderId="12" xfId="0" applyFill="1" applyBorder="1" applyAlignment="1">
      <alignment horizontal="center" vertical="center" wrapText="1"/>
    </xf>
    <xf numFmtId="10" fontId="0" fillId="4" borderId="15" xfId="2" applyNumberFormat="1" applyFont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9" fontId="0" fillId="4" borderId="16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wrapText="1"/>
    </xf>
    <xf numFmtId="10" fontId="0" fillId="4" borderId="6" xfId="2" applyNumberFormat="1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9" fontId="0" fillId="4" borderId="18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wrapText="1"/>
    </xf>
    <xf numFmtId="10" fontId="0" fillId="4" borderId="20" xfId="2" applyNumberFormat="1" applyFon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9" fontId="0" fillId="4" borderId="21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wrapText="1"/>
    </xf>
    <xf numFmtId="0" fontId="0" fillId="5" borderId="12" xfId="0" applyFill="1" applyBorder="1" applyAlignment="1">
      <alignment horizontal="center" vertical="center" wrapText="1"/>
    </xf>
    <xf numFmtId="10" fontId="0" fillId="5" borderId="15" xfId="2" applyNumberFormat="1" applyFon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9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wrapText="1"/>
    </xf>
    <xf numFmtId="10" fontId="0" fillId="5" borderId="6" xfId="2" applyNumberFormat="1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wrapText="1"/>
    </xf>
    <xf numFmtId="10" fontId="0" fillId="5" borderId="20" xfId="2" applyNumberFormat="1" applyFon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wrapText="1"/>
    </xf>
    <xf numFmtId="0" fontId="0" fillId="6" borderId="12" xfId="0" applyFill="1" applyBorder="1" applyAlignment="1">
      <alignment horizontal="center" vertical="center" wrapText="1"/>
    </xf>
    <xf numFmtId="10" fontId="0" fillId="6" borderId="15" xfId="2" applyNumberFormat="1" applyFon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9" fontId="0" fillId="6" borderId="16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wrapText="1"/>
    </xf>
    <xf numFmtId="10" fontId="0" fillId="6" borderId="20" xfId="2" applyNumberFormat="1" applyFont="1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9" fontId="0" fillId="6" borderId="21" xfId="0" applyNumberForma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0" fontId="0" fillId="6" borderId="6" xfId="2" applyNumberFormat="1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9" fontId="0" fillId="6" borderId="6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wrapText="1"/>
    </xf>
    <xf numFmtId="9" fontId="0" fillId="6" borderId="18" xfId="0" applyNumberFormat="1" applyFill="1" applyBorder="1" applyAlignment="1">
      <alignment horizontal="center" vertical="center"/>
    </xf>
    <xf numFmtId="10" fontId="0" fillId="6" borderId="13" xfId="2" applyNumberFormat="1" applyFon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9" fontId="0" fillId="6" borderId="13" xfId="0" applyNumberFormat="1" applyFill="1" applyBorder="1" applyAlignment="1">
      <alignment horizontal="center" vertical="center"/>
    </xf>
    <xf numFmtId="0" fontId="0" fillId="7" borderId="0" xfId="0" applyFill="1" applyAlignment="1">
      <alignment wrapText="1"/>
    </xf>
    <xf numFmtId="0" fontId="0" fillId="7" borderId="12" xfId="0" applyFill="1" applyBorder="1" applyAlignment="1">
      <alignment horizontal="center" vertical="center" wrapText="1"/>
    </xf>
    <xf numFmtId="10" fontId="0" fillId="7" borderId="6" xfId="2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9" fontId="0" fillId="7" borderId="6" xfId="0" applyNumberFormat="1" applyFill="1" applyBorder="1" applyAlignment="1">
      <alignment horizontal="center" vertical="center"/>
    </xf>
    <xf numFmtId="10" fontId="0" fillId="7" borderId="10" xfId="2" applyNumberFormat="1" applyFon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quotePrefix="1" applyFont="1" applyAlignment="1">
      <alignment wrapText="1"/>
    </xf>
    <xf numFmtId="0" fontId="5" fillId="0" borderId="8" xfId="0" applyFont="1" applyBorder="1" applyAlignment="1">
      <alignment wrapText="1"/>
    </xf>
  </cellXfs>
  <cellStyles count="3">
    <cellStyle name="Prozent" xfId="2" builtinId="5"/>
    <cellStyle name="Standard" xfId="0" builtinId="0"/>
    <cellStyle name="Währung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B638-2485-4325-844F-F76A5DF41247}">
  <sheetPr>
    <pageSetUpPr fitToPage="1"/>
  </sheetPr>
  <dimension ref="B1:AO45"/>
  <sheetViews>
    <sheetView zoomScale="70" zoomScaleNormal="70" workbookViewId="0">
      <selection activeCell="J19" sqref="J19"/>
    </sheetView>
  </sheetViews>
  <sheetFormatPr baseColWidth="10" defaultRowHeight="21" x14ac:dyDescent="0.4"/>
  <cols>
    <col min="4" max="5" width="11.44140625" style="46"/>
    <col min="7" max="7" width="15.109375" style="106" bestFit="1" customWidth="1"/>
    <col min="10" max="10" width="30.88671875" customWidth="1"/>
    <col min="13" max="16" width="11.5546875" style="6"/>
    <col min="21" max="21" width="21.6640625" style="17" customWidth="1"/>
    <col min="26" max="26" width="22.109375" bestFit="1" customWidth="1"/>
    <col min="27" max="27" width="11.5546875" style="11"/>
    <col min="28" max="28" width="21.6640625" bestFit="1" customWidth="1"/>
    <col min="29" max="29" width="11.5546875" style="11"/>
    <col min="31" max="31" width="19" bestFit="1" customWidth="1"/>
    <col min="32" max="32" width="32.6640625" bestFit="1" customWidth="1"/>
    <col min="33" max="33" width="19" customWidth="1"/>
    <col min="34" max="34" width="22.109375" bestFit="1" customWidth="1"/>
    <col min="36" max="36" width="37.109375" bestFit="1" customWidth="1"/>
    <col min="37" max="37" width="33.6640625" customWidth="1"/>
    <col min="38" max="38" width="43.44140625" bestFit="1" customWidth="1"/>
    <col min="40" max="40" width="22.5546875" bestFit="1" customWidth="1"/>
  </cols>
  <sheetData>
    <row r="1" spans="2:41" ht="73.2" x14ac:dyDescent="0.4">
      <c r="AA1" s="20" t="s">
        <v>43</v>
      </c>
      <c r="AC1" s="20" t="s">
        <v>44</v>
      </c>
      <c r="AE1" s="21" t="s">
        <v>45</v>
      </c>
      <c r="AG1" s="21" t="s">
        <v>46</v>
      </c>
      <c r="AJ1" s="21" t="s">
        <v>47</v>
      </c>
      <c r="AK1" s="21" t="s">
        <v>49</v>
      </c>
    </row>
    <row r="2" spans="2:41" ht="82.95" customHeight="1" thickBot="1" x14ac:dyDescent="0.45">
      <c r="U2" s="15" t="s">
        <v>22</v>
      </c>
      <c r="AB2" t="s">
        <v>31</v>
      </c>
      <c r="AE2" t="s">
        <v>32</v>
      </c>
    </row>
    <row r="3" spans="2:41" ht="63.6" thickBot="1" x14ac:dyDescent="0.35">
      <c r="B3" s="1" t="s">
        <v>0</v>
      </c>
      <c r="C3" s="2" t="s">
        <v>1</v>
      </c>
      <c r="D3" s="47" t="s">
        <v>2</v>
      </c>
      <c r="E3" s="47" t="s">
        <v>3</v>
      </c>
      <c r="F3" s="2" t="s">
        <v>4</v>
      </c>
      <c r="G3" s="105" t="s">
        <v>10</v>
      </c>
      <c r="M3" s="8" t="s">
        <v>15</v>
      </c>
      <c r="N3" s="8" t="s">
        <v>16</v>
      </c>
      <c r="O3" s="8" t="s">
        <v>17</v>
      </c>
      <c r="P3" s="8" t="s">
        <v>18</v>
      </c>
      <c r="U3" s="16" t="s">
        <v>15</v>
      </c>
      <c r="V3" s="8" t="s">
        <v>16</v>
      </c>
      <c r="W3" s="8" t="s">
        <v>17</v>
      </c>
      <c r="X3" s="8" t="s">
        <v>18</v>
      </c>
      <c r="Z3" s="9" t="s">
        <v>24</v>
      </c>
      <c r="AA3" s="12" t="s">
        <v>28</v>
      </c>
      <c r="AB3" s="9" t="s">
        <v>29</v>
      </c>
      <c r="AC3" s="12" t="s">
        <v>28</v>
      </c>
      <c r="AE3" t="s">
        <v>17</v>
      </c>
      <c r="AF3" s="6" t="s">
        <v>42</v>
      </c>
      <c r="AH3" t="s">
        <v>40</v>
      </c>
      <c r="AJ3" t="s">
        <v>34</v>
      </c>
      <c r="AK3" t="s">
        <v>35</v>
      </c>
      <c r="AL3" t="s">
        <v>48</v>
      </c>
      <c r="AN3" t="s">
        <v>38</v>
      </c>
    </row>
    <row r="4" spans="2:41" ht="29.4" thickBot="1" x14ac:dyDescent="0.45">
      <c r="B4" s="33" t="s">
        <v>5</v>
      </c>
      <c r="C4" s="34">
        <v>1</v>
      </c>
      <c r="D4" s="48">
        <v>78.537999999999997</v>
      </c>
      <c r="E4" s="48">
        <v>57.54</v>
      </c>
      <c r="F4" s="34">
        <v>64.260000000000005</v>
      </c>
      <c r="H4" t="s">
        <v>11</v>
      </c>
      <c r="J4">
        <v>5863</v>
      </c>
      <c r="M4" s="8">
        <f>ROUND((D4/100)*$J$6,0)</f>
        <v>507</v>
      </c>
      <c r="N4" s="8">
        <f>ROUND((1-D4/100)*$J$6,0)</f>
        <v>138</v>
      </c>
      <c r="O4" s="8">
        <f>ROUND((E4/100)*$J$7,0)</f>
        <v>3002</v>
      </c>
      <c r="P4" s="8">
        <f>ROUND((1-E4/100)*$J$7,0)</f>
        <v>2216</v>
      </c>
      <c r="U4" s="17">
        <f>ROUND((D4/100-$J$11)*$J$6,0)</f>
        <v>294</v>
      </c>
      <c r="V4">
        <f>ROUND((1-D4/100)*$J$6,0)</f>
        <v>138</v>
      </c>
      <c r="W4">
        <f>O4</f>
        <v>3002</v>
      </c>
      <c r="X4">
        <f>P4</f>
        <v>2216</v>
      </c>
      <c r="Z4" s="13">
        <f>U4*$J$14*$J$16</f>
        <v>71581954630.735123</v>
      </c>
      <c r="AA4" s="11">
        <f>Z4/1000000000</f>
        <v>71.581954630735126</v>
      </c>
      <c r="AB4" s="13">
        <f>V4*$J$13*$J$16</f>
        <v>14649466143.612486</v>
      </c>
      <c r="AC4" s="11">
        <f>AB4/1000000000</f>
        <v>14.649466143612486</v>
      </c>
      <c r="AE4">
        <f>W4*0</f>
        <v>0</v>
      </c>
      <c r="AF4" s="13">
        <f>X4*$J$17</f>
        <v>57616000000</v>
      </c>
      <c r="AG4" s="13">
        <f>AF4/1000000000</f>
        <v>57.616</v>
      </c>
      <c r="AH4" s="13">
        <f t="shared" ref="AH4:AH45" si="0">X4*$J$21/1000000000</f>
        <v>13.628399999999999</v>
      </c>
      <c r="AJ4" s="13">
        <f t="shared" ref="AJ4:AJ45" si="1">AC4+AG4</f>
        <v>72.265466143612485</v>
      </c>
      <c r="AK4" s="14">
        <f t="shared" ref="AK4:AK45" si="2">AA4/AJ4</f>
        <v>0.99054165773290626</v>
      </c>
      <c r="AL4" s="14">
        <f t="shared" ref="AL4:AL45" si="3">AA4/AG4</f>
        <v>1.2423971575731589</v>
      </c>
      <c r="AN4" s="13" t="e">
        <f>#REF!+AC4</f>
        <v>#REF!</v>
      </c>
      <c r="AO4" s="14" t="e">
        <f t="shared" ref="AO4:AO32" si="4">AA4/AN4</f>
        <v>#REF!</v>
      </c>
    </row>
    <row r="5" spans="2:41" ht="29.4" thickBot="1" x14ac:dyDescent="0.45">
      <c r="B5" s="3" t="s">
        <v>5</v>
      </c>
      <c r="C5" s="4">
        <v>1</v>
      </c>
      <c r="D5" s="49">
        <v>75.760000000000005</v>
      </c>
      <c r="E5" s="49">
        <v>63.49</v>
      </c>
      <c r="F5" s="4">
        <v>67.42</v>
      </c>
      <c r="H5" t="s">
        <v>12</v>
      </c>
      <c r="J5" s="7">
        <v>0.11</v>
      </c>
      <c r="M5" s="8">
        <f t="shared" ref="M5:M6" si="5">ROUND((D5/100)*$J$6,0)</f>
        <v>489</v>
      </c>
      <c r="N5" s="8">
        <f t="shared" ref="N5:N6" si="6">ROUND((1-D5/100)*$J$6,0)</f>
        <v>156</v>
      </c>
      <c r="O5" s="8">
        <f t="shared" ref="O5:O45" si="7">ROUND((E5/100)*$J$7,0)</f>
        <v>3313</v>
      </c>
      <c r="P5" s="8">
        <f t="shared" ref="P5:P45" si="8">ROUND((1-E5/100)*$J$7,0)</f>
        <v>1905</v>
      </c>
      <c r="U5" s="17">
        <f t="shared" ref="U5:U45" si="9">ROUND((D5/100-$J$11)*$J$6,0)</f>
        <v>276</v>
      </c>
      <c r="V5">
        <f t="shared" ref="V5:V45" si="10">ROUND((1-D5/100)*$J$6,0)</f>
        <v>156</v>
      </c>
      <c r="W5">
        <f t="shared" ref="W5:W45" si="11">O5</f>
        <v>3313</v>
      </c>
      <c r="X5">
        <f t="shared" ref="X5:X45" si="12">P5</f>
        <v>1905</v>
      </c>
      <c r="Z5">
        <f t="shared" ref="Z5:Z45" si="13">U5*$J$14*$J$16</f>
        <v>67199385979.873787</v>
      </c>
      <c r="AA5" s="11">
        <f t="shared" ref="AA5:AA45" si="14">Z5/1000000000</f>
        <v>67.199385979873782</v>
      </c>
      <c r="AB5" s="13">
        <f>V5*$J$13*$J$16</f>
        <v>16560266075.388029</v>
      </c>
      <c r="AC5" s="11">
        <f t="shared" ref="AC5:AC45" si="15">AB5/1000000000</f>
        <v>16.560266075388029</v>
      </c>
      <c r="AE5">
        <f t="shared" ref="AE5:AE45" si="16">W5*0</f>
        <v>0</v>
      </c>
      <c r="AF5" s="13">
        <f t="shared" ref="AF5:AF45" si="17">X5*$J$17</f>
        <v>49530000000</v>
      </c>
      <c r="AG5" s="13">
        <f t="shared" ref="AG5:AG33" si="18">AF5/1000000000</f>
        <v>49.53</v>
      </c>
      <c r="AH5" s="13">
        <f t="shared" si="0"/>
        <v>11.71575</v>
      </c>
      <c r="AJ5" s="13">
        <f t="shared" si="1"/>
        <v>66.09026607538803</v>
      </c>
      <c r="AK5" s="14">
        <f t="shared" si="2"/>
        <v>1.0167818949801262</v>
      </c>
      <c r="AL5" s="14">
        <f t="shared" si="3"/>
        <v>1.3567410858040334</v>
      </c>
      <c r="AN5" s="13" t="e">
        <f>#REF!+AC5</f>
        <v>#REF!</v>
      </c>
      <c r="AO5" s="14" t="e">
        <f t="shared" si="4"/>
        <v>#REF!</v>
      </c>
    </row>
    <row r="6" spans="2:41" ht="29.4" thickBot="1" x14ac:dyDescent="0.45">
      <c r="B6" s="3" t="s">
        <v>5</v>
      </c>
      <c r="C6" s="4">
        <v>1</v>
      </c>
      <c r="D6" s="49">
        <v>71.412999999999997</v>
      </c>
      <c r="E6" s="49">
        <v>71.239999999999995</v>
      </c>
      <c r="F6" s="4">
        <v>71.3</v>
      </c>
      <c r="H6" t="s">
        <v>13</v>
      </c>
      <c r="J6">
        <f>ROUND(J4*J5,0)</f>
        <v>645</v>
      </c>
      <c r="M6" s="8">
        <f t="shared" si="5"/>
        <v>461</v>
      </c>
      <c r="N6" s="8">
        <f t="shared" si="6"/>
        <v>184</v>
      </c>
      <c r="O6" s="8">
        <f t="shared" si="7"/>
        <v>3717</v>
      </c>
      <c r="P6" s="8">
        <f t="shared" si="8"/>
        <v>1501</v>
      </c>
      <c r="U6" s="17">
        <f t="shared" si="9"/>
        <v>248</v>
      </c>
      <c r="V6">
        <f t="shared" si="10"/>
        <v>184</v>
      </c>
      <c r="W6">
        <f t="shared" si="11"/>
        <v>3717</v>
      </c>
      <c r="X6">
        <f t="shared" si="12"/>
        <v>1501</v>
      </c>
      <c r="Z6">
        <f t="shared" si="13"/>
        <v>60382056967.422821</v>
      </c>
      <c r="AA6" s="11">
        <f t="shared" si="14"/>
        <v>60.38205696742282</v>
      </c>
      <c r="AB6">
        <f t="shared" ref="AB6:AB45" si="19">V6*$J$13*$J$16</f>
        <v>19532621524.816647</v>
      </c>
      <c r="AC6" s="11">
        <f t="shared" si="15"/>
        <v>19.532621524816648</v>
      </c>
      <c r="AE6">
        <f t="shared" si="16"/>
        <v>0</v>
      </c>
      <c r="AF6" s="13">
        <f t="shared" si="17"/>
        <v>39026000000</v>
      </c>
      <c r="AG6" s="13">
        <f t="shared" si="18"/>
        <v>39.026000000000003</v>
      </c>
      <c r="AH6" s="13">
        <f t="shared" si="0"/>
        <v>9.2311499999999995</v>
      </c>
      <c r="AJ6" s="13">
        <f t="shared" si="1"/>
        <v>58.558621524816651</v>
      </c>
      <c r="AK6" s="14">
        <f t="shared" si="2"/>
        <v>1.0311386333066841</v>
      </c>
      <c r="AL6" s="14">
        <f t="shared" si="3"/>
        <v>1.5472263867017582</v>
      </c>
      <c r="AN6" s="13" t="e">
        <f>#REF!+AC6</f>
        <v>#REF!</v>
      </c>
      <c r="AO6" s="14" t="e">
        <f t="shared" si="4"/>
        <v>#REF!</v>
      </c>
    </row>
    <row r="7" spans="2:41" ht="29.4" thickBot="1" x14ac:dyDescent="0.45">
      <c r="B7" s="3" t="s">
        <v>5</v>
      </c>
      <c r="C7" s="4">
        <v>2</v>
      </c>
      <c r="D7" s="49">
        <v>51.55</v>
      </c>
      <c r="E7" s="49">
        <v>67.650000000000006</v>
      </c>
      <c r="F7" s="4">
        <v>62.47</v>
      </c>
      <c r="H7" t="s">
        <v>14</v>
      </c>
      <c r="J7">
        <f>J4-J6</f>
        <v>5218</v>
      </c>
      <c r="M7" s="8">
        <f t="shared" ref="M7:M45" si="20">ROUND((D7/100)*$J$6,0)</f>
        <v>332</v>
      </c>
      <c r="N7" s="8">
        <f t="shared" ref="N7:N45" si="21">ROUND((1-D7/100)*$J$6,0)</f>
        <v>313</v>
      </c>
      <c r="O7" s="8">
        <f t="shared" si="7"/>
        <v>3530</v>
      </c>
      <c r="P7" s="8">
        <f t="shared" si="8"/>
        <v>1688</v>
      </c>
      <c r="U7" s="17">
        <f t="shared" si="9"/>
        <v>120</v>
      </c>
      <c r="V7">
        <f t="shared" si="10"/>
        <v>313</v>
      </c>
      <c r="W7">
        <f t="shared" si="11"/>
        <v>3530</v>
      </c>
      <c r="X7">
        <f t="shared" si="12"/>
        <v>1688</v>
      </c>
      <c r="Z7">
        <f t="shared" si="13"/>
        <v>29217124339.075558</v>
      </c>
      <c r="AA7" s="11">
        <f t="shared" si="14"/>
        <v>29.217124339075557</v>
      </c>
      <c r="AB7">
        <f t="shared" si="19"/>
        <v>33226687702.541359</v>
      </c>
      <c r="AC7" s="11">
        <f t="shared" si="15"/>
        <v>33.226687702541362</v>
      </c>
      <c r="AE7">
        <f t="shared" si="16"/>
        <v>0</v>
      </c>
      <c r="AF7" s="13">
        <f t="shared" si="17"/>
        <v>43888000000</v>
      </c>
      <c r="AG7" s="13">
        <f t="shared" si="18"/>
        <v>43.887999999999998</v>
      </c>
      <c r="AH7" s="13">
        <f t="shared" si="0"/>
        <v>10.3812</v>
      </c>
      <c r="AJ7" s="13">
        <f t="shared" si="1"/>
        <v>77.11468770254136</v>
      </c>
      <c r="AK7" s="14">
        <f t="shared" si="2"/>
        <v>0.37887885187029929</v>
      </c>
      <c r="AL7" s="14">
        <f t="shared" si="3"/>
        <v>0.66572011344958892</v>
      </c>
      <c r="AN7" s="13" t="e">
        <f>#REF!+AC7</f>
        <v>#REF!</v>
      </c>
      <c r="AO7" s="14" t="e">
        <f t="shared" si="4"/>
        <v>#REF!</v>
      </c>
    </row>
    <row r="8" spans="2:41" ht="29.4" thickBot="1" x14ac:dyDescent="0.45">
      <c r="B8" s="3" t="s">
        <v>6</v>
      </c>
      <c r="C8" s="4">
        <v>1</v>
      </c>
      <c r="D8" s="49">
        <v>82.28</v>
      </c>
      <c r="E8" s="49">
        <v>43.03</v>
      </c>
      <c r="F8" s="4">
        <v>55.595999999999997</v>
      </c>
      <c r="H8" t="s">
        <v>19</v>
      </c>
      <c r="M8" s="8">
        <f t="shared" si="20"/>
        <v>531</v>
      </c>
      <c r="N8" s="8">
        <f t="shared" si="21"/>
        <v>114</v>
      </c>
      <c r="O8" s="8">
        <f t="shared" si="7"/>
        <v>2245</v>
      </c>
      <c r="P8" s="8">
        <f t="shared" si="8"/>
        <v>2973</v>
      </c>
      <c r="U8" s="17">
        <f t="shared" si="9"/>
        <v>318</v>
      </c>
      <c r="V8">
        <f t="shared" si="10"/>
        <v>114</v>
      </c>
      <c r="W8">
        <f t="shared" si="11"/>
        <v>2245</v>
      </c>
      <c r="X8">
        <f t="shared" si="12"/>
        <v>2973</v>
      </c>
      <c r="Z8">
        <f t="shared" si="13"/>
        <v>77425379498.550232</v>
      </c>
      <c r="AA8" s="11">
        <f t="shared" si="14"/>
        <v>77.425379498550228</v>
      </c>
      <c r="AB8">
        <f t="shared" si="19"/>
        <v>12101732901.245096</v>
      </c>
      <c r="AC8" s="11">
        <f t="shared" si="15"/>
        <v>12.101732901245096</v>
      </c>
      <c r="AE8">
        <f t="shared" si="16"/>
        <v>0</v>
      </c>
      <c r="AF8" s="13">
        <f t="shared" si="17"/>
        <v>77298000000</v>
      </c>
      <c r="AG8" s="13">
        <f t="shared" si="18"/>
        <v>77.298000000000002</v>
      </c>
      <c r="AH8" s="13">
        <f t="shared" si="0"/>
        <v>18.283950000000001</v>
      </c>
      <c r="AJ8" s="13">
        <f t="shared" si="1"/>
        <v>89.399732901245102</v>
      </c>
      <c r="AK8" s="14">
        <f t="shared" si="2"/>
        <v>0.86605828659552853</v>
      </c>
      <c r="AL8" s="14">
        <f t="shared" si="3"/>
        <v>1.0016479016087121</v>
      </c>
      <c r="AN8" s="13" t="e">
        <f>#REF!+AC8</f>
        <v>#REF!</v>
      </c>
      <c r="AO8" s="14" t="e">
        <f t="shared" si="4"/>
        <v>#REF!</v>
      </c>
    </row>
    <row r="9" spans="2:41" ht="29.4" thickBot="1" x14ac:dyDescent="0.45">
      <c r="B9" s="3" t="s">
        <v>6</v>
      </c>
      <c r="C9" s="4">
        <v>1</v>
      </c>
      <c r="D9" s="49">
        <v>72.08</v>
      </c>
      <c r="E9" s="49">
        <v>50.4</v>
      </c>
      <c r="F9" s="4">
        <v>57.34</v>
      </c>
      <c r="H9" t="s">
        <v>20</v>
      </c>
      <c r="M9" s="8">
        <f t="shared" si="20"/>
        <v>465</v>
      </c>
      <c r="N9" s="8">
        <f t="shared" si="21"/>
        <v>180</v>
      </c>
      <c r="O9" s="8">
        <f t="shared" si="7"/>
        <v>2630</v>
      </c>
      <c r="P9" s="8">
        <f t="shared" si="8"/>
        <v>2588</v>
      </c>
      <c r="U9" s="17">
        <f t="shared" si="9"/>
        <v>252</v>
      </c>
      <c r="V9">
        <f t="shared" si="10"/>
        <v>180</v>
      </c>
      <c r="W9">
        <f t="shared" si="11"/>
        <v>2630</v>
      </c>
      <c r="X9">
        <f t="shared" si="12"/>
        <v>2588</v>
      </c>
      <c r="Z9">
        <f t="shared" si="13"/>
        <v>61355961112.058678</v>
      </c>
      <c r="AA9" s="11">
        <f t="shared" si="14"/>
        <v>61.355961112058679</v>
      </c>
      <c r="AB9">
        <f t="shared" si="19"/>
        <v>19107999317.755417</v>
      </c>
      <c r="AC9" s="11">
        <f t="shared" si="15"/>
        <v>19.107999317755418</v>
      </c>
      <c r="AE9">
        <f t="shared" si="16"/>
        <v>0</v>
      </c>
      <c r="AF9" s="13">
        <f t="shared" si="17"/>
        <v>67288000000</v>
      </c>
      <c r="AG9" s="13">
        <f t="shared" si="18"/>
        <v>67.287999999999997</v>
      </c>
      <c r="AH9" s="13">
        <f t="shared" si="0"/>
        <v>15.9162</v>
      </c>
      <c r="AJ9" s="13">
        <f t="shared" si="1"/>
        <v>86.395999317755411</v>
      </c>
      <c r="AK9" s="14">
        <f t="shared" si="2"/>
        <v>0.71017132270671357</v>
      </c>
      <c r="AL9" s="14">
        <f t="shared" si="3"/>
        <v>0.9118410580201326</v>
      </c>
      <c r="AN9" s="13" t="e">
        <f>#REF!+AC9</f>
        <v>#REF!</v>
      </c>
      <c r="AO9" s="14" t="e">
        <f t="shared" si="4"/>
        <v>#REF!</v>
      </c>
    </row>
    <row r="10" spans="2:41" ht="29.4" thickBot="1" x14ac:dyDescent="0.45">
      <c r="B10" s="3" t="s">
        <v>6</v>
      </c>
      <c r="C10" s="4">
        <v>1</v>
      </c>
      <c r="D10" s="49">
        <v>67.77</v>
      </c>
      <c r="E10" s="49">
        <v>51.09</v>
      </c>
      <c r="F10" s="4">
        <v>56.43</v>
      </c>
      <c r="M10" s="8">
        <f t="shared" si="20"/>
        <v>437</v>
      </c>
      <c r="N10" s="8">
        <f t="shared" si="21"/>
        <v>208</v>
      </c>
      <c r="O10" s="8">
        <f t="shared" si="7"/>
        <v>2666</v>
      </c>
      <c r="P10" s="8">
        <f t="shared" si="8"/>
        <v>2552</v>
      </c>
      <c r="U10" s="17">
        <f t="shared" si="9"/>
        <v>224</v>
      </c>
      <c r="V10">
        <f t="shared" si="10"/>
        <v>208</v>
      </c>
      <c r="W10">
        <f t="shared" si="11"/>
        <v>2666</v>
      </c>
      <c r="X10">
        <f t="shared" si="12"/>
        <v>2552</v>
      </c>
      <c r="Z10">
        <f t="shared" si="13"/>
        <v>54538632099.607712</v>
      </c>
      <c r="AA10" s="11">
        <f t="shared" si="14"/>
        <v>54.53863209960771</v>
      </c>
      <c r="AB10">
        <f t="shared" si="19"/>
        <v>22080354767.184036</v>
      </c>
      <c r="AC10" s="11">
        <f t="shared" si="15"/>
        <v>22.080354767184037</v>
      </c>
      <c r="AE10">
        <f t="shared" si="16"/>
        <v>0</v>
      </c>
      <c r="AF10" s="13">
        <f t="shared" si="17"/>
        <v>66352000000</v>
      </c>
      <c r="AG10" s="13">
        <f t="shared" si="18"/>
        <v>66.352000000000004</v>
      </c>
      <c r="AH10" s="13">
        <f t="shared" si="0"/>
        <v>15.694800000000001</v>
      </c>
      <c r="AJ10" s="13">
        <f t="shared" si="1"/>
        <v>88.432354767184037</v>
      </c>
      <c r="AK10" s="14">
        <f t="shared" si="2"/>
        <v>0.61672712711531463</v>
      </c>
      <c r="AL10" s="14">
        <f t="shared" si="3"/>
        <v>0.82195912858101805</v>
      </c>
      <c r="AN10" s="13" t="e">
        <f>#REF!+AC10</f>
        <v>#REF!</v>
      </c>
      <c r="AO10" s="14" t="e">
        <f t="shared" si="4"/>
        <v>#REF!</v>
      </c>
    </row>
    <row r="11" spans="2:41" ht="29.4" thickBot="1" x14ac:dyDescent="0.45">
      <c r="B11" s="3" t="s">
        <v>6</v>
      </c>
      <c r="C11" s="4">
        <v>2</v>
      </c>
      <c r="D11" s="49">
        <v>82.1</v>
      </c>
      <c r="E11" s="49">
        <v>46.805</v>
      </c>
      <c r="F11" s="4">
        <v>58.01</v>
      </c>
      <c r="H11" t="s">
        <v>21</v>
      </c>
      <c r="J11" s="7">
        <v>0.33</v>
      </c>
      <c r="M11" s="8">
        <f t="shared" si="20"/>
        <v>530</v>
      </c>
      <c r="N11" s="8">
        <f t="shared" si="21"/>
        <v>115</v>
      </c>
      <c r="O11" s="8">
        <f t="shared" si="7"/>
        <v>2442</v>
      </c>
      <c r="P11" s="8">
        <f t="shared" si="8"/>
        <v>2776</v>
      </c>
      <c r="U11" s="17">
        <f t="shared" si="9"/>
        <v>317</v>
      </c>
      <c r="V11">
        <f t="shared" si="10"/>
        <v>115</v>
      </c>
      <c r="W11">
        <f t="shared" si="11"/>
        <v>2442</v>
      </c>
      <c r="X11">
        <f t="shared" si="12"/>
        <v>2776</v>
      </c>
      <c r="Z11">
        <f t="shared" si="13"/>
        <v>77181903462.391266</v>
      </c>
      <c r="AA11" s="11">
        <f t="shared" si="14"/>
        <v>77.181903462391261</v>
      </c>
      <c r="AB11">
        <f t="shared" si="19"/>
        <v>12207888453.010405</v>
      </c>
      <c r="AC11" s="11">
        <f t="shared" si="15"/>
        <v>12.207888453010405</v>
      </c>
      <c r="AE11">
        <f t="shared" si="16"/>
        <v>0</v>
      </c>
      <c r="AF11" s="13">
        <f t="shared" si="17"/>
        <v>72176000000</v>
      </c>
      <c r="AG11" s="13">
        <f t="shared" si="18"/>
        <v>72.176000000000002</v>
      </c>
      <c r="AH11" s="13">
        <f t="shared" si="0"/>
        <v>17.072399999999998</v>
      </c>
      <c r="AJ11" s="13">
        <f t="shared" si="1"/>
        <v>84.3838884530104</v>
      </c>
      <c r="AK11" s="14">
        <f t="shared" si="2"/>
        <v>0.9146521317913715</v>
      </c>
      <c r="AL11" s="14">
        <f t="shared" si="3"/>
        <v>1.0693568978939156</v>
      </c>
      <c r="AN11" s="13" t="e">
        <f>#REF!+AC11</f>
        <v>#REF!</v>
      </c>
      <c r="AO11" s="14" t="e">
        <f t="shared" si="4"/>
        <v>#REF!</v>
      </c>
    </row>
    <row r="12" spans="2:41" ht="29.4" thickBot="1" x14ac:dyDescent="0.45">
      <c r="B12" s="33" t="s">
        <v>6</v>
      </c>
      <c r="C12" s="34">
        <v>2</v>
      </c>
      <c r="D12" s="48">
        <v>78.400000000000006</v>
      </c>
      <c r="E12" s="48">
        <v>60.28</v>
      </c>
      <c r="F12" s="34">
        <v>66.08</v>
      </c>
      <c r="H12" t="s">
        <v>23</v>
      </c>
      <c r="J12" s="7">
        <v>0.67</v>
      </c>
      <c r="M12" s="8">
        <f t="shared" si="20"/>
        <v>506</v>
      </c>
      <c r="N12" s="8">
        <f t="shared" si="21"/>
        <v>139</v>
      </c>
      <c r="O12" s="8">
        <f t="shared" si="7"/>
        <v>3145</v>
      </c>
      <c r="P12" s="8">
        <f t="shared" si="8"/>
        <v>2073</v>
      </c>
      <c r="U12" s="17">
        <f t="shared" si="9"/>
        <v>293</v>
      </c>
      <c r="V12">
        <f t="shared" si="10"/>
        <v>139</v>
      </c>
      <c r="W12">
        <f t="shared" si="11"/>
        <v>3145</v>
      </c>
      <c r="X12">
        <f t="shared" si="12"/>
        <v>2073</v>
      </c>
      <c r="Z12">
        <f t="shared" si="13"/>
        <v>71338478594.576157</v>
      </c>
      <c r="AA12" s="11">
        <f t="shared" si="14"/>
        <v>71.338478594576159</v>
      </c>
      <c r="AB12">
        <f t="shared" si="19"/>
        <v>14755621695.377792</v>
      </c>
      <c r="AC12" s="11">
        <f t="shared" si="15"/>
        <v>14.755621695377792</v>
      </c>
      <c r="AE12">
        <f t="shared" si="16"/>
        <v>0</v>
      </c>
      <c r="AF12" s="13">
        <f t="shared" si="17"/>
        <v>53898000000</v>
      </c>
      <c r="AG12" s="13">
        <f t="shared" si="18"/>
        <v>53.898000000000003</v>
      </c>
      <c r="AH12" s="13">
        <f t="shared" si="0"/>
        <v>12.748950000000001</v>
      </c>
      <c r="AJ12" s="13">
        <f t="shared" si="1"/>
        <v>68.653621695377794</v>
      </c>
      <c r="AK12" s="14">
        <f t="shared" si="2"/>
        <v>1.0391072871743214</v>
      </c>
      <c r="AL12" s="14">
        <f t="shared" si="3"/>
        <v>1.3235830382310318</v>
      </c>
      <c r="AN12" s="13" t="e">
        <f>#REF!+AC12</f>
        <v>#REF!</v>
      </c>
      <c r="AO12" s="14" t="e">
        <f t="shared" si="4"/>
        <v>#REF!</v>
      </c>
    </row>
    <row r="13" spans="2:41" ht="29.4" thickBot="1" x14ac:dyDescent="0.45">
      <c r="B13" s="3" t="s">
        <v>6</v>
      </c>
      <c r="C13" s="4">
        <v>2</v>
      </c>
      <c r="D13" s="49">
        <v>76.459999999999994</v>
      </c>
      <c r="E13" s="49">
        <v>61.58</v>
      </c>
      <c r="F13" s="4">
        <v>66.343999999999994</v>
      </c>
      <c r="H13" t="s">
        <v>30</v>
      </c>
      <c r="J13" s="10">
        <v>0.109</v>
      </c>
      <c r="M13" s="8">
        <f t="shared" si="20"/>
        <v>493</v>
      </c>
      <c r="N13" s="8">
        <f t="shared" si="21"/>
        <v>152</v>
      </c>
      <c r="O13" s="8">
        <f t="shared" si="7"/>
        <v>3213</v>
      </c>
      <c r="P13" s="8">
        <f t="shared" si="8"/>
        <v>2005</v>
      </c>
      <c r="U13" s="17">
        <f t="shared" si="9"/>
        <v>280</v>
      </c>
      <c r="V13">
        <f t="shared" si="10"/>
        <v>152</v>
      </c>
      <c r="W13">
        <f t="shared" si="11"/>
        <v>3213</v>
      </c>
      <c r="X13">
        <f t="shared" si="12"/>
        <v>2005</v>
      </c>
      <c r="Z13">
        <f t="shared" si="13"/>
        <v>68173290124.509636</v>
      </c>
      <c r="AA13" s="11">
        <f t="shared" si="14"/>
        <v>68.173290124509634</v>
      </c>
      <c r="AB13">
        <f t="shared" si="19"/>
        <v>16135643868.326797</v>
      </c>
      <c r="AC13" s="11">
        <f t="shared" si="15"/>
        <v>16.135643868326799</v>
      </c>
      <c r="AE13">
        <f t="shared" si="16"/>
        <v>0</v>
      </c>
      <c r="AF13" s="13">
        <f t="shared" si="17"/>
        <v>52130000000</v>
      </c>
      <c r="AG13" s="13">
        <f t="shared" si="18"/>
        <v>52.13</v>
      </c>
      <c r="AH13" s="13">
        <f t="shared" si="0"/>
        <v>12.33075</v>
      </c>
      <c r="AJ13" s="13">
        <f t="shared" si="1"/>
        <v>68.265643868326805</v>
      </c>
      <c r="AK13" s="14">
        <f t="shared" si="2"/>
        <v>0.99864714168674207</v>
      </c>
      <c r="AL13" s="14">
        <f t="shared" si="3"/>
        <v>1.3077554215328915</v>
      </c>
      <c r="AN13" s="13" t="e">
        <f>#REF!+AC13</f>
        <v>#REF!</v>
      </c>
      <c r="AO13" s="14" t="e">
        <f t="shared" si="4"/>
        <v>#REF!</v>
      </c>
    </row>
    <row r="14" spans="2:41" ht="29.4" thickBot="1" x14ac:dyDescent="0.45">
      <c r="B14" s="3" t="s">
        <v>6</v>
      </c>
      <c r="C14" s="4">
        <v>2</v>
      </c>
      <c r="D14" s="49">
        <v>73.06</v>
      </c>
      <c r="E14" s="49">
        <v>64.894000000000005</v>
      </c>
      <c r="F14" s="4">
        <v>67.507999999999996</v>
      </c>
      <c r="H14" t="s">
        <v>25</v>
      </c>
      <c r="J14" s="7">
        <v>0.25</v>
      </c>
      <c r="M14" s="8">
        <f t="shared" si="20"/>
        <v>471</v>
      </c>
      <c r="N14" s="8">
        <f t="shared" si="21"/>
        <v>174</v>
      </c>
      <c r="O14" s="8">
        <f t="shared" si="7"/>
        <v>3386</v>
      </c>
      <c r="P14" s="8">
        <f t="shared" si="8"/>
        <v>1832</v>
      </c>
      <c r="U14" s="17">
        <f t="shared" si="9"/>
        <v>258</v>
      </c>
      <c r="V14">
        <f t="shared" si="10"/>
        <v>174</v>
      </c>
      <c r="W14">
        <f t="shared" si="11"/>
        <v>3386</v>
      </c>
      <c r="X14">
        <f t="shared" si="12"/>
        <v>1832</v>
      </c>
      <c r="Z14">
        <f t="shared" si="13"/>
        <v>62816817329.012451</v>
      </c>
      <c r="AA14" s="11">
        <f t="shared" si="14"/>
        <v>62.816817329012451</v>
      </c>
      <c r="AB14">
        <f t="shared" si="19"/>
        <v>18471066007.16357</v>
      </c>
      <c r="AC14" s="11">
        <f t="shared" si="15"/>
        <v>18.471066007163571</v>
      </c>
      <c r="AE14">
        <f t="shared" si="16"/>
        <v>0</v>
      </c>
      <c r="AF14" s="13">
        <f t="shared" si="17"/>
        <v>47632000000</v>
      </c>
      <c r="AG14" s="13">
        <f t="shared" si="18"/>
        <v>47.631999999999998</v>
      </c>
      <c r="AH14" s="13">
        <f t="shared" si="0"/>
        <v>11.2668</v>
      </c>
      <c r="AJ14" s="13">
        <f t="shared" si="1"/>
        <v>66.103066007163562</v>
      </c>
      <c r="AK14" s="14">
        <f t="shared" si="2"/>
        <v>0.95028598707063028</v>
      </c>
      <c r="AL14" s="14">
        <f t="shared" si="3"/>
        <v>1.318794451818367</v>
      </c>
      <c r="AN14" s="13" t="e">
        <f>#REF!+AC14</f>
        <v>#REF!</v>
      </c>
      <c r="AO14" s="14" t="e">
        <f t="shared" si="4"/>
        <v>#REF!</v>
      </c>
    </row>
    <row r="15" spans="2:41" ht="58.2" thickBot="1" x14ac:dyDescent="0.45">
      <c r="B15" s="3" t="s">
        <v>7</v>
      </c>
      <c r="C15" s="4">
        <v>1</v>
      </c>
      <c r="D15" s="49">
        <v>79.424999999999997</v>
      </c>
      <c r="E15" s="49">
        <v>50.387999999999998</v>
      </c>
      <c r="F15" s="4">
        <v>59.68</v>
      </c>
      <c r="H15" t="s">
        <v>26</v>
      </c>
      <c r="J15" s="13">
        <v>5710000000000</v>
      </c>
      <c r="M15" s="8">
        <f t="shared" si="20"/>
        <v>512</v>
      </c>
      <c r="N15" s="8">
        <f t="shared" si="21"/>
        <v>133</v>
      </c>
      <c r="O15" s="8">
        <f t="shared" si="7"/>
        <v>2629</v>
      </c>
      <c r="P15" s="8">
        <f t="shared" si="8"/>
        <v>2589</v>
      </c>
      <c r="U15" s="17">
        <f t="shared" si="9"/>
        <v>299</v>
      </c>
      <c r="V15">
        <f t="shared" si="10"/>
        <v>133</v>
      </c>
      <c r="W15">
        <f t="shared" si="11"/>
        <v>2629</v>
      </c>
      <c r="X15">
        <f t="shared" si="12"/>
        <v>2589</v>
      </c>
      <c r="Z15">
        <f t="shared" si="13"/>
        <v>72799334811.529938</v>
      </c>
      <c r="AA15" s="11">
        <f t="shared" si="14"/>
        <v>72.799334811529931</v>
      </c>
      <c r="AB15" s="13">
        <f>V15*$J$13*$J$16</f>
        <v>14118688384.785946</v>
      </c>
      <c r="AC15" s="11">
        <f t="shared" si="15"/>
        <v>14.118688384785946</v>
      </c>
      <c r="AE15">
        <f t="shared" si="16"/>
        <v>0</v>
      </c>
      <c r="AF15" s="13">
        <f t="shared" si="17"/>
        <v>67314000000</v>
      </c>
      <c r="AG15" s="13">
        <f t="shared" si="18"/>
        <v>67.313999999999993</v>
      </c>
      <c r="AH15" s="13">
        <f t="shared" si="0"/>
        <v>15.92235</v>
      </c>
      <c r="AJ15" s="13">
        <f t="shared" si="1"/>
        <v>81.432688384785934</v>
      </c>
      <c r="AK15" s="14">
        <f t="shared" si="2"/>
        <v>0.89398171981671959</v>
      </c>
      <c r="AL15" s="14">
        <f t="shared" si="3"/>
        <v>1.081488766252636</v>
      </c>
      <c r="AN15" s="13" t="e">
        <f>#REF!+AC15</f>
        <v>#REF!</v>
      </c>
      <c r="AO15" s="14" t="e">
        <f t="shared" si="4"/>
        <v>#REF!</v>
      </c>
    </row>
    <row r="16" spans="2:41" ht="58.2" thickBot="1" x14ac:dyDescent="0.45">
      <c r="B16" s="3" t="s">
        <v>7</v>
      </c>
      <c r="C16" s="4">
        <v>1</v>
      </c>
      <c r="D16" s="49">
        <v>72.375</v>
      </c>
      <c r="E16" s="49">
        <v>65.176000000000002</v>
      </c>
      <c r="F16" s="4">
        <v>67.48</v>
      </c>
      <c r="H16" t="s">
        <v>27</v>
      </c>
      <c r="J16" s="13">
        <f>J15/J4</f>
        <v>973904144.63585198</v>
      </c>
      <c r="M16" s="8">
        <f t="shared" si="20"/>
        <v>467</v>
      </c>
      <c r="N16" s="8">
        <f t="shared" si="21"/>
        <v>178</v>
      </c>
      <c r="O16" s="8">
        <f t="shared" si="7"/>
        <v>3401</v>
      </c>
      <c r="P16" s="8">
        <f t="shared" si="8"/>
        <v>1817</v>
      </c>
      <c r="U16" s="17">
        <f t="shared" si="9"/>
        <v>254</v>
      </c>
      <c r="V16">
        <f t="shared" si="10"/>
        <v>178</v>
      </c>
      <c r="W16">
        <f>O16</f>
        <v>3401</v>
      </c>
      <c r="X16">
        <f t="shared" si="12"/>
        <v>1817</v>
      </c>
      <c r="Z16" s="13">
        <f>U16*$J$14*$J$16</f>
        <v>61842913184.376602</v>
      </c>
      <c r="AA16" s="11">
        <f t="shared" si="14"/>
        <v>61.842913184376599</v>
      </c>
      <c r="AB16" s="13">
        <f>V16*$J$13*$J$16</f>
        <v>18895688214.2248</v>
      </c>
      <c r="AC16" s="11">
        <f t="shared" si="15"/>
        <v>18.895688214224801</v>
      </c>
      <c r="AE16">
        <f t="shared" si="16"/>
        <v>0</v>
      </c>
      <c r="AF16" s="13">
        <f>X16*$J$17</f>
        <v>47242000000</v>
      </c>
      <c r="AG16" s="13">
        <f t="shared" si="18"/>
        <v>47.241999999999997</v>
      </c>
      <c r="AH16" s="13">
        <f t="shared" si="0"/>
        <v>11.17455</v>
      </c>
      <c r="AJ16" s="13">
        <f t="shared" si="1"/>
        <v>66.137688214224795</v>
      </c>
      <c r="AK16" s="14">
        <f t="shared" si="2"/>
        <v>0.93506312140912595</v>
      </c>
      <c r="AL16" s="14">
        <f t="shared" si="3"/>
        <v>1.3090663643447906</v>
      </c>
      <c r="AN16" s="13" t="e">
        <f>#REF!+AC16</f>
        <v>#REF!</v>
      </c>
      <c r="AO16" s="14" t="e">
        <f t="shared" si="4"/>
        <v>#REF!</v>
      </c>
    </row>
    <row r="17" spans="2:41" ht="72.599999999999994" thickBot="1" x14ac:dyDescent="0.45">
      <c r="B17" s="3" t="s">
        <v>8</v>
      </c>
      <c r="C17" s="4">
        <v>1</v>
      </c>
      <c r="D17" s="49">
        <v>81.98</v>
      </c>
      <c r="E17" s="49">
        <v>46.88</v>
      </c>
      <c r="F17" s="4">
        <v>58.12</v>
      </c>
      <c r="G17" s="107" t="s">
        <v>61</v>
      </c>
      <c r="H17" s="17" t="s">
        <v>33</v>
      </c>
      <c r="I17" s="17"/>
      <c r="J17" s="19">
        <v>26000000</v>
      </c>
      <c r="M17" s="8">
        <f t="shared" si="20"/>
        <v>529</v>
      </c>
      <c r="N17" s="8">
        <f t="shared" si="21"/>
        <v>116</v>
      </c>
      <c r="O17" s="8">
        <f t="shared" si="7"/>
        <v>2446</v>
      </c>
      <c r="P17" s="8">
        <f t="shared" si="8"/>
        <v>2772</v>
      </c>
      <c r="U17" s="17">
        <f t="shared" si="9"/>
        <v>316</v>
      </c>
      <c r="V17">
        <f t="shared" si="10"/>
        <v>116</v>
      </c>
      <c r="W17">
        <f t="shared" si="11"/>
        <v>2446</v>
      </c>
      <c r="X17">
        <f t="shared" si="12"/>
        <v>2772</v>
      </c>
      <c r="Z17">
        <f t="shared" si="13"/>
        <v>76938427426.2323</v>
      </c>
      <c r="AA17" s="11">
        <f t="shared" si="14"/>
        <v>76.938427426232295</v>
      </c>
      <c r="AB17">
        <f t="shared" si="19"/>
        <v>12314044004.775713</v>
      </c>
      <c r="AC17" s="11">
        <f t="shared" si="15"/>
        <v>12.314044004775713</v>
      </c>
      <c r="AE17">
        <f t="shared" si="16"/>
        <v>0</v>
      </c>
      <c r="AF17" s="13">
        <f>X17*$J$17</f>
        <v>72072000000</v>
      </c>
      <c r="AG17" s="13">
        <f t="shared" si="18"/>
        <v>72.072000000000003</v>
      </c>
      <c r="AH17" s="13">
        <f t="shared" si="0"/>
        <v>17.047799999999999</v>
      </c>
      <c r="AJ17" s="13">
        <f t="shared" si="1"/>
        <v>84.386044004775712</v>
      </c>
      <c r="AK17" s="14">
        <f t="shared" si="2"/>
        <v>0.91174350372293866</v>
      </c>
      <c r="AL17" s="14">
        <f t="shared" si="3"/>
        <v>1.0675217480607211</v>
      </c>
      <c r="AN17" s="13" t="e">
        <f>#REF!+AC17</f>
        <v>#REF!</v>
      </c>
      <c r="AO17" s="14" t="e">
        <f t="shared" si="4"/>
        <v>#REF!</v>
      </c>
    </row>
    <row r="18" spans="2:41" ht="72.599999999999994" thickBot="1" x14ac:dyDescent="0.45">
      <c r="B18" s="3" t="s">
        <v>8</v>
      </c>
      <c r="C18" s="4">
        <v>1</v>
      </c>
      <c r="D18" s="49">
        <v>80.900000000000006</v>
      </c>
      <c r="E18" s="49">
        <v>54.81</v>
      </c>
      <c r="F18" s="4">
        <v>63.16</v>
      </c>
      <c r="H18" t="s">
        <v>36</v>
      </c>
      <c r="J18" s="13">
        <v>2500000</v>
      </c>
      <c r="M18" s="8">
        <f t="shared" si="20"/>
        <v>522</v>
      </c>
      <c r="N18" s="8">
        <f t="shared" si="21"/>
        <v>123</v>
      </c>
      <c r="O18" s="8">
        <f t="shared" si="7"/>
        <v>2860</v>
      </c>
      <c r="P18" s="8">
        <f t="shared" si="8"/>
        <v>2358</v>
      </c>
      <c r="U18" s="17">
        <f t="shared" si="9"/>
        <v>309</v>
      </c>
      <c r="V18">
        <f t="shared" si="10"/>
        <v>123</v>
      </c>
      <c r="W18">
        <f t="shared" si="11"/>
        <v>2860</v>
      </c>
      <c r="X18">
        <f t="shared" si="12"/>
        <v>2358</v>
      </c>
      <c r="Z18">
        <f t="shared" si="13"/>
        <v>75234095173.119568</v>
      </c>
      <c r="AA18" s="11">
        <f t="shared" si="14"/>
        <v>75.23409517311957</v>
      </c>
      <c r="AB18">
        <f t="shared" si="19"/>
        <v>13057132867.132868</v>
      </c>
      <c r="AC18" s="11">
        <f t="shared" si="15"/>
        <v>13.057132867132868</v>
      </c>
      <c r="AE18">
        <f t="shared" si="16"/>
        <v>0</v>
      </c>
      <c r="AF18" s="13">
        <f t="shared" si="17"/>
        <v>61308000000</v>
      </c>
      <c r="AG18" s="13">
        <f t="shared" si="18"/>
        <v>61.308</v>
      </c>
      <c r="AH18" s="13">
        <f t="shared" si="0"/>
        <v>14.5017</v>
      </c>
      <c r="AJ18" s="13">
        <f t="shared" si="1"/>
        <v>74.365132867132871</v>
      </c>
      <c r="AK18" s="14">
        <f t="shared" si="2"/>
        <v>1.0116850770311843</v>
      </c>
      <c r="AL18" s="14">
        <f t="shared" si="3"/>
        <v>1.2271497222731058</v>
      </c>
      <c r="AN18" s="13" t="e">
        <f>#REF!+AC18</f>
        <v>#REF!</v>
      </c>
      <c r="AO18" s="14" t="e">
        <f t="shared" si="4"/>
        <v>#REF!</v>
      </c>
    </row>
    <row r="19" spans="2:41" ht="72.599999999999994" thickBot="1" x14ac:dyDescent="0.45">
      <c r="B19" s="3" t="s">
        <v>8</v>
      </c>
      <c r="C19" s="4">
        <v>1</v>
      </c>
      <c r="D19" s="49">
        <v>80.56</v>
      </c>
      <c r="E19" s="49">
        <v>53.73</v>
      </c>
      <c r="F19" s="4">
        <v>62.32</v>
      </c>
      <c r="H19" t="s">
        <v>37</v>
      </c>
      <c r="J19" s="13">
        <f>J18*J4</f>
        <v>14657500000</v>
      </c>
      <c r="M19" s="8">
        <f t="shared" si="20"/>
        <v>520</v>
      </c>
      <c r="N19" s="8">
        <f t="shared" si="21"/>
        <v>125</v>
      </c>
      <c r="O19" s="8">
        <f t="shared" si="7"/>
        <v>2804</v>
      </c>
      <c r="P19" s="8">
        <f t="shared" si="8"/>
        <v>2414</v>
      </c>
      <c r="U19" s="17">
        <f t="shared" si="9"/>
        <v>307</v>
      </c>
      <c r="V19">
        <f t="shared" si="10"/>
        <v>125</v>
      </c>
      <c r="W19">
        <f t="shared" si="11"/>
        <v>2804</v>
      </c>
      <c r="X19">
        <f t="shared" si="12"/>
        <v>2414</v>
      </c>
      <c r="Z19">
        <f t="shared" si="13"/>
        <v>74747143100.801636</v>
      </c>
      <c r="AA19" s="11">
        <f t="shared" si="14"/>
        <v>74.747143100801637</v>
      </c>
      <c r="AB19">
        <f t="shared" si="19"/>
        <v>13269443970.663483</v>
      </c>
      <c r="AC19" s="11">
        <f t="shared" si="15"/>
        <v>13.269443970663483</v>
      </c>
      <c r="AE19">
        <f t="shared" si="16"/>
        <v>0</v>
      </c>
      <c r="AF19" s="13">
        <f t="shared" si="17"/>
        <v>62764000000</v>
      </c>
      <c r="AG19" s="13">
        <f t="shared" si="18"/>
        <v>62.764000000000003</v>
      </c>
      <c r="AH19" s="13">
        <f t="shared" si="0"/>
        <v>14.8461</v>
      </c>
      <c r="AJ19" s="13">
        <f t="shared" si="1"/>
        <v>76.033443970663484</v>
      </c>
      <c r="AK19" s="14">
        <f t="shared" si="2"/>
        <v>0.98308243316772359</v>
      </c>
      <c r="AL19" s="14">
        <f t="shared" si="3"/>
        <v>1.1909238273660321</v>
      </c>
      <c r="AN19" s="13" t="e">
        <f>#REF!+AC19</f>
        <v>#REF!</v>
      </c>
      <c r="AO19" s="14" t="e">
        <f t="shared" si="4"/>
        <v>#REF!</v>
      </c>
    </row>
    <row r="20" spans="2:41" ht="72.599999999999994" thickBot="1" x14ac:dyDescent="0.45">
      <c r="B20" s="33" t="s">
        <v>8</v>
      </c>
      <c r="C20" s="34">
        <v>1</v>
      </c>
      <c r="D20" s="48">
        <v>75.61</v>
      </c>
      <c r="E20" s="48">
        <v>60.27</v>
      </c>
      <c r="F20" s="34">
        <v>65.183999999999997</v>
      </c>
      <c r="J20" s="13">
        <f>J17*J4</f>
        <v>152438000000</v>
      </c>
      <c r="M20" s="8">
        <f t="shared" si="20"/>
        <v>488</v>
      </c>
      <c r="N20" s="8">
        <f t="shared" si="21"/>
        <v>157</v>
      </c>
      <c r="O20" s="8">
        <f t="shared" si="7"/>
        <v>3145</v>
      </c>
      <c r="P20" s="8">
        <f t="shared" si="8"/>
        <v>2073</v>
      </c>
      <c r="U20" s="17">
        <f t="shared" si="9"/>
        <v>275</v>
      </c>
      <c r="V20">
        <f t="shared" si="10"/>
        <v>157</v>
      </c>
      <c r="W20">
        <f t="shared" si="11"/>
        <v>3145</v>
      </c>
      <c r="X20">
        <f t="shared" si="12"/>
        <v>2073</v>
      </c>
      <c r="Z20">
        <f t="shared" si="13"/>
        <v>66955909943.714821</v>
      </c>
      <c r="AA20" s="11">
        <f t="shared" si="14"/>
        <v>66.955909943714815</v>
      </c>
      <c r="AB20">
        <f t="shared" si="19"/>
        <v>16666421627.153334</v>
      </c>
      <c r="AC20" s="11">
        <f t="shared" si="15"/>
        <v>16.666421627153333</v>
      </c>
      <c r="AE20">
        <f t="shared" si="16"/>
        <v>0</v>
      </c>
      <c r="AF20" s="13">
        <f t="shared" si="17"/>
        <v>53898000000</v>
      </c>
      <c r="AG20" s="13">
        <f t="shared" si="18"/>
        <v>53.898000000000003</v>
      </c>
      <c r="AH20" s="13">
        <f t="shared" si="0"/>
        <v>12.748950000000001</v>
      </c>
      <c r="AJ20" s="13">
        <f t="shared" si="1"/>
        <v>70.564421627153337</v>
      </c>
      <c r="AK20" s="14">
        <f t="shared" si="2"/>
        <v>0.94886216594383654</v>
      </c>
      <c r="AL20" s="14">
        <f t="shared" si="3"/>
        <v>1.2422707696707636</v>
      </c>
      <c r="AN20" s="13" t="e">
        <f>#REF!+AC20</f>
        <v>#REF!</v>
      </c>
      <c r="AO20" s="14" t="e">
        <f t="shared" si="4"/>
        <v>#REF!</v>
      </c>
    </row>
    <row r="21" spans="2:41" ht="72.599999999999994" thickBot="1" x14ac:dyDescent="0.45">
      <c r="B21" s="3" t="s">
        <v>9</v>
      </c>
      <c r="C21" s="4">
        <v>1</v>
      </c>
      <c r="D21" s="49">
        <v>78.73</v>
      </c>
      <c r="E21" s="49">
        <v>55.51</v>
      </c>
      <c r="F21" s="4">
        <v>62.944000000000003</v>
      </c>
      <c r="H21" t="s">
        <v>39</v>
      </c>
      <c r="J21" s="13">
        <v>6150000</v>
      </c>
      <c r="M21" s="8">
        <f t="shared" si="20"/>
        <v>508</v>
      </c>
      <c r="N21" s="8">
        <f t="shared" si="21"/>
        <v>137</v>
      </c>
      <c r="O21" s="8">
        <f t="shared" si="7"/>
        <v>2897</v>
      </c>
      <c r="P21" s="8">
        <f t="shared" si="8"/>
        <v>2321</v>
      </c>
      <c r="U21" s="17">
        <f t="shared" si="9"/>
        <v>295</v>
      </c>
      <c r="V21">
        <f t="shared" si="10"/>
        <v>137</v>
      </c>
      <c r="W21">
        <f t="shared" si="11"/>
        <v>2897</v>
      </c>
      <c r="X21">
        <f t="shared" si="12"/>
        <v>2321</v>
      </c>
      <c r="Z21">
        <f t="shared" si="13"/>
        <v>71825430666.894089</v>
      </c>
      <c r="AA21" s="11">
        <f t="shared" si="14"/>
        <v>71.825430666894093</v>
      </c>
      <c r="AB21">
        <f t="shared" si="19"/>
        <v>14543310591.847178</v>
      </c>
      <c r="AC21" s="11">
        <f t="shared" si="15"/>
        <v>14.543310591847177</v>
      </c>
      <c r="AE21">
        <f t="shared" si="16"/>
        <v>0</v>
      </c>
      <c r="AF21" s="13">
        <f t="shared" si="17"/>
        <v>60346000000</v>
      </c>
      <c r="AG21" s="13">
        <f t="shared" si="18"/>
        <v>60.345999999999997</v>
      </c>
      <c r="AH21" s="13">
        <f t="shared" si="0"/>
        <v>14.274150000000001</v>
      </c>
      <c r="AJ21" s="13">
        <f t="shared" si="1"/>
        <v>74.889310591847178</v>
      </c>
      <c r="AK21" s="14">
        <f t="shared" si="2"/>
        <v>0.95908788716654803</v>
      </c>
      <c r="AL21" s="14">
        <f t="shared" si="3"/>
        <v>1.1902268695007805</v>
      </c>
      <c r="AN21" s="13" t="e">
        <f>#REF!+AC21</f>
        <v>#REF!</v>
      </c>
      <c r="AO21" s="14" t="e">
        <f t="shared" si="4"/>
        <v>#REF!</v>
      </c>
    </row>
    <row r="22" spans="2:41" ht="72.599999999999994" thickBot="1" x14ac:dyDescent="0.45">
      <c r="B22" s="3" t="s">
        <v>9</v>
      </c>
      <c r="C22" s="4">
        <v>1</v>
      </c>
      <c r="D22" s="49">
        <v>76.95</v>
      </c>
      <c r="E22" s="49">
        <v>54.94</v>
      </c>
      <c r="F22" s="4">
        <v>61.996000000000002</v>
      </c>
      <c r="H22" t="s">
        <v>41</v>
      </c>
      <c r="J22" s="13">
        <v>26000000</v>
      </c>
      <c r="M22" s="8">
        <f t="shared" si="20"/>
        <v>496</v>
      </c>
      <c r="N22" s="8">
        <f t="shared" si="21"/>
        <v>149</v>
      </c>
      <c r="O22" s="8">
        <f t="shared" si="7"/>
        <v>2867</v>
      </c>
      <c r="P22" s="8">
        <f t="shared" si="8"/>
        <v>2351</v>
      </c>
      <c r="U22" s="17">
        <f t="shared" si="9"/>
        <v>283</v>
      </c>
      <c r="V22">
        <f t="shared" si="10"/>
        <v>149</v>
      </c>
      <c r="W22">
        <f t="shared" si="11"/>
        <v>2867</v>
      </c>
      <c r="X22">
        <f t="shared" si="12"/>
        <v>2351</v>
      </c>
      <c r="Z22">
        <f t="shared" si="13"/>
        <v>68903718232.986526</v>
      </c>
      <c r="AA22" s="11">
        <f t="shared" si="14"/>
        <v>68.90371823298652</v>
      </c>
      <c r="AB22">
        <f t="shared" si="19"/>
        <v>15817177213.030872</v>
      </c>
      <c r="AC22" s="11">
        <f t="shared" si="15"/>
        <v>15.817177213030872</v>
      </c>
      <c r="AE22">
        <f t="shared" si="16"/>
        <v>0</v>
      </c>
      <c r="AF22" s="13">
        <f t="shared" si="17"/>
        <v>61126000000</v>
      </c>
      <c r="AG22" s="13">
        <f t="shared" si="18"/>
        <v>61.125999999999998</v>
      </c>
      <c r="AH22" s="13">
        <f t="shared" si="0"/>
        <v>14.45865</v>
      </c>
      <c r="AJ22" s="13">
        <f t="shared" si="1"/>
        <v>76.943177213030864</v>
      </c>
      <c r="AK22" s="14">
        <f t="shared" si="2"/>
        <v>0.89551433575733852</v>
      </c>
      <c r="AL22" s="14">
        <f t="shared" si="3"/>
        <v>1.1272407524291876</v>
      </c>
      <c r="AN22" s="13" t="e">
        <f>#REF!+AC22</f>
        <v>#REF!</v>
      </c>
      <c r="AO22" s="14" t="e">
        <f t="shared" si="4"/>
        <v>#REF!</v>
      </c>
    </row>
    <row r="23" spans="2:41" ht="58.2" thickBot="1" x14ac:dyDescent="0.45">
      <c r="B23" s="3" t="s">
        <v>7</v>
      </c>
      <c r="C23" s="4">
        <v>2</v>
      </c>
      <c r="D23" s="49">
        <v>62.55</v>
      </c>
      <c r="E23" s="49">
        <v>65.28</v>
      </c>
      <c r="F23" s="4">
        <v>64.408000000000001</v>
      </c>
      <c r="J23" s="35"/>
      <c r="M23" s="8">
        <f t="shared" si="20"/>
        <v>403</v>
      </c>
      <c r="N23" s="8">
        <f t="shared" si="21"/>
        <v>242</v>
      </c>
      <c r="O23" s="8">
        <f t="shared" si="7"/>
        <v>3406</v>
      </c>
      <c r="P23" s="8">
        <f t="shared" si="8"/>
        <v>1812</v>
      </c>
      <c r="U23" s="17">
        <f t="shared" si="9"/>
        <v>191</v>
      </c>
      <c r="V23">
        <f t="shared" si="10"/>
        <v>242</v>
      </c>
      <c r="W23">
        <f t="shared" si="11"/>
        <v>3406</v>
      </c>
      <c r="X23">
        <f t="shared" si="12"/>
        <v>1812</v>
      </c>
      <c r="Z23">
        <f t="shared" si="13"/>
        <v>46503922906.361931</v>
      </c>
      <c r="AA23" s="11">
        <f t="shared" si="14"/>
        <v>46.503922906361929</v>
      </c>
      <c r="AB23">
        <f t="shared" si="19"/>
        <v>25689643527.204502</v>
      </c>
      <c r="AC23" s="11">
        <f t="shared" si="15"/>
        <v>25.689643527204503</v>
      </c>
      <c r="AE23">
        <f t="shared" si="16"/>
        <v>0</v>
      </c>
      <c r="AF23" s="13">
        <f t="shared" si="17"/>
        <v>47112000000</v>
      </c>
      <c r="AG23" s="13">
        <f t="shared" si="18"/>
        <v>47.112000000000002</v>
      </c>
      <c r="AH23" s="13">
        <f t="shared" si="0"/>
        <v>11.143800000000001</v>
      </c>
      <c r="AJ23" s="13">
        <f t="shared" si="1"/>
        <v>72.801643527204504</v>
      </c>
      <c r="AK23" s="14">
        <f t="shared" si="2"/>
        <v>0.63877572886090617</v>
      </c>
      <c r="AL23" s="14">
        <f t="shared" si="3"/>
        <v>0.98709294673038561</v>
      </c>
      <c r="AN23" s="13" t="e">
        <f>#REF!+AC23</f>
        <v>#REF!</v>
      </c>
      <c r="AO23" s="14" t="e">
        <f t="shared" si="4"/>
        <v>#REF!</v>
      </c>
    </row>
    <row r="24" spans="2:41" ht="72.599999999999994" thickBot="1" x14ac:dyDescent="0.45">
      <c r="B24" s="3" t="s">
        <v>8</v>
      </c>
      <c r="C24" s="4">
        <v>2</v>
      </c>
      <c r="D24" s="49">
        <v>80.637</v>
      </c>
      <c r="E24" s="49">
        <v>55.29</v>
      </c>
      <c r="F24" s="4">
        <v>63.404000000000003</v>
      </c>
      <c r="J24" s="13">
        <f>J21*J4</f>
        <v>36057450000</v>
      </c>
      <c r="M24" s="8">
        <f t="shared" si="20"/>
        <v>520</v>
      </c>
      <c r="N24" s="8">
        <f t="shared" si="21"/>
        <v>125</v>
      </c>
      <c r="O24" s="8">
        <f t="shared" si="7"/>
        <v>2885</v>
      </c>
      <c r="P24" s="8">
        <f t="shared" si="8"/>
        <v>2333</v>
      </c>
      <c r="U24" s="17">
        <f t="shared" si="9"/>
        <v>307</v>
      </c>
      <c r="V24">
        <f t="shared" si="10"/>
        <v>125</v>
      </c>
      <c r="W24">
        <f t="shared" si="11"/>
        <v>2885</v>
      </c>
      <c r="X24">
        <f t="shared" si="12"/>
        <v>2333</v>
      </c>
      <c r="Z24">
        <f t="shared" si="13"/>
        <v>74747143100.801636</v>
      </c>
      <c r="AA24" s="11">
        <f t="shared" si="14"/>
        <v>74.747143100801637</v>
      </c>
      <c r="AB24">
        <f t="shared" si="19"/>
        <v>13269443970.663483</v>
      </c>
      <c r="AC24" s="11">
        <f t="shared" si="15"/>
        <v>13.269443970663483</v>
      </c>
      <c r="AE24">
        <f t="shared" si="16"/>
        <v>0</v>
      </c>
      <c r="AF24" s="13">
        <f t="shared" si="17"/>
        <v>60658000000</v>
      </c>
      <c r="AG24" s="13">
        <f t="shared" si="18"/>
        <v>60.658000000000001</v>
      </c>
      <c r="AH24" s="13">
        <f t="shared" si="0"/>
        <v>14.347950000000001</v>
      </c>
      <c r="AJ24" s="13">
        <f t="shared" si="1"/>
        <v>73.927443970663489</v>
      </c>
      <c r="AK24" s="14">
        <f t="shared" si="2"/>
        <v>1.0110878867997035</v>
      </c>
      <c r="AL24" s="14">
        <f t="shared" si="3"/>
        <v>1.2322718042270044</v>
      </c>
      <c r="AN24" s="13" t="e">
        <f>#REF!+AC24</f>
        <v>#REF!</v>
      </c>
      <c r="AO24" s="14" t="e">
        <f t="shared" si="4"/>
        <v>#REF!</v>
      </c>
    </row>
    <row r="25" spans="2:41" ht="72.599999999999994" thickBot="1" x14ac:dyDescent="0.45">
      <c r="B25" s="3" t="s">
        <v>8</v>
      </c>
      <c r="C25" s="4">
        <v>2</v>
      </c>
      <c r="D25" s="49">
        <v>79.680000000000007</v>
      </c>
      <c r="E25" s="49">
        <v>55.95</v>
      </c>
      <c r="F25" s="4">
        <v>63.548000000000002</v>
      </c>
      <c r="J25" s="13">
        <f>J15*0.156*0.04</f>
        <v>35630400000</v>
      </c>
      <c r="M25" s="8">
        <f t="shared" si="20"/>
        <v>514</v>
      </c>
      <c r="N25" s="8">
        <f t="shared" si="21"/>
        <v>131</v>
      </c>
      <c r="O25" s="8">
        <f t="shared" si="7"/>
        <v>2919</v>
      </c>
      <c r="P25" s="8">
        <f t="shared" si="8"/>
        <v>2299</v>
      </c>
      <c r="U25" s="17">
        <f t="shared" si="9"/>
        <v>301</v>
      </c>
      <c r="V25">
        <f t="shared" si="10"/>
        <v>131</v>
      </c>
      <c r="W25">
        <f t="shared" si="11"/>
        <v>2919</v>
      </c>
      <c r="X25">
        <f t="shared" si="12"/>
        <v>2299</v>
      </c>
      <c r="Z25">
        <f t="shared" si="13"/>
        <v>73286286883.847855</v>
      </c>
      <c r="AA25" s="11">
        <f t="shared" si="14"/>
        <v>73.286286883847851</v>
      </c>
      <c r="AB25">
        <f t="shared" si="19"/>
        <v>13906377281.255331</v>
      </c>
      <c r="AC25" s="11">
        <f t="shared" si="15"/>
        <v>13.906377281255331</v>
      </c>
      <c r="AE25">
        <f t="shared" si="16"/>
        <v>0</v>
      </c>
      <c r="AF25" s="13">
        <f t="shared" si="17"/>
        <v>59774000000</v>
      </c>
      <c r="AG25" s="13">
        <f t="shared" si="18"/>
        <v>59.774000000000001</v>
      </c>
      <c r="AH25" s="13">
        <f t="shared" si="0"/>
        <v>14.13885</v>
      </c>
      <c r="AJ25" s="13">
        <f t="shared" si="1"/>
        <v>73.680377281255332</v>
      </c>
      <c r="AK25" s="14">
        <f t="shared" si="2"/>
        <v>0.994651352070265</v>
      </c>
      <c r="AL25" s="14">
        <f t="shared" si="3"/>
        <v>1.2260562599767098</v>
      </c>
      <c r="AN25" s="13" t="e">
        <f>#REF!+AC25</f>
        <v>#REF!</v>
      </c>
      <c r="AO25" s="14" t="e">
        <f t="shared" si="4"/>
        <v>#REF!</v>
      </c>
    </row>
    <row r="26" spans="2:41" ht="72.599999999999994" thickBot="1" x14ac:dyDescent="0.45">
      <c r="B26" s="33" t="s">
        <v>8</v>
      </c>
      <c r="C26" s="34">
        <v>2</v>
      </c>
      <c r="D26" s="48">
        <v>78.150000000000006</v>
      </c>
      <c r="E26" s="48">
        <v>57.55</v>
      </c>
      <c r="F26" s="34">
        <v>64.144000000000005</v>
      </c>
      <c r="J26">
        <f>4/9</f>
        <v>0.44444444444444442</v>
      </c>
      <c r="M26" s="8">
        <f t="shared" si="20"/>
        <v>504</v>
      </c>
      <c r="N26" s="8">
        <f t="shared" si="21"/>
        <v>141</v>
      </c>
      <c r="O26" s="8">
        <f t="shared" si="7"/>
        <v>3003</v>
      </c>
      <c r="P26" s="8">
        <f t="shared" si="8"/>
        <v>2215</v>
      </c>
      <c r="U26" s="17">
        <f t="shared" si="9"/>
        <v>291</v>
      </c>
      <c r="V26">
        <f t="shared" si="10"/>
        <v>141</v>
      </c>
      <c r="W26">
        <f t="shared" si="11"/>
        <v>3003</v>
      </c>
      <c r="X26">
        <f t="shared" si="12"/>
        <v>2215</v>
      </c>
      <c r="Z26">
        <f t="shared" si="13"/>
        <v>70851526522.258224</v>
      </c>
      <c r="AA26" s="11">
        <f t="shared" si="14"/>
        <v>70.851526522258226</v>
      </c>
      <c r="AB26">
        <f t="shared" si="19"/>
        <v>14967932798.908409</v>
      </c>
      <c r="AC26" s="11">
        <f t="shared" si="15"/>
        <v>14.967932798908409</v>
      </c>
      <c r="AE26">
        <f t="shared" si="16"/>
        <v>0</v>
      </c>
      <c r="AF26" s="13">
        <f t="shared" si="17"/>
        <v>57590000000</v>
      </c>
      <c r="AG26" s="13">
        <f t="shared" si="18"/>
        <v>57.59</v>
      </c>
      <c r="AH26" s="13">
        <f t="shared" si="0"/>
        <v>13.622249999999999</v>
      </c>
      <c r="AJ26" s="13">
        <f t="shared" si="1"/>
        <v>72.557932798908411</v>
      </c>
      <c r="AK26" s="14">
        <f t="shared" si="2"/>
        <v>0.97648215417906925</v>
      </c>
      <c r="AL26" s="14">
        <f t="shared" si="3"/>
        <v>1.2302748137221431</v>
      </c>
      <c r="AN26" s="13" t="e">
        <f>#REF!+AC26</f>
        <v>#REF!</v>
      </c>
      <c r="AO26" s="14" t="e">
        <f t="shared" si="4"/>
        <v>#REF!</v>
      </c>
    </row>
    <row r="27" spans="2:41" ht="72.599999999999994" thickBot="1" x14ac:dyDescent="0.45">
      <c r="B27" s="33" t="s">
        <v>8</v>
      </c>
      <c r="C27" s="34">
        <v>2</v>
      </c>
      <c r="D27" s="48">
        <v>77.5</v>
      </c>
      <c r="E27" s="48">
        <v>59.37</v>
      </c>
      <c r="F27" s="34">
        <v>65.176000000000002</v>
      </c>
      <c r="M27" s="8">
        <f t="shared" si="20"/>
        <v>500</v>
      </c>
      <c r="N27" s="8">
        <f t="shared" si="21"/>
        <v>145</v>
      </c>
      <c r="O27" s="8">
        <f t="shared" si="7"/>
        <v>3098</v>
      </c>
      <c r="P27" s="8">
        <f t="shared" si="8"/>
        <v>2120</v>
      </c>
      <c r="U27" s="17">
        <f t="shared" si="9"/>
        <v>287</v>
      </c>
      <c r="V27">
        <f t="shared" si="10"/>
        <v>145</v>
      </c>
      <c r="W27">
        <f t="shared" si="11"/>
        <v>3098</v>
      </c>
      <c r="X27">
        <f t="shared" si="12"/>
        <v>2120</v>
      </c>
      <c r="Z27">
        <f t="shared" si="13"/>
        <v>69877622377.622375</v>
      </c>
      <c r="AA27" s="11">
        <f t="shared" si="14"/>
        <v>69.877622377622373</v>
      </c>
      <c r="AB27">
        <f t="shared" si="19"/>
        <v>15392555005.969641</v>
      </c>
      <c r="AC27" s="11">
        <f t="shared" si="15"/>
        <v>15.392555005969641</v>
      </c>
      <c r="AE27">
        <f t="shared" si="16"/>
        <v>0</v>
      </c>
      <c r="AF27" s="13">
        <f t="shared" si="17"/>
        <v>55120000000</v>
      </c>
      <c r="AG27" s="13">
        <f t="shared" si="18"/>
        <v>55.12</v>
      </c>
      <c r="AH27" s="13">
        <f t="shared" si="0"/>
        <v>13.038</v>
      </c>
      <c r="AJ27" s="13">
        <f t="shared" si="1"/>
        <v>70.512555005969631</v>
      </c>
      <c r="AK27" s="14">
        <f t="shared" si="2"/>
        <v>0.99099546700167784</v>
      </c>
      <c r="AL27" s="14">
        <f t="shared" si="3"/>
        <v>1.2677362550366904</v>
      </c>
      <c r="AN27" s="13" t="e">
        <f>#REF!+AC27</f>
        <v>#REF!</v>
      </c>
      <c r="AO27" s="14" t="e">
        <f t="shared" si="4"/>
        <v>#REF!</v>
      </c>
    </row>
    <row r="28" spans="2:41" ht="72.599999999999994" thickBot="1" x14ac:dyDescent="0.45">
      <c r="B28" s="3" t="s">
        <v>9</v>
      </c>
      <c r="C28" s="4">
        <v>2</v>
      </c>
      <c r="D28" s="49">
        <v>77.375</v>
      </c>
      <c r="E28" s="49">
        <v>47.08</v>
      </c>
      <c r="F28" s="4">
        <v>56.776000000000003</v>
      </c>
      <c r="M28" s="8">
        <f t="shared" si="20"/>
        <v>499</v>
      </c>
      <c r="N28" s="8">
        <f t="shared" si="21"/>
        <v>146</v>
      </c>
      <c r="O28" s="8">
        <f t="shared" si="7"/>
        <v>2457</v>
      </c>
      <c r="P28" s="8">
        <f t="shared" si="8"/>
        <v>2761</v>
      </c>
      <c r="U28" s="17">
        <f t="shared" si="9"/>
        <v>286</v>
      </c>
      <c r="V28">
        <f t="shared" si="10"/>
        <v>146</v>
      </c>
      <c r="W28">
        <f t="shared" si="11"/>
        <v>2457</v>
      </c>
      <c r="X28">
        <f t="shared" si="12"/>
        <v>2761</v>
      </c>
      <c r="Z28">
        <f t="shared" si="13"/>
        <v>69634146341.463409</v>
      </c>
      <c r="AA28" s="11">
        <f t="shared" si="14"/>
        <v>69.634146341463406</v>
      </c>
      <c r="AB28">
        <f t="shared" si="19"/>
        <v>15498710557.734947</v>
      </c>
      <c r="AC28" s="11">
        <f t="shared" si="15"/>
        <v>15.498710557734947</v>
      </c>
      <c r="AE28">
        <f t="shared" si="16"/>
        <v>0</v>
      </c>
      <c r="AF28" s="13">
        <f t="shared" si="17"/>
        <v>71786000000</v>
      </c>
      <c r="AG28" s="13">
        <f t="shared" si="18"/>
        <v>71.786000000000001</v>
      </c>
      <c r="AH28" s="13">
        <f t="shared" si="0"/>
        <v>16.980149999999998</v>
      </c>
      <c r="AJ28" s="13">
        <f t="shared" si="1"/>
        <v>87.284710557734954</v>
      </c>
      <c r="AK28" s="14">
        <f t="shared" si="2"/>
        <v>0.7977817179722847</v>
      </c>
      <c r="AL28" s="14">
        <f t="shared" si="3"/>
        <v>0.97002404844208345</v>
      </c>
      <c r="AN28" s="13" t="e">
        <f>#REF!+AC28</f>
        <v>#REF!</v>
      </c>
      <c r="AO28" s="14" t="e">
        <f t="shared" si="4"/>
        <v>#REF!</v>
      </c>
    </row>
    <row r="29" spans="2:41" ht="72" x14ac:dyDescent="0.4">
      <c r="B29" s="22" t="s">
        <v>9</v>
      </c>
      <c r="C29" s="5">
        <v>2</v>
      </c>
      <c r="D29" s="50">
        <v>74.56</v>
      </c>
      <c r="E29" s="50">
        <v>52.16</v>
      </c>
      <c r="F29" s="5">
        <v>59.332000000000001</v>
      </c>
      <c r="M29" s="23">
        <f t="shared" si="20"/>
        <v>481</v>
      </c>
      <c r="N29" s="23">
        <f t="shared" si="21"/>
        <v>164</v>
      </c>
      <c r="O29" s="23">
        <f t="shared" si="7"/>
        <v>2722</v>
      </c>
      <c r="P29" s="23">
        <f t="shared" si="8"/>
        <v>2496</v>
      </c>
      <c r="U29" s="17">
        <f t="shared" si="9"/>
        <v>268</v>
      </c>
      <c r="V29">
        <f t="shared" si="10"/>
        <v>164</v>
      </c>
      <c r="W29">
        <f t="shared" si="11"/>
        <v>2722</v>
      </c>
      <c r="X29">
        <f t="shared" si="12"/>
        <v>2496</v>
      </c>
      <c r="Z29">
        <f t="shared" si="13"/>
        <v>65251577690.602081</v>
      </c>
      <c r="AA29" s="11">
        <f t="shared" si="14"/>
        <v>65.251577690602076</v>
      </c>
      <c r="AB29">
        <f t="shared" si="19"/>
        <v>17409510489.51049</v>
      </c>
      <c r="AC29" s="11">
        <f t="shared" si="15"/>
        <v>17.409510489510492</v>
      </c>
      <c r="AE29">
        <f t="shared" si="16"/>
        <v>0</v>
      </c>
      <c r="AF29" s="13">
        <f t="shared" si="17"/>
        <v>64896000000</v>
      </c>
      <c r="AG29" s="13">
        <f t="shared" si="18"/>
        <v>64.896000000000001</v>
      </c>
      <c r="AH29" s="13">
        <f t="shared" si="0"/>
        <v>15.3504</v>
      </c>
      <c r="AJ29" s="13">
        <f t="shared" si="1"/>
        <v>82.305510489510496</v>
      </c>
      <c r="AK29" s="14">
        <f t="shared" si="2"/>
        <v>0.79279719307394525</v>
      </c>
      <c r="AL29" s="14">
        <f t="shared" si="3"/>
        <v>1.0054791927176108</v>
      </c>
      <c r="AN29" s="13" t="e">
        <f>#REF!+AC29</f>
        <v>#REF!</v>
      </c>
      <c r="AO29" s="14" t="e">
        <f t="shared" si="4"/>
        <v>#REF!</v>
      </c>
    </row>
    <row r="30" spans="2:41" s="24" customFormat="1" x14ac:dyDescent="0.4">
      <c r="B30" s="24" t="s">
        <v>58</v>
      </c>
      <c r="C30" s="24" t="s">
        <v>57</v>
      </c>
      <c r="D30" s="51">
        <v>80</v>
      </c>
      <c r="E30" s="51">
        <v>55</v>
      </c>
      <c r="F30" s="52">
        <f>((D30*8)/100+(E30*20)/100)/28*100</f>
        <v>62.142857142857132</v>
      </c>
      <c r="G30" s="108"/>
      <c r="M30" s="25">
        <f>ROUND((D30/100)*$J$6,0)</f>
        <v>516</v>
      </c>
      <c r="N30" s="25">
        <f t="shared" si="21"/>
        <v>129</v>
      </c>
      <c r="O30" s="25">
        <f t="shared" si="7"/>
        <v>2870</v>
      </c>
      <c r="P30" s="25">
        <f t="shared" si="8"/>
        <v>2348</v>
      </c>
      <c r="U30" s="26">
        <f t="shared" si="9"/>
        <v>303</v>
      </c>
      <c r="V30" s="24">
        <f t="shared" si="10"/>
        <v>129</v>
      </c>
      <c r="W30" s="24">
        <f t="shared" si="11"/>
        <v>2870</v>
      </c>
      <c r="X30" s="24">
        <f t="shared" si="12"/>
        <v>2348</v>
      </c>
      <c r="Z30" s="24">
        <f t="shared" si="13"/>
        <v>73773238956.165787</v>
      </c>
      <c r="AA30" s="27">
        <f t="shared" si="14"/>
        <v>73.773238956165784</v>
      </c>
      <c r="AB30" s="24">
        <f t="shared" si="19"/>
        <v>13694066177.724714</v>
      </c>
      <c r="AC30" s="27">
        <f t="shared" si="15"/>
        <v>13.694066177724714</v>
      </c>
      <c r="AE30" s="24">
        <f t="shared" si="16"/>
        <v>0</v>
      </c>
      <c r="AF30" s="28">
        <f t="shared" si="17"/>
        <v>61048000000</v>
      </c>
      <c r="AG30" s="29">
        <f t="shared" si="18"/>
        <v>61.048000000000002</v>
      </c>
      <c r="AH30" s="28">
        <f t="shared" si="0"/>
        <v>14.440200000000001</v>
      </c>
      <c r="AJ30" s="29">
        <f t="shared" si="1"/>
        <v>74.742066177724723</v>
      </c>
      <c r="AK30" s="31">
        <f t="shared" si="2"/>
        <v>0.98703772492380371</v>
      </c>
      <c r="AL30" s="30">
        <f t="shared" si="3"/>
        <v>1.2084464512541899</v>
      </c>
      <c r="AN30" s="28" t="e">
        <f>#REF!+AC30</f>
        <v>#REF!</v>
      </c>
      <c r="AO30" s="30" t="e">
        <f t="shared" si="4"/>
        <v>#REF!</v>
      </c>
    </row>
    <row r="31" spans="2:41" x14ac:dyDescent="0.4">
      <c r="B31" t="s">
        <v>58</v>
      </c>
      <c r="C31" s="24" t="s">
        <v>57</v>
      </c>
      <c r="D31" s="50">
        <v>75</v>
      </c>
      <c r="E31" s="50">
        <v>60</v>
      </c>
      <c r="F31" s="52">
        <f t="shared" ref="F31:F45" si="22">((D31*8)/100+(E31*20)/100)/28*100</f>
        <v>64.285714285714292</v>
      </c>
      <c r="M31" s="6">
        <f t="shared" si="20"/>
        <v>484</v>
      </c>
      <c r="N31" s="6">
        <f t="shared" si="21"/>
        <v>161</v>
      </c>
      <c r="O31" s="6">
        <f t="shared" si="7"/>
        <v>3131</v>
      </c>
      <c r="P31" s="6">
        <f t="shared" si="8"/>
        <v>2087</v>
      </c>
      <c r="U31" s="17">
        <f t="shared" si="9"/>
        <v>271</v>
      </c>
      <c r="V31">
        <f t="shared" si="10"/>
        <v>161</v>
      </c>
      <c r="W31">
        <f t="shared" si="11"/>
        <v>3131</v>
      </c>
      <c r="X31">
        <f t="shared" si="12"/>
        <v>2087</v>
      </c>
      <c r="Z31">
        <f t="shared" si="13"/>
        <v>65982005799.078972</v>
      </c>
      <c r="AA31" s="18">
        <f t="shared" si="14"/>
        <v>65.982005799078976</v>
      </c>
      <c r="AB31">
        <f t="shared" si="19"/>
        <v>17091043834.214565</v>
      </c>
      <c r="AC31" s="18">
        <f t="shared" si="15"/>
        <v>17.091043834214567</v>
      </c>
      <c r="AE31">
        <f t="shared" si="16"/>
        <v>0</v>
      </c>
      <c r="AF31" s="13">
        <f t="shared" si="17"/>
        <v>54262000000</v>
      </c>
      <c r="AG31" s="19">
        <f t="shared" si="18"/>
        <v>54.262</v>
      </c>
      <c r="AH31" s="13">
        <f t="shared" si="0"/>
        <v>12.835050000000001</v>
      </c>
      <c r="AJ31" s="19">
        <f t="shared" si="1"/>
        <v>71.35304383421456</v>
      </c>
      <c r="AK31" s="32">
        <f t="shared" si="2"/>
        <v>0.92472587367660253</v>
      </c>
      <c r="AL31" s="14">
        <f t="shared" si="3"/>
        <v>1.2159891968427072</v>
      </c>
      <c r="AN31" s="13" t="e">
        <f>#REF!+AC31</f>
        <v>#REF!</v>
      </c>
      <c r="AO31" s="14" t="e">
        <f t="shared" si="4"/>
        <v>#REF!</v>
      </c>
    </row>
    <row r="32" spans="2:41" x14ac:dyDescent="0.4">
      <c r="B32" t="s">
        <v>58</v>
      </c>
      <c r="C32" s="24" t="s">
        <v>57</v>
      </c>
      <c r="D32" s="50">
        <v>70</v>
      </c>
      <c r="E32" s="50">
        <v>65</v>
      </c>
      <c r="F32" s="52">
        <f t="shared" si="22"/>
        <v>66.428571428571431</v>
      </c>
      <c r="M32" s="6">
        <f t="shared" si="20"/>
        <v>452</v>
      </c>
      <c r="N32" s="6">
        <f t="shared" si="21"/>
        <v>194</v>
      </c>
      <c r="O32" s="6">
        <f t="shared" si="7"/>
        <v>3392</v>
      </c>
      <c r="P32" s="6">
        <f t="shared" si="8"/>
        <v>1826</v>
      </c>
      <c r="U32" s="17">
        <f t="shared" si="9"/>
        <v>239</v>
      </c>
      <c r="V32">
        <f t="shared" si="10"/>
        <v>194</v>
      </c>
      <c r="W32">
        <f t="shared" si="11"/>
        <v>3392</v>
      </c>
      <c r="X32">
        <f t="shared" si="12"/>
        <v>1826</v>
      </c>
      <c r="Z32">
        <f t="shared" si="13"/>
        <v>58190772641.992157</v>
      </c>
      <c r="AA32" s="18">
        <f t="shared" si="14"/>
        <v>58.190772641992154</v>
      </c>
      <c r="AB32">
        <f t="shared" si="19"/>
        <v>20594177042.469727</v>
      </c>
      <c r="AC32" s="18">
        <f t="shared" si="15"/>
        <v>20.594177042469727</v>
      </c>
      <c r="AE32">
        <f t="shared" si="16"/>
        <v>0</v>
      </c>
      <c r="AF32" s="13">
        <f t="shared" si="17"/>
        <v>47476000000</v>
      </c>
      <c r="AG32" s="19">
        <f t="shared" si="18"/>
        <v>47.475999999999999</v>
      </c>
      <c r="AH32" s="13">
        <f t="shared" si="0"/>
        <v>11.229900000000001</v>
      </c>
      <c r="AJ32" s="19">
        <f t="shared" si="1"/>
        <v>68.070177042469723</v>
      </c>
      <c r="AK32" s="32">
        <f t="shared" si="2"/>
        <v>0.8548644233095839</v>
      </c>
      <c r="AL32" s="14">
        <f t="shared" si="3"/>
        <v>1.2256881928130456</v>
      </c>
      <c r="AN32" s="13" t="e">
        <f>#REF!+AC32</f>
        <v>#REF!</v>
      </c>
      <c r="AO32" s="14" t="e">
        <f t="shared" si="4"/>
        <v>#REF!</v>
      </c>
    </row>
    <row r="33" spans="2:38" x14ac:dyDescent="0.4">
      <c r="B33" t="s">
        <v>58</v>
      </c>
      <c r="C33" s="24" t="s">
        <v>57</v>
      </c>
      <c r="D33" s="50">
        <v>100</v>
      </c>
      <c r="E33" s="50">
        <v>0</v>
      </c>
      <c r="F33" s="52">
        <f t="shared" si="22"/>
        <v>28.571428571428569</v>
      </c>
      <c r="M33" s="6">
        <f t="shared" si="20"/>
        <v>645</v>
      </c>
      <c r="N33" s="6">
        <f t="shared" si="21"/>
        <v>0</v>
      </c>
      <c r="O33" s="6">
        <f t="shared" si="7"/>
        <v>0</v>
      </c>
      <c r="P33" s="6">
        <f t="shared" si="8"/>
        <v>5218</v>
      </c>
      <c r="U33" s="17">
        <f t="shared" si="9"/>
        <v>432</v>
      </c>
      <c r="V33">
        <f t="shared" si="10"/>
        <v>0</v>
      </c>
      <c r="W33">
        <f t="shared" si="11"/>
        <v>0</v>
      </c>
      <c r="X33">
        <f t="shared" si="12"/>
        <v>5218</v>
      </c>
      <c r="Z33">
        <f t="shared" si="13"/>
        <v>105181647620.67201</v>
      </c>
      <c r="AA33" s="18">
        <f t="shared" si="14"/>
        <v>105.18164762067201</v>
      </c>
      <c r="AB33">
        <f t="shared" si="19"/>
        <v>0</v>
      </c>
      <c r="AC33" s="18">
        <f t="shared" si="15"/>
        <v>0</v>
      </c>
      <c r="AE33">
        <f t="shared" si="16"/>
        <v>0</v>
      </c>
      <c r="AF33" s="13">
        <f t="shared" si="17"/>
        <v>135668000000</v>
      </c>
      <c r="AG33" s="19">
        <f t="shared" si="18"/>
        <v>135.66800000000001</v>
      </c>
      <c r="AH33" s="13">
        <f t="shared" si="0"/>
        <v>32.090699999999998</v>
      </c>
      <c r="AJ33" s="19">
        <f t="shared" si="1"/>
        <v>135.66800000000001</v>
      </c>
      <c r="AK33" s="32">
        <f t="shared" si="2"/>
        <v>0.77528708037762772</v>
      </c>
      <c r="AL33" s="14">
        <f t="shared" si="3"/>
        <v>0.77528708037762772</v>
      </c>
    </row>
    <row r="34" spans="2:38" x14ac:dyDescent="0.4">
      <c r="B34" t="s">
        <v>58</v>
      </c>
      <c r="C34" s="24" t="s">
        <v>57</v>
      </c>
      <c r="D34" s="50">
        <v>0</v>
      </c>
      <c r="E34" s="50">
        <v>100</v>
      </c>
      <c r="F34" s="52">
        <f t="shared" si="22"/>
        <v>71.428571428571431</v>
      </c>
      <c r="M34" s="6">
        <f t="shared" si="20"/>
        <v>0</v>
      </c>
      <c r="N34" s="6">
        <f t="shared" si="21"/>
        <v>645</v>
      </c>
      <c r="O34" s="6">
        <f t="shared" si="7"/>
        <v>5218</v>
      </c>
      <c r="P34" s="6">
        <f t="shared" si="8"/>
        <v>0</v>
      </c>
      <c r="U34" s="17">
        <f t="shared" si="9"/>
        <v>-213</v>
      </c>
      <c r="V34">
        <f t="shared" si="10"/>
        <v>645</v>
      </c>
      <c r="W34">
        <f t="shared" si="11"/>
        <v>5218</v>
      </c>
      <c r="X34">
        <f t="shared" si="12"/>
        <v>0</v>
      </c>
      <c r="Z34">
        <f t="shared" si="13"/>
        <v>-51860395701.859116</v>
      </c>
      <c r="AA34" s="18">
        <f t="shared" si="14"/>
        <v>-51.860395701859119</v>
      </c>
      <c r="AB34">
        <f t="shared" si="19"/>
        <v>68470330888.623581</v>
      </c>
      <c r="AC34" s="18">
        <f t="shared" si="15"/>
        <v>68.470330888623579</v>
      </c>
      <c r="AE34">
        <f t="shared" si="16"/>
        <v>0</v>
      </c>
      <c r="AF34" s="13">
        <f t="shared" si="17"/>
        <v>0</v>
      </c>
      <c r="AG34" s="19">
        <f t="shared" ref="AG34:AG45" si="23">AF34/1000000000</f>
        <v>0</v>
      </c>
      <c r="AH34" s="13">
        <f t="shared" si="0"/>
        <v>0</v>
      </c>
      <c r="AJ34" s="19">
        <f t="shared" si="1"/>
        <v>68.470330888623579</v>
      </c>
      <c r="AK34" s="32">
        <f t="shared" si="2"/>
        <v>-0.75741412417324505</v>
      </c>
      <c r="AL34" s="14" t="e">
        <f t="shared" si="3"/>
        <v>#DIV/0!</v>
      </c>
    </row>
    <row r="35" spans="2:38" x14ac:dyDescent="0.4">
      <c r="B35" t="s">
        <v>59</v>
      </c>
      <c r="C35">
        <v>2</v>
      </c>
      <c r="D35" s="50">
        <v>83.375</v>
      </c>
      <c r="E35" s="50">
        <v>44.29</v>
      </c>
      <c r="F35" s="52">
        <f t="shared" si="22"/>
        <v>55.457142857142848</v>
      </c>
      <c r="M35" s="6">
        <f t="shared" si="20"/>
        <v>538</v>
      </c>
      <c r="N35" s="6">
        <f t="shared" si="21"/>
        <v>107</v>
      </c>
      <c r="O35" s="6">
        <f t="shared" si="7"/>
        <v>2311</v>
      </c>
      <c r="P35" s="6">
        <f t="shared" si="8"/>
        <v>2907</v>
      </c>
      <c r="U35" s="17">
        <f t="shared" si="9"/>
        <v>325</v>
      </c>
      <c r="V35">
        <f t="shared" si="10"/>
        <v>107</v>
      </c>
      <c r="W35">
        <f t="shared" si="11"/>
        <v>2311</v>
      </c>
      <c r="X35">
        <f t="shared" si="12"/>
        <v>2907</v>
      </c>
      <c r="Z35">
        <f t="shared" si="13"/>
        <v>79129711751.662979</v>
      </c>
      <c r="AA35" s="18">
        <f t="shared" si="14"/>
        <v>79.129711751662981</v>
      </c>
      <c r="AB35">
        <f t="shared" si="19"/>
        <v>11358644038.887941</v>
      </c>
      <c r="AC35" s="11">
        <f t="shared" si="15"/>
        <v>11.358644038887942</v>
      </c>
      <c r="AE35">
        <f t="shared" si="16"/>
        <v>0</v>
      </c>
      <c r="AF35" s="13">
        <f t="shared" si="17"/>
        <v>75582000000</v>
      </c>
      <c r="AG35" s="19">
        <f t="shared" si="23"/>
        <v>75.581999999999994</v>
      </c>
      <c r="AH35" s="13">
        <f t="shared" si="0"/>
        <v>17.878050000000002</v>
      </c>
      <c r="AJ35" s="19">
        <f t="shared" si="1"/>
        <v>86.940644038887939</v>
      </c>
      <c r="AK35" s="32">
        <f t="shared" si="2"/>
        <v>0.91015787410395554</v>
      </c>
      <c r="AL35" s="14">
        <f t="shared" si="3"/>
        <v>1.0469385799749014</v>
      </c>
    </row>
    <row r="36" spans="2:38" x14ac:dyDescent="0.4">
      <c r="B36" t="s">
        <v>59</v>
      </c>
      <c r="C36">
        <v>2</v>
      </c>
      <c r="D36" s="50">
        <v>76.25</v>
      </c>
      <c r="E36" s="50">
        <v>56.58</v>
      </c>
      <c r="F36" s="52">
        <f t="shared" si="22"/>
        <v>62.199999999999989</v>
      </c>
      <c r="M36" s="6">
        <f t="shared" si="20"/>
        <v>492</v>
      </c>
      <c r="N36" s="6">
        <f t="shared" si="21"/>
        <v>153</v>
      </c>
      <c r="O36" s="6">
        <f t="shared" si="7"/>
        <v>2952</v>
      </c>
      <c r="P36" s="6">
        <f t="shared" si="8"/>
        <v>2266</v>
      </c>
      <c r="U36" s="17">
        <f t="shared" si="9"/>
        <v>279</v>
      </c>
      <c r="V36">
        <f t="shared" si="10"/>
        <v>153</v>
      </c>
      <c r="W36">
        <f t="shared" si="11"/>
        <v>2952</v>
      </c>
      <c r="X36">
        <f t="shared" si="12"/>
        <v>2266</v>
      </c>
      <c r="Z36">
        <f t="shared" si="13"/>
        <v>67929814088.350677</v>
      </c>
      <c r="AA36" s="18">
        <f t="shared" si="14"/>
        <v>67.929814088350682</v>
      </c>
      <c r="AB36">
        <f t="shared" si="19"/>
        <v>16241799420.092104</v>
      </c>
      <c r="AC36" s="11">
        <f t="shared" si="15"/>
        <v>16.241799420092104</v>
      </c>
      <c r="AE36">
        <f t="shared" si="16"/>
        <v>0</v>
      </c>
      <c r="AF36" s="13">
        <f t="shared" si="17"/>
        <v>58916000000</v>
      </c>
      <c r="AG36" s="19">
        <f t="shared" si="23"/>
        <v>58.915999999999997</v>
      </c>
      <c r="AH36" s="13">
        <f t="shared" si="0"/>
        <v>13.9359</v>
      </c>
      <c r="AJ36" s="19">
        <f t="shared" si="1"/>
        <v>75.157799420092104</v>
      </c>
      <c r="AK36" s="32">
        <f t="shared" si="2"/>
        <v>0.90382920485283458</v>
      </c>
      <c r="AL36" s="14">
        <f t="shared" si="3"/>
        <v>1.1529943324114109</v>
      </c>
    </row>
    <row r="37" spans="2:38" x14ac:dyDescent="0.4">
      <c r="B37" t="s">
        <v>59</v>
      </c>
      <c r="C37">
        <v>2</v>
      </c>
      <c r="D37" s="50">
        <v>75.25</v>
      </c>
      <c r="E37" s="50">
        <v>56.646999999999998</v>
      </c>
      <c r="F37" s="52">
        <f t="shared" si="22"/>
        <v>61.962142857142851</v>
      </c>
      <c r="M37" s="6">
        <f t="shared" si="20"/>
        <v>485</v>
      </c>
      <c r="N37" s="6">
        <f t="shared" si="21"/>
        <v>160</v>
      </c>
      <c r="O37" s="6">
        <f t="shared" si="7"/>
        <v>2956</v>
      </c>
      <c r="P37" s="6">
        <f t="shared" si="8"/>
        <v>2262</v>
      </c>
      <c r="U37" s="17">
        <f t="shared" si="9"/>
        <v>273</v>
      </c>
      <c r="V37">
        <f t="shared" si="10"/>
        <v>160</v>
      </c>
      <c r="W37">
        <f t="shared" si="11"/>
        <v>2956</v>
      </c>
      <c r="X37">
        <f t="shared" si="12"/>
        <v>2262</v>
      </c>
      <c r="Z37">
        <f t="shared" si="13"/>
        <v>66468957871.396896</v>
      </c>
      <c r="AA37" s="11">
        <f t="shared" si="14"/>
        <v>66.468957871396896</v>
      </c>
      <c r="AB37">
        <f t="shared" si="19"/>
        <v>16984888282.449261</v>
      </c>
      <c r="AC37" s="11">
        <f t="shared" si="15"/>
        <v>16.984888282449262</v>
      </c>
      <c r="AE37">
        <f t="shared" si="16"/>
        <v>0</v>
      </c>
      <c r="AF37" s="13">
        <f t="shared" si="17"/>
        <v>58812000000</v>
      </c>
      <c r="AG37" s="19">
        <f t="shared" si="23"/>
        <v>58.811999999999998</v>
      </c>
      <c r="AH37" s="13">
        <f t="shared" si="0"/>
        <v>13.911300000000001</v>
      </c>
      <c r="AJ37" s="19">
        <f t="shared" si="1"/>
        <v>75.79688828244926</v>
      </c>
      <c r="AK37" s="32">
        <f t="shared" si="2"/>
        <v>0.87693518002621962</v>
      </c>
      <c r="AL37" s="14">
        <f t="shared" si="3"/>
        <v>1.1301938017988999</v>
      </c>
    </row>
    <row r="38" spans="2:38" x14ac:dyDescent="0.4">
      <c r="B38" t="s">
        <v>59</v>
      </c>
      <c r="C38">
        <v>2</v>
      </c>
      <c r="D38" s="50">
        <v>70.5</v>
      </c>
      <c r="E38" s="50">
        <v>60.704999999999998</v>
      </c>
      <c r="F38" s="52">
        <f t="shared" si="22"/>
        <v>63.503571428571426</v>
      </c>
      <c r="M38" s="6">
        <f t="shared" si="20"/>
        <v>455</v>
      </c>
      <c r="N38" s="6">
        <f t="shared" si="21"/>
        <v>190</v>
      </c>
      <c r="O38" s="6">
        <f t="shared" si="7"/>
        <v>3168</v>
      </c>
      <c r="P38" s="6">
        <f t="shared" si="8"/>
        <v>2050</v>
      </c>
      <c r="U38" s="17">
        <f t="shared" si="9"/>
        <v>242</v>
      </c>
      <c r="V38">
        <f t="shared" si="10"/>
        <v>190</v>
      </c>
      <c r="W38">
        <f t="shared" si="11"/>
        <v>3168</v>
      </c>
      <c r="X38">
        <f t="shared" si="12"/>
        <v>2050</v>
      </c>
      <c r="Z38">
        <f t="shared" si="13"/>
        <v>58921200750.469048</v>
      </c>
      <c r="AA38" s="11">
        <f t="shared" si="14"/>
        <v>58.921200750469048</v>
      </c>
      <c r="AB38">
        <f t="shared" si="19"/>
        <v>20169554835.408497</v>
      </c>
      <c r="AC38" s="11">
        <f t="shared" si="15"/>
        <v>20.169554835408498</v>
      </c>
      <c r="AE38">
        <f t="shared" si="16"/>
        <v>0</v>
      </c>
      <c r="AF38" s="13">
        <f t="shared" si="17"/>
        <v>53300000000</v>
      </c>
      <c r="AG38" s="19">
        <f t="shared" si="23"/>
        <v>53.3</v>
      </c>
      <c r="AH38" s="13">
        <f t="shared" si="0"/>
        <v>12.6075</v>
      </c>
      <c r="AJ38" s="19">
        <f t="shared" si="1"/>
        <v>73.469554835408502</v>
      </c>
      <c r="AK38" s="32">
        <f t="shared" si="2"/>
        <v>0.80198118639031268</v>
      </c>
      <c r="AL38" s="14">
        <f t="shared" si="3"/>
        <v>1.1054634287142411</v>
      </c>
    </row>
    <row r="39" spans="2:38" x14ac:dyDescent="0.4">
      <c r="B39" t="s">
        <v>59</v>
      </c>
      <c r="C39">
        <v>2</v>
      </c>
      <c r="D39" s="50">
        <v>67.75</v>
      </c>
      <c r="E39" s="50">
        <v>63.23</v>
      </c>
      <c r="F39" s="52">
        <f t="shared" si="22"/>
        <v>64.521428571428558</v>
      </c>
      <c r="M39" s="6">
        <f t="shared" si="20"/>
        <v>437</v>
      </c>
      <c r="N39" s="6">
        <f t="shared" si="21"/>
        <v>208</v>
      </c>
      <c r="O39" s="6">
        <f t="shared" si="7"/>
        <v>3299</v>
      </c>
      <c r="P39" s="6">
        <f t="shared" si="8"/>
        <v>1919</v>
      </c>
      <c r="U39" s="17">
        <f t="shared" si="9"/>
        <v>224</v>
      </c>
      <c r="V39">
        <f t="shared" si="10"/>
        <v>208</v>
      </c>
      <c r="W39">
        <f t="shared" si="11"/>
        <v>3299</v>
      </c>
      <c r="X39">
        <f t="shared" si="12"/>
        <v>1919</v>
      </c>
      <c r="Z39">
        <f t="shared" si="13"/>
        <v>54538632099.607712</v>
      </c>
      <c r="AA39" s="11">
        <f t="shared" si="14"/>
        <v>54.53863209960771</v>
      </c>
      <c r="AB39">
        <f t="shared" si="19"/>
        <v>22080354767.184036</v>
      </c>
      <c r="AC39" s="11">
        <f t="shared" si="15"/>
        <v>22.080354767184037</v>
      </c>
      <c r="AE39">
        <f t="shared" si="16"/>
        <v>0</v>
      </c>
      <c r="AF39" s="13">
        <f t="shared" si="17"/>
        <v>49894000000</v>
      </c>
      <c r="AG39" s="19">
        <f t="shared" si="23"/>
        <v>49.893999999999998</v>
      </c>
      <c r="AH39" s="13">
        <f t="shared" si="0"/>
        <v>11.80185</v>
      </c>
      <c r="AJ39" s="19">
        <f t="shared" si="1"/>
        <v>71.974354767184039</v>
      </c>
      <c r="AK39" s="32">
        <f t="shared" si="2"/>
        <v>0.75775089997019374</v>
      </c>
      <c r="AL39" s="14">
        <f t="shared" si="3"/>
        <v>1.0930899927768412</v>
      </c>
    </row>
    <row r="40" spans="2:38" x14ac:dyDescent="0.4">
      <c r="B40" t="s">
        <v>59</v>
      </c>
      <c r="C40">
        <v>2</v>
      </c>
      <c r="D40" s="50">
        <v>66.5</v>
      </c>
      <c r="E40" s="50">
        <v>64.94</v>
      </c>
      <c r="F40" s="52">
        <f t="shared" si="22"/>
        <v>65.385714285714286</v>
      </c>
      <c r="M40" s="6">
        <f t="shared" si="20"/>
        <v>429</v>
      </c>
      <c r="N40" s="6">
        <f t="shared" si="21"/>
        <v>216</v>
      </c>
      <c r="O40" s="6">
        <f t="shared" si="7"/>
        <v>3389</v>
      </c>
      <c r="P40" s="6">
        <f t="shared" si="8"/>
        <v>1829</v>
      </c>
      <c r="U40" s="17">
        <f t="shared" si="9"/>
        <v>216</v>
      </c>
      <c r="V40">
        <f t="shared" si="10"/>
        <v>216</v>
      </c>
      <c r="W40">
        <f t="shared" si="11"/>
        <v>3389</v>
      </c>
      <c r="X40">
        <f t="shared" si="12"/>
        <v>1829</v>
      </c>
      <c r="Z40">
        <f t="shared" si="13"/>
        <v>52590823810.336006</v>
      </c>
      <c r="AA40" s="11">
        <f t="shared" si="14"/>
        <v>52.590823810336005</v>
      </c>
      <c r="AB40">
        <f t="shared" si="19"/>
        <v>22929599181.306499</v>
      </c>
      <c r="AC40" s="11">
        <f t="shared" si="15"/>
        <v>22.9295991813065</v>
      </c>
      <c r="AE40">
        <f t="shared" si="16"/>
        <v>0</v>
      </c>
      <c r="AF40" s="13">
        <f t="shared" si="17"/>
        <v>47554000000</v>
      </c>
      <c r="AG40" s="19">
        <f t="shared" si="23"/>
        <v>47.554000000000002</v>
      </c>
      <c r="AH40" s="13">
        <f t="shared" si="0"/>
        <v>11.24835</v>
      </c>
      <c r="AJ40" s="19">
        <f t="shared" si="1"/>
        <v>70.483599181306502</v>
      </c>
      <c r="AK40" s="32">
        <f t="shared" si="2"/>
        <v>0.74614271151300715</v>
      </c>
      <c r="AL40" s="14">
        <f t="shared" si="3"/>
        <v>1.105917983983177</v>
      </c>
    </row>
    <row r="41" spans="2:38" x14ac:dyDescent="0.4">
      <c r="B41" t="s">
        <v>59</v>
      </c>
      <c r="C41">
        <v>2</v>
      </c>
      <c r="D41" s="50">
        <v>64.25</v>
      </c>
      <c r="E41" s="50">
        <v>66.587999999999994</v>
      </c>
      <c r="F41" s="52">
        <f t="shared" si="22"/>
        <v>65.919999999999987</v>
      </c>
      <c r="M41" s="6">
        <f t="shared" si="20"/>
        <v>414</v>
      </c>
      <c r="N41" s="6">
        <f t="shared" si="21"/>
        <v>231</v>
      </c>
      <c r="O41" s="6">
        <f t="shared" si="7"/>
        <v>3475</v>
      </c>
      <c r="P41" s="6">
        <f t="shared" si="8"/>
        <v>1743</v>
      </c>
      <c r="U41" s="17">
        <f t="shared" si="9"/>
        <v>202</v>
      </c>
      <c r="V41">
        <f t="shared" si="10"/>
        <v>231</v>
      </c>
      <c r="W41">
        <f t="shared" si="11"/>
        <v>3475</v>
      </c>
      <c r="X41">
        <f t="shared" si="12"/>
        <v>1743</v>
      </c>
      <c r="Z41">
        <f t="shared" si="13"/>
        <v>49182159304.110527</v>
      </c>
      <c r="AA41" s="11">
        <f t="shared" si="14"/>
        <v>49.182159304110527</v>
      </c>
      <c r="AB41">
        <f t="shared" si="19"/>
        <v>24521932457.786114</v>
      </c>
      <c r="AC41" s="11">
        <f t="shared" si="15"/>
        <v>24.521932457786114</v>
      </c>
      <c r="AE41">
        <f t="shared" si="16"/>
        <v>0</v>
      </c>
      <c r="AF41" s="13">
        <f t="shared" si="17"/>
        <v>45318000000</v>
      </c>
      <c r="AG41" s="19">
        <f t="shared" si="23"/>
        <v>45.317999999999998</v>
      </c>
      <c r="AH41" s="13">
        <f t="shared" si="0"/>
        <v>10.71945</v>
      </c>
      <c r="AJ41" s="19">
        <f t="shared" si="1"/>
        <v>69.839932457786119</v>
      </c>
      <c r="AK41" s="32">
        <f t="shared" si="2"/>
        <v>0.70421258402330322</v>
      </c>
      <c r="AL41" s="14">
        <f t="shared" si="3"/>
        <v>1.085267648707148</v>
      </c>
    </row>
    <row r="42" spans="2:38" x14ac:dyDescent="0.4">
      <c r="B42" t="s">
        <v>59</v>
      </c>
      <c r="C42">
        <v>2</v>
      </c>
      <c r="D42" s="50">
        <v>60.75</v>
      </c>
      <c r="E42" s="50">
        <v>67.47</v>
      </c>
      <c r="F42" s="52">
        <f t="shared" si="22"/>
        <v>65.550000000000011</v>
      </c>
      <c r="M42" s="6">
        <f t="shared" si="20"/>
        <v>392</v>
      </c>
      <c r="N42" s="6">
        <f t="shared" si="21"/>
        <v>253</v>
      </c>
      <c r="O42" s="6">
        <f t="shared" si="7"/>
        <v>3521</v>
      </c>
      <c r="P42" s="6">
        <f t="shared" si="8"/>
        <v>1697</v>
      </c>
      <c r="U42" s="17">
        <f t="shared" si="9"/>
        <v>179</v>
      </c>
      <c r="V42">
        <f t="shared" si="10"/>
        <v>253</v>
      </c>
      <c r="W42">
        <f t="shared" si="11"/>
        <v>3521</v>
      </c>
      <c r="X42">
        <f t="shared" si="12"/>
        <v>1697</v>
      </c>
      <c r="Z42">
        <f t="shared" si="13"/>
        <v>43582210472.454376</v>
      </c>
      <c r="AA42" s="11">
        <f t="shared" si="14"/>
        <v>43.582210472454378</v>
      </c>
      <c r="AB42">
        <f t="shared" si="19"/>
        <v>26857354596.622887</v>
      </c>
      <c r="AC42" s="11">
        <f t="shared" si="15"/>
        <v>26.857354596622887</v>
      </c>
      <c r="AE42">
        <f t="shared" si="16"/>
        <v>0</v>
      </c>
      <c r="AF42" s="13">
        <f t="shared" si="17"/>
        <v>44122000000</v>
      </c>
      <c r="AG42" s="19">
        <f t="shared" si="23"/>
        <v>44.122</v>
      </c>
      <c r="AH42" s="13">
        <f t="shared" si="0"/>
        <v>10.43655</v>
      </c>
      <c r="AJ42" s="19">
        <f t="shared" si="1"/>
        <v>70.979354596622883</v>
      </c>
      <c r="AK42" s="32">
        <f t="shared" si="2"/>
        <v>0.6140124930711609</v>
      </c>
      <c r="AL42" s="14">
        <f t="shared" si="3"/>
        <v>0.98776597779915642</v>
      </c>
    </row>
    <row r="43" spans="2:38" x14ac:dyDescent="0.4">
      <c r="B43" t="s">
        <v>59</v>
      </c>
      <c r="C43">
        <v>1</v>
      </c>
      <c r="D43" s="50">
        <v>83.25</v>
      </c>
      <c r="E43" s="50">
        <v>31.88</v>
      </c>
      <c r="F43" s="52">
        <f t="shared" si="22"/>
        <v>46.557142857142864</v>
      </c>
      <c r="M43" s="6">
        <f t="shared" si="20"/>
        <v>537</v>
      </c>
      <c r="N43" s="6">
        <f t="shared" si="21"/>
        <v>108</v>
      </c>
      <c r="O43" s="6">
        <f t="shared" si="7"/>
        <v>1663</v>
      </c>
      <c r="P43" s="6">
        <f t="shared" si="8"/>
        <v>3555</v>
      </c>
      <c r="U43" s="17">
        <f t="shared" si="9"/>
        <v>324</v>
      </c>
      <c r="V43">
        <f t="shared" si="10"/>
        <v>108</v>
      </c>
      <c r="W43">
        <f t="shared" si="11"/>
        <v>1663</v>
      </c>
      <c r="X43">
        <f t="shared" si="12"/>
        <v>3555</v>
      </c>
      <c r="Z43">
        <f t="shared" si="13"/>
        <v>78886235715.504013</v>
      </c>
      <c r="AA43" s="11">
        <f t="shared" si="14"/>
        <v>78.886235715504014</v>
      </c>
      <c r="AB43">
        <f t="shared" si="19"/>
        <v>11464799590.65325</v>
      </c>
      <c r="AC43" s="11">
        <f t="shared" si="15"/>
        <v>11.46479959065325</v>
      </c>
      <c r="AE43">
        <f t="shared" si="16"/>
        <v>0</v>
      </c>
      <c r="AF43" s="13">
        <f t="shared" si="17"/>
        <v>92430000000</v>
      </c>
      <c r="AG43" s="19">
        <f t="shared" si="23"/>
        <v>92.43</v>
      </c>
      <c r="AH43" s="13">
        <f t="shared" si="0"/>
        <v>21.863250000000001</v>
      </c>
      <c r="AJ43" s="19">
        <f t="shared" si="1"/>
        <v>103.89479959065326</v>
      </c>
      <c r="AK43" s="32">
        <f t="shared" si="2"/>
        <v>0.75928955083716143</v>
      </c>
      <c r="AL43" s="14">
        <f t="shared" si="3"/>
        <v>0.85347003911613117</v>
      </c>
    </row>
    <row r="44" spans="2:38" x14ac:dyDescent="0.4">
      <c r="B44" t="s">
        <v>59</v>
      </c>
      <c r="C44">
        <v>1</v>
      </c>
      <c r="D44" s="50">
        <v>75</v>
      </c>
      <c r="E44" s="50">
        <v>51.05</v>
      </c>
      <c r="F44" s="52">
        <f t="shared" si="22"/>
        <v>57.892857142857146</v>
      </c>
      <c r="M44" s="6">
        <f t="shared" si="20"/>
        <v>484</v>
      </c>
      <c r="N44" s="6">
        <f t="shared" si="21"/>
        <v>161</v>
      </c>
      <c r="O44" s="6">
        <f t="shared" si="7"/>
        <v>2664</v>
      </c>
      <c r="P44" s="6">
        <f t="shared" si="8"/>
        <v>2554</v>
      </c>
      <c r="U44" s="17">
        <f t="shared" si="9"/>
        <v>271</v>
      </c>
      <c r="V44">
        <f t="shared" si="10"/>
        <v>161</v>
      </c>
      <c r="W44">
        <f t="shared" si="11"/>
        <v>2664</v>
      </c>
      <c r="X44">
        <f t="shared" si="12"/>
        <v>2554</v>
      </c>
      <c r="Z44">
        <f t="shared" si="13"/>
        <v>65982005799.078972</v>
      </c>
      <c r="AA44" s="11">
        <f t="shared" si="14"/>
        <v>65.982005799078976</v>
      </c>
      <c r="AB44">
        <f t="shared" si="19"/>
        <v>17091043834.214565</v>
      </c>
      <c r="AC44" s="11">
        <f t="shared" si="15"/>
        <v>17.091043834214567</v>
      </c>
      <c r="AE44">
        <f t="shared" si="16"/>
        <v>0</v>
      </c>
      <c r="AF44" s="13">
        <f t="shared" si="17"/>
        <v>66404000000</v>
      </c>
      <c r="AG44" s="19">
        <f t="shared" si="23"/>
        <v>66.403999999999996</v>
      </c>
      <c r="AH44" s="13">
        <f t="shared" si="0"/>
        <v>15.707100000000001</v>
      </c>
      <c r="AJ44" s="19">
        <f t="shared" si="1"/>
        <v>83.495043834214556</v>
      </c>
      <c r="AK44" s="32">
        <f t="shared" si="2"/>
        <v>0.79025056780724634</v>
      </c>
      <c r="AL44" s="14">
        <f t="shared" si="3"/>
        <v>0.99364504847718482</v>
      </c>
    </row>
    <row r="45" spans="2:38" x14ac:dyDescent="0.4">
      <c r="B45" t="s">
        <v>59</v>
      </c>
      <c r="C45">
        <v>1</v>
      </c>
      <c r="D45" s="50">
        <v>70.375</v>
      </c>
      <c r="E45" s="50">
        <v>61</v>
      </c>
      <c r="F45" s="52">
        <f t="shared" si="22"/>
        <v>63.678571428571416</v>
      </c>
      <c r="M45" s="6">
        <f t="shared" si="20"/>
        <v>454</v>
      </c>
      <c r="N45" s="6">
        <f t="shared" si="21"/>
        <v>191</v>
      </c>
      <c r="O45" s="6">
        <f t="shared" si="7"/>
        <v>3183</v>
      </c>
      <c r="P45" s="6">
        <f t="shared" si="8"/>
        <v>2035</v>
      </c>
      <c r="U45" s="17">
        <f t="shared" si="9"/>
        <v>241</v>
      </c>
      <c r="V45">
        <f t="shared" si="10"/>
        <v>191</v>
      </c>
      <c r="W45">
        <f t="shared" si="11"/>
        <v>3183</v>
      </c>
      <c r="X45">
        <f t="shared" si="12"/>
        <v>2035</v>
      </c>
      <c r="Z45">
        <f t="shared" si="13"/>
        <v>58677724714.310081</v>
      </c>
      <c r="AA45" s="11">
        <f t="shared" si="14"/>
        <v>58.677724714310081</v>
      </c>
      <c r="AB45">
        <f t="shared" si="19"/>
        <v>20275710387.173801</v>
      </c>
      <c r="AC45" s="11">
        <f t="shared" si="15"/>
        <v>20.275710387173802</v>
      </c>
      <c r="AE45">
        <f t="shared" si="16"/>
        <v>0</v>
      </c>
      <c r="AF45" s="13">
        <f t="shared" si="17"/>
        <v>52910000000</v>
      </c>
      <c r="AG45" s="19">
        <f t="shared" si="23"/>
        <v>52.91</v>
      </c>
      <c r="AH45" s="13">
        <f t="shared" si="0"/>
        <v>12.51525</v>
      </c>
      <c r="AJ45" s="19">
        <f t="shared" si="1"/>
        <v>73.185710387173799</v>
      </c>
      <c r="AK45" s="32">
        <f t="shared" si="2"/>
        <v>0.80176477626421561</v>
      </c>
      <c r="AL45" s="14">
        <f t="shared" si="3"/>
        <v>1.1090101061105666</v>
      </c>
    </row>
  </sheetData>
  <autoFilter ref="B3:F34" xr:uid="{65CFB638-2485-4325-844F-F76A5DF41247}"/>
  <phoneticPr fontId="4" type="noConversion"/>
  <conditionalFormatting sqref="AK4:AK45">
    <cfRule type="top10" dxfId="1" priority="3" rank="5"/>
  </conditionalFormatting>
  <conditionalFormatting sqref="AL4:AL45">
    <cfRule type="top10" dxfId="0" priority="5" rank="5"/>
  </conditionalFormatting>
  <pageMargins left="0.7" right="0.7" top="0.78740157499999996" bottom="0.78740157499999996" header="0.3" footer="0.3"/>
  <pageSetup paperSize="9" scale="24" fitToWidth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12CE-3502-4434-BD09-6DD8899ECD75}">
  <dimension ref="A1:K48"/>
  <sheetViews>
    <sheetView tabSelected="1" zoomScale="55" zoomScaleNormal="55" workbookViewId="0">
      <selection activeCell="O13" sqref="O13"/>
    </sheetView>
  </sheetViews>
  <sheetFormatPr baseColWidth="10" defaultRowHeight="14.4" x14ac:dyDescent="0.3"/>
  <cols>
    <col min="1" max="1" width="21.88671875" style="6" customWidth="1"/>
    <col min="2" max="2" width="10.109375" style="6" customWidth="1"/>
    <col min="3" max="3" width="11" bestFit="1" customWidth="1"/>
    <col min="4" max="4" width="9.44140625" bestFit="1" customWidth="1"/>
    <col min="5" max="5" width="12.33203125" customWidth="1"/>
    <col min="6" max="6" width="22.109375" style="45" customWidth="1"/>
    <col min="7" max="7" width="16" customWidth="1"/>
    <col min="8" max="8" width="10.88671875" customWidth="1"/>
    <col min="9" max="9" width="18.88671875" customWidth="1"/>
    <col min="10" max="10" width="13.6640625" bestFit="1" customWidth="1"/>
    <col min="11" max="11" width="13.33203125" customWidth="1"/>
  </cols>
  <sheetData>
    <row r="1" spans="1:11" s="42" customFormat="1" ht="72.599999999999994" thickBot="1" x14ac:dyDescent="0.35">
      <c r="A1" s="42" t="s">
        <v>60</v>
      </c>
      <c r="B1" s="36" t="s">
        <v>1</v>
      </c>
      <c r="C1" s="43" t="s">
        <v>2</v>
      </c>
      <c r="D1" s="43" t="s">
        <v>3</v>
      </c>
      <c r="E1" s="43" t="s">
        <v>56</v>
      </c>
      <c r="F1" s="43" t="s">
        <v>50</v>
      </c>
      <c r="G1" s="43" t="s">
        <v>53</v>
      </c>
      <c r="H1" s="43" t="s">
        <v>54</v>
      </c>
      <c r="I1" s="43" t="s">
        <v>55</v>
      </c>
      <c r="J1" s="43" t="s">
        <v>51</v>
      </c>
      <c r="K1" s="43" t="s">
        <v>52</v>
      </c>
    </row>
    <row r="2" spans="1:11" ht="15" thickBot="1" x14ac:dyDescent="0.35">
      <c r="A2" s="53" t="str">
        <f>cost_calc!B4</f>
        <v>Logistische Regression</v>
      </c>
      <c r="B2" s="54">
        <f>cost_calc!C4</f>
        <v>1</v>
      </c>
      <c r="C2" s="55">
        <f>cost_calc!D4/100</f>
        <v>0.78537999999999997</v>
      </c>
      <c r="D2" s="55">
        <f>cost_calc!E4/100</f>
        <v>0.57540000000000002</v>
      </c>
      <c r="E2" s="55">
        <f>cost_calc!F4/100</f>
        <v>0.64260000000000006</v>
      </c>
      <c r="F2" s="56">
        <f>cost_calc!AA4</f>
        <v>71.581954630735126</v>
      </c>
      <c r="G2" s="56">
        <f>cost_calc!AC4</f>
        <v>14.649466143612486</v>
      </c>
      <c r="H2" s="56">
        <f>cost_calc!AE4</f>
        <v>0</v>
      </c>
      <c r="I2" s="56">
        <f>cost_calc!AG4</f>
        <v>57.616</v>
      </c>
      <c r="J2" s="56">
        <f>cost_calc!AJ4</f>
        <v>72.265466143612485</v>
      </c>
      <c r="K2" s="57">
        <f>cost_calc!AK4</f>
        <v>0.99054165773290626</v>
      </c>
    </row>
    <row r="3" spans="1:11" ht="15" thickBot="1" x14ac:dyDescent="0.35">
      <c r="A3" s="58" t="str">
        <f>cost_calc!B5</f>
        <v>Logistische Regression</v>
      </c>
      <c r="B3" s="54">
        <f>cost_calc!C5</f>
        <v>1</v>
      </c>
      <c r="C3" s="59">
        <f>cost_calc!D5/100</f>
        <v>0.75760000000000005</v>
      </c>
      <c r="D3" s="59">
        <f>cost_calc!E5/100</f>
        <v>0.63490000000000002</v>
      </c>
      <c r="E3" s="59">
        <f>cost_calc!F5/100</f>
        <v>0.67420000000000002</v>
      </c>
      <c r="F3" s="60">
        <f>cost_calc!AA5</f>
        <v>67.199385979873782</v>
      </c>
      <c r="G3" s="60">
        <f>cost_calc!AC5</f>
        <v>16.560266075388029</v>
      </c>
      <c r="H3" s="60">
        <f>cost_calc!AE5</f>
        <v>0</v>
      </c>
      <c r="I3" s="60">
        <f>cost_calc!AG5</f>
        <v>49.53</v>
      </c>
      <c r="J3" s="60">
        <f>cost_calc!AJ5</f>
        <v>66.09026607538803</v>
      </c>
      <c r="K3" s="61">
        <f>cost_calc!AK5</f>
        <v>1.0167818949801262</v>
      </c>
    </row>
    <row r="4" spans="1:11" ht="15" thickBot="1" x14ac:dyDescent="0.35">
      <c r="A4" s="58" t="str">
        <f>cost_calc!B6</f>
        <v>Logistische Regression</v>
      </c>
      <c r="B4" s="54">
        <f>cost_calc!C6</f>
        <v>1</v>
      </c>
      <c r="C4" s="59">
        <f>cost_calc!D6/100</f>
        <v>0.71412999999999993</v>
      </c>
      <c r="D4" s="59">
        <f>cost_calc!E6/100</f>
        <v>0.71239999999999992</v>
      </c>
      <c r="E4" s="59">
        <f>cost_calc!F6/100</f>
        <v>0.71299999999999997</v>
      </c>
      <c r="F4" s="60">
        <f>cost_calc!AA6</f>
        <v>60.38205696742282</v>
      </c>
      <c r="G4" s="60">
        <f>cost_calc!AC6</f>
        <v>19.532621524816648</v>
      </c>
      <c r="H4" s="60">
        <f>cost_calc!AE6</f>
        <v>0</v>
      </c>
      <c r="I4" s="60">
        <f>cost_calc!AG6</f>
        <v>39.026000000000003</v>
      </c>
      <c r="J4" s="60">
        <f>cost_calc!AJ6</f>
        <v>58.558621524816651</v>
      </c>
      <c r="K4" s="61">
        <f>cost_calc!AK6</f>
        <v>1.0311386333066841</v>
      </c>
    </row>
    <row r="5" spans="1:11" ht="15" thickBot="1" x14ac:dyDescent="0.35">
      <c r="A5" s="62" t="str">
        <f>cost_calc!B7</f>
        <v>Logistische Regression</v>
      </c>
      <c r="B5" s="54">
        <f>cost_calc!C7</f>
        <v>2</v>
      </c>
      <c r="C5" s="63">
        <f>cost_calc!D7/100</f>
        <v>0.51549999999999996</v>
      </c>
      <c r="D5" s="63">
        <f>cost_calc!E7/100</f>
        <v>0.6765000000000001</v>
      </c>
      <c r="E5" s="63">
        <f>cost_calc!F7/100</f>
        <v>0.62470000000000003</v>
      </c>
      <c r="F5" s="64">
        <f>cost_calc!AA7</f>
        <v>29.217124339075557</v>
      </c>
      <c r="G5" s="64">
        <f>cost_calc!AC7</f>
        <v>33.226687702541362</v>
      </c>
      <c r="H5" s="64">
        <f>cost_calc!AE7</f>
        <v>0</v>
      </c>
      <c r="I5" s="64">
        <f>cost_calc!AG7</f>
        <v>43.887999999999998</v>
      </c>
      <c r="J5" s="64">
        <f>cost_calc!AJ7</f>
        <v>77.11468770254136</v>
      </c>
      <c r="K5" s="65">
        <f>cost_calc!AK7</f>
        <v>0.37887885187029929</v>
      </c>
    </row>
    <row r="6" spans="1:11" ht="15" thickBot="1" x14ac:dyDescent="0.35">
      <c r="A6" s="66" t="str">
        <f>cost_calc!B8</f>
        <v>Random Forest</v>
      </c>
      <c r="B6" s="67">
        <f>cost_calc!C8</f>
        <v>1</v>
      </c>
      <c r="C6" s="68">
        <f>cost_calc!D8/100</f>
        <v>0.82279999999999998</v>
      </c>
      <c r="D6" s="68">
        <f>cost_calc!E8/100</f>
        <v>0.43030000000000002</v>
      </c>
      <c r="E6" s="68">
        <f>cost_calc!F8/100</f>
        <v>0.55596000000000001</v>
      </c>
      <c r="F6" s="69">
        <f>cost_calc!AA8</f>
        <v>77.425379498550228</v>
      </c>
      <c r="G6" s="69">
        <f>cost_calc!AC8</f>
        <v>12.101732901245096</v>
      </c>
      <c r="H6" s="69">
        <f>cost_calc!AE8</f>
        <v>0</v>
      </c>
      <c r="I6" s="69">
        <f>cost_calc!AG8</f>
        <v>77.298000000000002</v>
      </c>
      <c r="J6" s="69">
        <f>cost_calc!AJ8</f>
        <v>89.399732901245102</v>
      </c>
      <c r="K6" s="70">
        <f>cost_calc!AK8</f>
        <v>0.86605828659552853</v>
      </c>
    </row>
    <row r="7" spans="1:11" ht="15" thickBot="1" x14ac:dyDescent="0.35">
      <c r="A7" s="71" t="str">
        <f>cost_calc!B9</f>
        <v>Random Forest</v>
      </c>
      <c r="B7" s="67">
        <f>cost_calc!C9</f>
        <v>1</v>
      </c>
      <c r="C7" s="72">
        <f>cost_calc!D9/100</f>
        <v>0.7208</v>
      </c>
      <c r="D7" s="72">
        <f>cost_calc!E9/100</f>
        <v>0.504</v>
      </c>
      <c r="E7" s="72">
        <f>cost_calc!F9/100</f>
        <v>0.57340000000000002</v>
      </c>
      <c r="F7" s="73">
        <f>cost_calc!AA9</f>
        <v>61.355961112058679</v>
      </c>
      <c r="G7" s="73">
        <f>cost_calc!AC9</f>
        <v>19.107999317755418</v>
      </c>
      <c r="H7" s="73">
        <f>cost_calc!AE9</f>
        <v>0</v>
      </c>
      <c r="I7" s="73">
        <f>cost_calc!AG9</f>
        <v>67.287999999999997</v>
      </c>
      <c r="J7" s="73">
        <f>cost_calc!AJ9</f>
        <v>86.395999317755411</v>
      </c>
      <c r="K7" s="74">
        <f>cost_calc!AK9</f>
        <v>0.71017132270671357</v>
      </c>
    </row>
    <row r="8" spans="1:11" ht="15" thickBot="1" x14ac:dyDescent="0.35">
      <c r="A8" s="71" t="str">
        <f>cost_calc!B10</f>
        <v>Random Forest</v>
      </c>
      <c r="B8" s="67">
        <f>cost_calc!C10</f>
        <v>1</v>
      </c>
      <c r="C8" s="72">
        <f>cost_calc!D10/100</f>
        <v>0.67769999999999997</v>
      </c>
      <c r="D8" s="72">
        <f>cost_calc!E10/100</f>
        <v>0.51090000000000002</v>
      </c>
      <c r="E8" s="72">
        <f>cost_calc!F10/100</f>
        <v>0.56430000000000002</v>
      </c>
      <c r="F8" s="73">
        <f>cost_calc!AA10</f>
        <v>54.53863209960771</v>
      </c>
      <c r="G8" s="73">
        <f>cost_calc!AC10</f>
        <v>22.080354767184037</v>
      </c>
      <c r="H8" s="73">
        <f>cost_calc!AE10</f>
        <v>0</v>
      </c>
      <c r="I8" s="73">
        <f>cost_calc!AG10</f>
        <v>66.352000000000004</v>
      </c>
      <c r="J8" s="73">
        <f>cost_calc!AJ10</f>
        <v>88.432354767184037</v>
      </c>
      <c r="K8" s="74">
        <f>cost_calc!AK10</f>
        <v>0.61672712711531463</v>
      </c>
    </row>
    <row r="9" spans="1:11" ht="15" thickBot="1" x14ac:dyDescent="0.35">
      <c r="A9" s="71" t="str">
        <f>cost_calc!B11</f>
        <v>Random Forest</v>
      </c>
      <c r="B9" s="67">
        <f>cost_calc!C11</f>
        <v>2</v>
      </c>
      <c r="C9" s="72">
        <f>cost_calc!D11/100</f>
        <v>0.82099999999999995</v>
      </c>
      <c r="D9" s="72">
        <f>cost_calc!E11/100</f>
        <v>0.46805000000000002</v>
      </c>
      <c r="E9" s="72">
        <f>cost_calc!F11/100</f>
        <v>0.58009999999999995</v>
      </c>
      <c r="F9" s="73">
        <f>cost_calc!AA11</f>
        <v>77.181903462391261</v>
      </c>
      <c r="G9" s="73">
        <f>cost_calc!AC11</f>
        <v>12.207888453010405</v>
      </c>
      <c r="H9" s="73">
        <f>cost_calc!AE11</f>
        <v>0</v>
      </c>
      <c r="I9" s="73">
        <f>cost_calc!AG11</f>
        <v>72.176000000000002</v>
      </c>
      <c r="J9" s="73">
        <f>cost_calc!AJ11</f>
        <v>84.3838884530104</v>
      </c>
      <c r="K9" s="74">
        <f>cost_calc!AK11</f>
        <v>0.9146521317913715</v>
      </c>
    </row>
    <row r="10" spans="1:11" ht="15" thickBot="1" x14ac:dyDescent="0.35">
      <c r="A10" s="71" t="str">
        <f>cost_calc!B12</f>
        <v>Random Forest</v>
      </c>
      <c r="B10" s="67">
        <f>cost_calc!C12</f>
        <v>2</v>
      </c>
      <c r="C10" s="72">
        <f>cost_calc!D12/100</f>
        <v>0.78400000000000003</v>
      </c>
      <c r="D10" s="72">
        <f>cost_calc!E12/100</f>
        <v>0.6028</v>
      </c>
      <c r="E10" s="72">
        <f>cost_calc!F12/100</f>
        <v>0.66079999999999994</v>
      </c>
      <c r="F10" s="73">
        <f>cost_calc!AA12</f>
        <v>71.338478594576159</v>
      </c>
      <c r="G10" s="73">
        <f>cost_calc!AC12</f>
        <v>14.755621695377792</v>
      </c>
      <c r="H10" s="73">
        <f>cost_calc!AE12</f>
        <v>0</v>
      </c>
      <c r="I10" s="73">
        <f>cost_calc!AG12</f>
        <v>53.898000000000003</v>
      </c>
      <c r="J10" s="73">
        <f>cost_calc!AJ12</f>
        <v>68.653621695377794</v>
      </c>
      <c r="K10" s="74">
        <f>cost_calc!AK12</f>
        <v>1.0391072871743214</v>
      </c>
    </row>
    <row r="11" spans="1:11" ht="15" thickBot="1" x14ac:dyDescent="0.35">
      <c r="A11" s="71" t="str">
        <f>cost_calc!B13</f>
        <v>Random Forest</v>
      </c>
      <c r="B11" s="67">
        <f>cost_calc!C13</f>
        <v>2</v>
      </c>
      <c r="C11" s="72">
        <f>cost_calc!D13/100</f>
        <v>0.76459999999999995</v>
      </c>
      <c r="D11" s="72">
        <f>cost_calc!E13/100</f>
        <v>0.61580000000000001</v>
      </c>
      <c r="E11" s="72">
        <f>cost_calc!F13/100</f>
        <v>0.66343999999999992</v>
      </c>
      <c r="F11" s="73">
        <f>cost_calc!AA13</f>
        <v>68.173290124509634</v>
      </c>
      <c r="G11" s="73">
        <f>cost_calc!AC13</f>
        <v>16.135643868326799</v>
      </c>
      <c r="H11" s="73">
        <f>cost_calc!AE13</f>
        <v>0</v>
      </c>
      <c r="I11" s="73">
        <f>cost_calc!AG13</f>
        <v>52.13</v>
      </c>
      <c r="J11" s="73">
        <f>cost_calc!AJ13</f>
        <v>68.265643868326805</v>
      </c>
      <c r="K11" s="74">
        <f>cost_calc!AK13</f>
        <v>0.99864714168674207</v>
      </c>
    </row>
    <row r="12" spans="1:11" ht="15" thickBot="1" x14ac:dyDescent="0.35">
      <c r="A12" s="75" t="str">
        <f>cost_calc!B14</f>
        <v>Random Forest</v>
      </c>
      <c r="B12" s="67">
        <f>cost_calc!C14</f>
        <v>2</v>
      </c>
      <c r="C12" s="76">
        <f>cost_calc!D14/100</f>
        <v>0.73060000000000003</v>
      </c>
      <c r="D12" s="76">
        <f>cost_calc!E14/100</f>
        <v>0.64894000000000007</v>
      </c>
      <c r="E12" s="76">
        <f>cost_calc!F14/100</f>
        <v>0.6750799999999999</v>
      </c>
      <c r="F12" s="77">
        <f>cost_calc!AA14</f>
        <v>62.816817329012451</v>
      </c>
      <c r="G12" s="77">
        <f>cost_calc!AC14</f>
        <v>18.471066007163571</v>
      </c>
      <c r="H12" s="77">
        <f>cost_calc!AE14</f>
        <v>0</v>
      </c>
      <c r="I12" s="77">
        <f>cost_calc!AG14</f>
        <v>47.631999999999998</v>
      </c>
      <c r="J12" s="77">
        <f>cost_calc!AJ14</f>
        <v>66.103066007163562</v>
      </c>
      <c r="K12" s="78">
        <f>cost_calc!AK14</f>
        <v>0.95028598707063028</v>
      </c>
    </row>
    <row r="13" spans="1:11" ht="29.4" thickBot="1" x14ac:dyDescent="0.35">
      <c r="A13" s="79" t="str">
        <f>cost_calc!B15</f>
        <v>Support Vector Machine (linear)</v>
      </c>
      <c r="B13" s="80">
        <f>cost_calc!C15</f>
        <v>1</v>
      </c>
      <c r="C13" s="81">
        <f>cost_calc!D15/100</f>
        <v>0.79425000000000001</v>
      </c>
      <c r="D13" s="81">
        <f>cost_calc!E15/100</f>
        <v>0.50387999999999999</v>
      </c>
      <c r="E13" s="81">
        <f>cost_calc!F15/100</f>
        <v>0.5968</v>
      </c>
      <c r="F13" s="82">
        <f>cost_calc!AA15</f>
        <v>72.799334811529931</v>
      </c>
      <c r="G13" s="82">
        <f>cost_calc!AC15</f>
        <v>14.118688384785946</v>
      </c>
      <c r="H13" s="82">
        <f>cost_calc!AE15</f>
        <v>0</v>
      </c>
      <c r="I13" s="82">
        <f>cost_calc!AG15</f>
        <v>67.313999999999993</v>
      </c>
      <c r="J13" s="82">
        <f>cost_calc!AJ15</f>
        <v>81.432688384785934</v>
      </c>
      <c r="K13" s="83">
        <f>cost_calc!AK15</f>
        <v>0.89398171981671959</v>
      </c>
    </row>
    <row r="14" spans="1:11" ht="29.4" thickBot="1" x14ac:dyDescent="0.35">
      <c r="A14" s="84" t="str">
        <f>cost_calc!B16</f>
        <v>Support Vector Machine (linear)</v>
      </c>
      <c r="B14" s="80">
        <f>cost_calc!C16</f>
        <v>1</v>
      </c>
      <c r="C14" s="85">
        <f>cost_calc!D16/100</f>
        <v>0.72375</v>
      </c>
      <c r="D14" s="85">
        <f>cost_calc!E16/100</f>
        <v>0.65176000000000001</v>
      </c>
      <c r="E14" s="85">
        <f>cost_calc!F16/100</f>
        <v>0.67480000000000007</v>
      </c>
      <c r="F14" s="86">
        <f>cost_calc!AA16</f>
        <v>61.842913184376599</v>
      </c>
      <c r="G14" s="86">
        <f>cost_calc!AC16</f>
        <v>18.895688214224801</v>
      </c>
      <c r="H14" s="86">
        <f>cost_calc!AE16</f>
        <v>0</v>
      </c>
      <c r="I14" s="86">
        <f>cost_calc!AG16</f>
        <v>47.241999999999997</v>
      </c>
      <c r="J14" s="86">
        <f>cost_calc!AJ16</f>
        <v>66.137688214224795</v>
      </c>
      <c r="K14" s="87">
        <f>cost_calc!AK16</f>
        <v>0.93506312140912595</v>
      </c>
    </row>
    <row r="15" spans="1:11" ht="29.4" thickBot="1" x14ac:dyDescent="0.35">
      <c r="A15" s="79" t="str">
        <f>cost_calc!B17</f>
        <v>Support Vector Machine (Polynom-Kernel)</v>
      </c>
      <c r="B15" s="80">
        <f>cost_calc!C17</f>
        <v>1</v>
      </c>
      <c r="C15" s="81">
        <f>cost_calc!D17/100</f>
        <v>0.81980000000000008</v>
      </c>
      <c r="D15" s="81">
        <f>cost_calc!E17/100</f>
        <v>0.46880000000000005</v>
      </c>
      <c r="E15" s="81">
        <f>cost_calc!F17/100</f>
        <v>0.58119999999999994</v>
      </c>
      <c r="F15" s="82">
        <f>cost_calc!AA17</f>
        <v>76.938427426232295</v>
      </c>
      <c r="G15" s="82">
        <f>cost_calc!AC17</f>
        <v>12.314044004775713</v>
      </c>
      <c r="H15" s="82">
        <f>cost_calc!AE17</f>
        <v>0</v>
      </c>
      <c r="I15" s="82">
        <f>cost_calc!AG17</f>
        <v>72.072000000000003</v>
      </c>
      <c r="J15" s="82">
        <f>cost_calc!AJ17</f>
        <v>84.386044004775712</v>
      </c>
      <c r="K15" s="83">
        <f>cost_calc!AK17</f>
        <v>0.91174350372293866</v>
      </c>
    </row>
    <row r="16" spans="1:11" ht="29.4" thickBot="1" x14ac:dyDescent="0.35">
      <c r="A16" s="92" t="str">
        <f>cost_calc!B18</f>
        <v>Support Vector Machine (Polynom-Kernel)</v>
      </c>
      <c r="B16" s="80">
        <f>cost_calc!C18</f>
        <v>1</v>
      </c>
      <c r="C16" s="89">
        <f>cost_calc!D18/100</f>
        <v>0.80900000000000005</v>
      </c>
      <c r="D16" s="89">
        <f>cost_calc!E18/100</f>
        <v>0.54810000000000003</v>
      </c>
      <c r="E16" s="89">
        <f>cost_calc!F18/100</f>
        <v>0.63159999999999994</v>
      </c>
      <c r="F16" s="90">
        <f>cost_calc!AA18</f>
        <v>75.23409517311957</v>
      </c>
      <c r="G16" s="90">
        <f>cost_calc!AC18</f>
        <v>13.057132867132868</v>
      </c>
      <c r="H16" s="90">
        <f>cost_calc!AE18</f>
        <v>0</v>
      </c>
      <c r="I16" s="90">
        <f>cost_calc!AG18</f>
        <v>61.308</v>
      </c>
      <c r="J16" s="90">
        <f>cost_calc!AJ18</f>
        <v>74.365132867132871</v>
      </c>
      <c r="K16" s="93">
        <f>cost_calc!AK18</f>
        <v>1.0116850770311843</v>
      </c>
    </row>
    <row r="17" spans="1:11" ht="29.4" thickBot="1" x14ac:dyDescent="0.35">
      <c r="A17" s="92" t="str">
        <f>cost_calc!B19</f>
        <v>Support Vector Machine (Polynom-Kernel)</v>
      </c>
      <c r="B17" s="80">
        <f>cost_calc!C19</f>
        <v>1</v>
      </c>
      <c r="C17" s="89">
        <f>cost_calc!D19/100</f>
        <v>0.80559999999999998</v>
      </c>
      <c r="D17" s="89">
        <f>cost_calc!E19/100</f>
        <v>0.5373</v>
      </c>
      <c r="E17" s="89">
        <f>cost_calc!F19/100</f>
        <v>0.62319999999999998</v>
      </c>
      <c r="F17" s="90">
        <f>cost_calc!AA19</f>
        <v>74.747143100801637</v>
      </c>
      <c r="G17" s="90">
        <f>cost_calc!AC19</f>
        <v>13.269443970663483</v>
      </c>
      <c r="H17" s="90">
        <f>cost_calc!AE19</f>
        <v>0</v>
      </c>
      <c r="I17" s="90">
        <f>cost_calc!AG19</f>
        <v>62.764000000000003</v>
      </c>
      <c r="J17" s="90">
        <f>cost_calc!AJ19</f>
        <v>76.033443970663484</v>
      </c>
      <c r="K17" s="93">
        <f>cost_calc!AK19</f>
        <v>0.98308243316772359</v>
      </c>
    </row>
    <row r="18" spans="1:11" ht="29.4" thickBot="1" x14ac:dyDescent="0.35">
      <c r="A18" s="84" t="str">
        <f>cost_calc!B20</f>
        <v>Support Vector Machine (Polynom-Kernel)</v>
      </c>
      <c r="B18" s="80">
        <f>cost_calc!C20</f>
        <v>1</v>
      </c>
      <c r="C18" s="85">
        <f>cost_calc!D20/100</f>
        <v>0.75609999999999999</v>
      </c>
      <c r="D18" s="85">
        <f>cost_calc!E20/100</f>
        <v>0.60270000000000001</v>
      </c>
      <c r="E18" s="85">
        <f>cost_calc!F20/100</f>
        <v>0.65183999999999997</v>
      </c>
      <c r="F18" s="86">
        <f>cost_calc!AA20</f>
        <v>66.955909943714815</v>
      </c>
      <c r="G18" s="86">
        <f>cost_calc!AC20</f>
        <v>16.666421627153333</v>
      </c>
      <c r="H18" s="86">
        <f>cost_calc!AE20</f>
        <v>0</v>
      </c>
      <c r="I18" s="86">
        <f>cost_calc!AG20</f>
        <v>53.898000000000003</v>
      </c>
      <c r="J18" s="86">
        <f>cost_calc!AJ20</f>
        <v>70.564421627153337</v>
      </c>
      <c r="K18" s="87">
        <f>cost_calc!AK20</f>
        <v>0.94886216594383654</v>
      </c>
    </row>
    <row r="19" spans="1:11" ht="29.4" thickBot="1" x14ac:dyDescent="0.35">
      <c r="A19" s="88" t="str">
        <f>cost_calc!B21</f>
        <v>Support Vector Machine (Radial-Kernel)</v>
      </c>
      <c r="B19" s="80">
        <f>cost_calc!C21</f>
        <v>1</v>
      </c>
      <c r="C19" s="94">
        <f>cost_calc!D21/100</f>
        <v>0.7873</v>
      </c>
      <c r="D19" s="94">
        <f>cost_calc!E21/100</f>
        <v>0.55509999999999993</v>
      </c>
      <c r="E19" s="94">
        <f>cost_calc!F21/100</f>
        <v>0.62944</v>
      </c>
      <c r="F19" s="95">
        <f>cost_calc!AA21</f>
        <v>71.825430666894093</v>
      </c>
      <c r="G19" s="95">
        <f>cost_calc!AC21</f>
        <v>14.543310591847177</v>
      </c>
      <c r="H19" s="95">
        <f>cost_calc!AE21</f>
        <v>0</v>
      </c>
      <c r="I19" s="95">
        <f>cost_calc!AG21</f>
        <v>60.345999999999997</v>
      </c>
      <c r="J19" s="95">
        <f>cost_calc!AJ21</f>
        <v>74.889310591847178</v>
      </c>
      <c r="K19" s="96">
        <f>cost_calc!AK21</f>
        <v>0.95908788716654803</v>
      </c>
    </row>
    <row r="20" spans="1:11" ht="29.4" thickBot="1" x14ac:dyDescent="0.35">
      <c r="A20" s="88" t="str">
        <f>cost_calc!B22</f>
        <v>Support Vector Machine (Radial-Kernel)</v>
      </c>
      <c r="B20" s="80">
        <f>cost_calc!C22</f>
        <v>1</v>
      </c>
      <c r="C20" s="89">
        <f>cost_calc!D22/100</f>
        <v>0.76950000000000007</v>
      </c>
      <c r="D20" s="89">
        <f>cost_calc!E22/100</f>
        <v>0.5494</v>
      </c>
      <c r="E20" s="89">
        <f>cost_calc!F22/100</f>
        <v>0.61996000000000007</v>
      </c>
      <c r="F20" s="90">
        <f>cost_calc!AA22</f>
        <v>68.90371823298652</v>
      </c>
      <c r="G20" s="90">
        <f>cost_calc!AC22</f>
        <v>15.817177213030872</v>
      </c>
      <c r="H20" s="90">
        <f>cost_calc!AE22</f>
        <v>0</v>
      </c>
      <c r="I20" s="90">
        <f>cost_calc!AG22</f>
        <v>61.125999999999998</v>
      </c>
      <c r="J20" s="90">
        <f>cost_calc!AJ22</f>
        <v>76.943177213030864</v>
      </c>
      <c r="K20" s="91">
        <f>cost_calc!AK22</f>
        <v>0.89551433575733852</v>
      </c>
    </row>
    <row r="21" spans="1:11" ht="29.4" thickBot="1" x14ac:dyDescent="0.35">
      <c r="A21" s="88" t="str">
        <f>cost_calc!B23</f>
        <v>Support Vector Machine (linear)</v>
      </c>
      <c r="B21" s="80">
        <f>cost_calc!C23</f>
        <v>2</v>
      </c>
      <c r="C21" s="89">
        <f>cost_calc!D23/100</f>
        <v>0.62549999999999994</v>
      </c>
      <c r="D21" s="89">
        <f>cost_calc!E23/100</f>
        <v>0.65280000000000005</v>
      </c>
      <c r="E21" s="89">
        <f>cost_calc!F23/100</f>
        <v>0.64407999999999999</v>
      </c>
      <c r="F21" s="90">
        <f>cost_calc!AA23</f>
        <v>46.503922906361929</v>
      </c>
      <c r="G21" s="90">
        <f>cost_calc!AC23</f>
        <v>25.689643527204503</v>
      </c>
      <c r="H21" s="90">
        <f>cost_calc!AE23</f>
        <v>0</v>
      </c>
      <c r="I21" s="90">
        <f>cost_calc!AG23</f>
        <v>47.112000000000002</v>
      </c>
      <c r="J21" s="90">
        <f>cost_calc!AJ23</f>
        <v>72.801643527204504</v>
      </c>
      <c r="K21" s="91">
        <f>cost_calc!AK23</f>
        <v>0.63877572886090617</v>
      </c>
    </row>
    <row r="22" spans="1:11" ht="29.4" thickBot="1" x14ac:dyDescent="0.35">
      <c r="A22" s="88" t="str">
        <f>cost_calc!B24</f>
        <v>Support Vector Machine (Polynom-Kernel)</v>
      </c>
      <c r="B22" s="80">
        <f>cost_calc!C24</f>
        <v>2</v>
      </c>
      <c r="C22" s="89">
        <f>cost_calc!D24/100</f>
        <v>0.80637000000000003</v>
      </c>
      <c r="D22" s="89">
        <f>cost_calc!E24/100</f>
        <v>0.55289999999999995</v>
      </c>
      <c r="E22" s="89">
        <f>cost_calc!F24/100</f>
        <v>0.63404000000000005</v>
      </c>
      <c r="F22" s="90">
        <f>cost_calc!AA24</f>
        <v>74.747143100801637</v>
      </c>
      <c r="G22" s="90">
        <f>cost_calc!AC24</f>
        <v>13.269443970663483</v>
      </c>
      <c r="H22" s="90">
        <f>cost_calc!AE24</f>
        <v>0</v>
      </c>
      <c r="I22" s="90">
        <f>cost_calc!AG24</f>
        <v>60.658000000000001</v>
      </c>
      <c r="J22" s="90">
        <f>cost_calc!AJ24</f>
        <v>73.927443970663489</v>
      </c>
      <c r="K22" s="91">
        <f>cost_calc!AK24</f>
        <v>1.0110878867997035</v>
      </c>
    </row>
    <row r="23" spans="1:11" ht="29.4" thickBot="1" x14ac:dyDescent="0.35">
      <c r="A23" s="88" t="str">
        <f>cost_calc!B25</f>
        <v>Support Vector Machine (Polynom-Kernel)</v>
      </c>
      <c r="B23" s="80">
        <f>cost_calc!C25</f>
        <v>2</v>
      </c>
      <c r="C23" s="89">
        <f>cost_calc!D25/100</f>
        <v>0.79680000000000006</v>
      </c>
      <c r="D23" s="89">
        <f>cost_calc!E25/100</f>
        <v>0.5595</v>
      </c>
      <c r="E23" s="89">
        <f>cost_calc!F25/100</f>
        <v>0.63548000000000004</v>
      </c>
      <c r="F23" s="90">
        <f>cost_calc!AA25</f>
        <v>73.286286883847851</v>
      </c>
      <c r="G23" s="90">
        <f>cost_calc!AC25</f>
        <v>13.906377281255331</v>
      </c>
      <c r="H23" s="90">
        <f>cost_calc!AE25</f>
        <v>0</v>
      </c>
      <c r="I23" s="90">
        <f>cost_calc!AG25</f>
        <v>59.774000000000001</v>
      </c>
      <c r="J23" s="90">
        <f>cost_calc!AJ25</f>
        <v>73.680377281255332</v>
      </c>
      <c r="K23" s="91">
        <f>cost_calc!AK25</f>
        <v>0.994651352070265</v>
      </c>
    </row>
    <row r="24" spans="1:11" ht="29.4" thickBot="1" x14ac:dyDescent="0.35">
      <c r="A24" s="88" t="str">
        <f>cost_calc!B26</f>
        <v>Support Vector Machine (Polynom-Kernel)</v>
      </c>
      <c r="B24" s="80">
        <f>cost_calc!C26</f>
        <v>2</v>
      </c>
      <c r="C24" s="89">
        <f>cost_calc!D26/100</f>
        <v>0.78150000000000008</v>
      </c>
      <c r="D24" s="89">
        <f>cost_calc!E26/100</f>
        <v>0.57550000000000001</v>
      </c>
      <c r="E24" s="89">
        <f>cost_calc!F26/100</f>
        <v>0.64144000000000001</v>
      </c>
      <c r="F24" s="90">
        <f>cost_calc!AA26</f>
        <v>70.851526522258226</v>
      </c>
      <c r="G24" s="90">
        <f>cost_calc!AC26</f>
        <v>14.967932798908409</v>
      </c>
      <c r="H24" s="90">
        <f>cost_calc!AE26</f>
        <v>0</v>
      </c>
      <c r="I24" s="90">
        <f>cost_calc!AG26</f>
        <v>57.59</v>
      </c>
      <c r="J24" s="90">
        <f>cost_calc!AJ26</f>
        <v>72.557932798908411</v>
      </c>
      <c r="K24" s="91">
        <f>cost_calc!AK26</f>
        <v>0.97648215417906925</v>
      </c>
    </row>
    <row r="25" spans="1:11" ht="29.4" thickBot="1" x14ac:dyDescent="0.35">
      <c r="A25" s="88" t="str">
        <f>cost_calc!B27</f>
        <v>Support Vector Machine (Polynom-Kernel)</v>
      </c>
      <c r="B25" s="80">
        <f>cost_calc!C27</f>
        <v>2</v>
      </c>
      <c r="C25" s="89">
        <f>cost_calc!D27/100</f>
        <v>0.77500000000000002</v>
      </c>
      <c r="D25" s="89">
        <f>cost_calc!E27/100</f>
        <v>0.59370000000000001</v>
      </c>
      <c r="E25" s="89">
        <f>cost_calc!F27/100</f>
        <v>0.65176000000000001</v>
      </c>
      <c r="F25" s="90">
        <f>cost_calc!AA27</f>
        <v>69.877622377622373</v>
      </c>
      <c r="G25" s="90">
        <f>cost_calc!AC27</f>
        <v>15.392555005969641</v>
      </c>
      <c r="H25" s="90">
        <f>cost_calc!AE27</f>
        <v>0</v>
      </c>
      <c r="I25" s="90">
        <f>cost_calc!AG27</f>
        <v>55.12</v>
      </c>
      <c r="J25" s="90">
        <f>cost_calc!AJ27</f>
        <v>70.512555005969631</v>
      </c>
      <c r="K25" s="91">
        <f>cost_calc!AK27</f>
        <v>0.99099546700167784</v>
      </c>
    </row>
    <row r="26" spans="1:11" ht="29.4" thickBot="1" x14ac:dyDescent="0.35">
      <c r="A26" s="88" t="str">
        <f>cost_calc!B28</f>
        <v>Support Vector Machine (Radial-Kernel)</v>
      </c>
      <c r="B26" s="80">
        <f>cost_calc!C28</f>
        <v>2</v>
      </c>
      <c r="C26" s="89">
        <f>cost_calc!D28/100</f>
        <v>0.77375000000000005</v>
      </c>
      <c r="D26" s="89">
        <f>cost_calc!E28/100</f>
        <v>0.4708</v>
      </c>
      <c r="E26" s="89">
        <f>cost_calc!F28/100</f>
        <v>0.56776000000000004</v>
      </c>
      <c r="F26" s="90">
        <f>cost_calc!AA28</f>
        <v>69.634146341463406</v>
      </c>
      <c r="G26" s="90">
        <f>cost_calc!AC28</f>
        <v>15.498710557734947</v>
      </c>
      <c r="H26" s="90">
        <f>cost_calc!AE28</f>
        <v>0</v>
      </c>
      <c r="I26" s="90">
        <f>cost_calc!AG28</f>
        <v>71.786000000000001</v>
      </c>
      <c r="J26" s="90">
        <f>cost_calc!AJ28</f>
        <v>87.284710557734954</v>
      </c>
      <c r="K26" s="91">
        <f>cost_calc!AK28</f>
        <v>0.7977817179722847</v>
      </c>
    </row>
    <row r="27" spans="1:11" ht="29.4" thickBot="1" x14ac:dyDescent="0.35">
      <c r="A27" s="88" t="str">
        <f>cost_calc!B29</f>
        <v>Support Vector Machine (Radial-Kernel)</v>
      </c>
      <c r="B27" s="80">
        <f>cost_calc!C29</f>
        <v>2</v>
      </c>
      <c r="C27" s="89">
        <f>cost_calc!D29/100</f>
        <v>0.74560000000000004</v>
      </c>
      <c r="D27" s="89">
        <f>cost_calc!E29/100</f>
        <v>0.52159999999999995</v>
      </c>
      <c r="E27" s="89">
        <f>cost_calc!F29/100</f>
        <v>0.59331999999999996</v>
      </c>
      <c r="F27" s="90">
        <f>cost_calc!AA29</f>
        <v>65.251577690602076</v>
      </c>
      <c r="G27" s="90">
        <f>cost_calc!AC29</f>
        <v>17.409510489510492</v>
      </c>
      <c r="H27" s="90">
        <f>cost_calc!AE29</f>
        <v>0</v>
      </c>
      <c r="I27" s="90">
        <f>cost_calc!AG29</f>
        <v>64.896000000000001</v>
      </c>
      <c r="J27" s="90">
        <f>cost_calc!AJ29</f>
        <v>82.305510489510496</v>
      </c>
      <c r="K27" s="91">
        <f>cost_calc!AK29</f>
        <v>0.79279719307394525</v>
      </c>
    </row>
    <row r="28" spans="1:11" ht="15" hidden="1" thickBot="1" x14ac:dyDescent="0.35">
      <c r="A28" s="6" t="str">
        <f>cost_calc!B30</f>
        <v>Beispiel</v>
      </c>
      <c r="B28" s="38" t="str">
        <f>cost_calc!C30</f>
        <v>n/a</v>
      </c>
      <c r="C28" s="39">
        <f>cost_calc!D30/100</f>
        <v>0.8</v>
      </c>
      <c r="D28" s="39">
        <f>cost_calc!E30/100</f>
        <v>0.55000000000000004</v>
      </c>
      <c r="E28" s="39">
        <f>cost_calc!F30/100</f>
        <v>0.62142857142857133</v>
      </c>
      <c r="F28" s="40">
        <f>cost_calc!AA30</f>
        <v>73.773238956165784</v>
      </c>
      <c r="G28" s="40">
        <f>cost_calc!AC30</f>
        <v>13.694066177724714</v>
      </c>
      <c r="H28" s="40">
        <f>cost_calc!AE30</f>
        <v>0</v>
      </c>
      <c r="I28" s="40">
        <f>cost_calc!AG30</f>
        <v>61.048000000000002</v>
      </c>
      <c r="J28" s="40">
        <f>cost_calc!AJ30</f>
        <v>74.742066177724723</v>
      </c>
      <c r="K28" s="41">
        <f>cost_calc!AK30</f>
        <v>0.98703772492380371</v>
      </c>
    </row>
    <row r="29" spans="1:11" ht="15" hidden="1" thickBot="1" x14ac:dyDescent="0.35">
      <c r="A29" s="6" t="str">
        <f>cost_calc!B31</f>
        <v>Beispiel</v>
      </c>
      <c r="B29" s="38" t="str">
        <f>cost_calc!C31</f>
        <v>n/a</v>
      </c>
      <c r="C29" s="39">
        <f>cost_calc!D31/100</f>
        <v>0.75</v>
      </c>
      <c r="D29" s="39">
        <f>cost_calc!E31/100</f>
        <v>0.6</v>
      </c>
      <c r="E29" s="39">
        <f>cost_calc!F31/100</f>
        <v>0.6428571428571429</v>
      </c>
      <c r="F29" s="40">
        <f>cost_calc!AA31</f>
        <v>65.982005799078976</v>
      </c>
      <c r="G29" s="40">
        <f>cost_calc!AC31</f>
        <v>17.091043834214567</v>
      </c>
      <c r="H29" s="40">
        <f>cost_calc!AE31</f>
        <v>0</v>
      </c>
      <c r="I29" s="40">
        <f>cost_calc!AG31</f>
        <v>54.262</v>
      </c>
      <c r="J29" s="40">
        <f>cost_calc!AJ31</f>
        <v>71.35304383421456</v>
      </c>
      <c r="K29" s="41">
        <f>cost_calc!AK31</f>
        <v>0.92472587367660253</v>
      </c>
    </row>
    <row r="30" spans="1:11" ht="15" hidden="1" thickBot="1" x14ac:dyDescent="0.35">
      <c r="A30" s="6" t="str">
        <f>cost_calc!B32</f>
        <v>Beispiel</v>
      </c>
      <c r="B30" s="38" t="str">
        <f>cost_calc!C32</f>
        <v>n/a</v>
      </c>
      <c r="C30" s="39">
        <f>cost_calc!D32/100</f>
        <v>0.7</v>
      </c>
      <c r="D30" s="39">
        <f>cost_calc!E32/100</f>
        <v>0.65</v>
      </c>
      <c r="E30" s="39">
        <f>cost_calc!F32/100</f>
        <v>0.66428571428571426</v>
      </c>
      <c r="F30" s="40">
        <f>cost_calc!AA32</f>
        <v>58.190772641992154</v>
      </c>
      <c r="G30" s="40">
        <f>cost_calc!AC32</f>
        <v>20.594177042469727</v>
      </c>
      <c r="H30" s="40">
        <f>cost_calc!AE32</f>
        <v>0</v>
      </c>
      <c r="I30" s="40">
        <f>cost_calc!AG32</f>
        <v>47.475999999999999</v>
      </c>
      <c r="J30" s="40">
        <f>cost_calc!AJ32</f>
        <v>68.070177042469723</v>
      </c>
      <c r="K30" s="41">
        <f>cost_calc!AK32</f>
        <v>0.8548644233095839</v>
      </c>
    </row>
    <row r="31" spans="1:11" ht="15" hidden="1" thickBot="1" x14ac:dyDescent="0.35">
      <c r="A31" s="6" t="str">
        <f>cost_calc!B33</f>
        <v>Beispiel</v>
      </c>
      <c r="B31" s="38" t="str">
        <f>cost_calc!C33</f>
        <v>n/a</v>
      </c>
      <c r="C31" s="39">
        <f>cost_calc!D33/100</f>
        <v>1</v>
      </c>
      <c r="D31" s="39">
        <f>cost_calc!E33/100</f>
        <v>0</v>
      </c>
      <c r="E31" s="39">
        <f>cost_calc!F33/100</f>
        <v>0.2857142857142857</v>
      </c>
      <c r="F31" s="40">
        <f>cost_calc!AA33</f>
        <v>105.18164762067201</v>
      </c>
      <c r="G31" s="40">
        <f>cost_calc!AC33</f>
        <v>0</v>
      </c>
      <c r="H31" s="40">
        <f>cost_calc!AE33</f>
        <v>0</v>
      </c>
      <c r="I31" s="40">
        <f>cost_calc!AG33</f>
        <v>135.66800000000001</v>
      </c>
      <c r="J31" s="40">
        <f>cost_calc!AJ33</f>
        <v>135.66800000000001</v>
      </c>
      <c r="K31" s="41">
        <f>cost_calc!AK33</f>
        <v>0.77528708037762772</v>
      </c>
    </row>
    <row r="32" spans="1:11" ht="15" hidden="1" thickBot="1" x14ac:dyDescent="0.35">
      <c r="A32" s="6" t="str">
        <f>cost_calc!B34</f>
        <v>Beispiel</v>
      </c>
      <c r="B32" s="38" t="str">
        <f>cost_calc!C34</f>
        <v>n/a</v>
      </c>
      <c r="C32" s="39">
        <f>cost_calc!D34/100</f>
        <v>0</v>
      </c>
      <c r="D32" s="39">
        <f>cost_calc!E34/100</f>
        <v>1</v>
      </c>
      <c r="E32" s="39">
        <f>cost_calc!F34/100</f>
        <v>0.7142857142857143</v>
      </c>
      <c r="F32" s="40">
        <f>cost_calc!AA34</f>
        <v>-51.860395701859119</v>
      </c>
      <c r="G32" s="40">
        <f>cost_calc!AC34</f>
        <v>68.470330888623579</v>
      </c>
      <c r="H32" s="40">
        <f>cost_calc!AE34</f>
        <v>0</v>
      </c>
      <c r="I32" s="40">
        <f>cost_calc!AG34</f>
        <v>0</v>
      </c>
      <c r="J32" s="40">
        <f>cost_calc!AJ34</f>
        <v>68.470330888623579</v>
      </c>
      <c r="K32" s="41">
        <f>cost_calc!AK34</f>
        <v>-0.75741412417324505</v>
      </c>
    </row>
    <row r="33" spans="1:11" ht="15" thickBot="1" x14ac:dyDescent="0.35">
      <c r="A33" s="97" t="str">
        <f>cost_calc!B35</f>
        <v>Künstliche Neurale Netze</v>
      </c>
      <c r="B33" s="98">
        <f>cost_calc!C35</f>
        <v>2</v>
      </c>
      <c r="C33" s="99">
        <f>cost_calc!D35/100</f>
        <v>0.83374999999999999</v>
      </c>
      <c r="D33" s="99">
        <f>cost_calc!E35/100</f>
        <v>0.44290000000000002</v>
      </c>
      <c r="E33" s="99">
        <f>cost_calc!F35/100</f>
        <v>0.55457142857142849</v>
      </c>
      <c r="F33" s="100">
        <f>cost_calc!AA35</f>
        <v>79.129711751662981</v>
      </c>
      <c r="G33" s="100">
        <f>cost_calc!AC35</f>
        <v>11.358644038887942</v>
      </c>
      <c r="H33" s="100">
        <f>cost_calc!AE35</f>
        <v>0</v>
      </c>
      <c r="I33" s="100">
        <f>cost_calc!AG35</f>
        <v>75.581999999999994</v>
      </c>
      <c r="J33" s="100">
        <f>cost_calc!AJ35</f>
        <v>86.940644038887939</v>
      </c>
      <c r="K33" s="101">
        <f>cost_calc!AK35</f>
        <v>0.91015787410395554</v>
      </c>
    </row>
    <row r="34" spans="1:11" ht="15" thickBot="1" x14ac:dyDescent="0.35">
      <c r="A34" s="97" t="str">
        <f>cost_calc!B36</f>
        <v>Künstliche Neurale Netze</v>
      </c>
      <c r="B34" s="98">
        <f>cost_calc!C36</f>
        <v>2</v>
      </c>
      <c r="C34" s="99">
        <f>cost_calc!D36/100</f>
        <v>0.76249999999999996</v>
      </c>
      <c r="D34" s="99">
        <f>cost_calc!E36/100</f>
        <v>0.56579999999999997</v>
      </c>
      <c r="E34" s="99">
        <f>cost_calc!F36/100</f>
        <v>0.62199999999999989</v>
      </c>
      <c r="F34" s="100">
        <f>cost_calc!AA36</f>
        <v>67.929814088350682</v>
      </c>
      <c r="G34" s="100">
        <f>cost_calc!AC36</f>
        <v>16.241799420092104</v>
      </c>
      <c r="H34" s="100">
        <f>cost_calc!AE36</f>
        <v>0</v>
      </c>
      <c r="I34" s="100">
        <f>cost_calc!AG36</f>
        <v>58.915999999999997</v>
      </c>
      <c r="J34" s="100">
        <f>cost_calc!AJ36</f>
        <v>75.157799420092104</v>
      </c>
      <c r="K34" s="101">
        <f>cost_calc!AK36</f>
        <v>0.90382920485283458</v>
      </c>
    </row>
    <row r="35" spans="1:11" ht="15" thickBot="1" x14ac:dyDescent="0.35">
      <c r="A35" s="97" t="str">
        <f>cost_calc!B37</f>
        <v>Künstliche Neurale Netze</v>
      </c>
      <c r="B35" s="98">
        <f>cost_calc!C37</f>
        <v>2</v>
      </c>
      <c r="C35" s="99">
        <f>cost_calc!D37/100</f>
        <v>0.75249999999999995</v>
      </c>
      <c r="D35" s="99">
        <f>cost_calc!E37/100</f>
        <v>0.56647000000000003</v>
      </c>
      <c r="E35" s="99">
        <f>cost_calc!F37/100</f>
        <v>0.61962142857142855</v>
      </c>
      <c r="F35" s="100">
        <f>cost_calc!AA37</f>
        <v>66.468957871396896</v>
      </c>
      <c r="G35" s="100">
        <f>cost_calc!AC37</f>
        <v>16.984888282449262</v>
      </c>
      <c r="H35" s="100">
        <f>cost_calc!AE37</f>
        <v>0</v>
      </c>
      <c r="I35" s="100">
        <f>cost_calc!AG37</f>
        <v>58.811999999999998</v>
      </c>
      <c r="J35" s="100">
        <f>cost_calc!AJ37</f>
        <v>75.79688828244926</v>
      </c>
      <c r="K35" s="101">
        <f>cost_calc!AK37</f>
        <v>0.87693518002621962</v>
      </c>
    </row>
    <row r="36" spans="1:11" ht="15" thickBot="1" x14ac:dyDescent="0.35">
      <c r="A36" s="97" t="str">
        <f>cost_calc!B38</f>
        <v>Künstliche Neurale Netze</v>
      </c>
      <c r="B36" s="98">
        <f>cost_calc!C38</f>
        <v>2</v>
      </c>
      <c r="C36" s="99">
        <f>cost_calc!D38/100</f>
        <v>0.70499999999999996</v>
      </c>
      <c r="D36" s="99">
        <f>cost_calc!E38/100</f>
        <v>0.60704999999999998</v>
      </c>
      <c r="E36" s="99">
        <f>cost_calc!F38/100</f>
        <v>0.63503571428571426</v>
      </c>
      <c r="F36" s="100">
        <f>cost_calc!AA38</f>
        <v>58.921200750469048</v>
      </c>
      <c r="G36" s="100">
        <f>cost_calc!AC38</f>
        <v>20.169554835408498</v>
      </c>
      <c r="H36" s="100">
        <f>cost_calc!AE38</f>
        <v>0</v>
      </c>
      <c r="I36" s="100">
        <f>cost_calc!AG38</f>
        <v>53.3</v>
      </c>
      <c r="J36" s="100">
        <f>cost_calc!AJ38</f>
        <v>73.469554835408502</v>
      </c>
      <c r="K36" s="101">
        <f>cost_calc!AK38</f>
        <v>0.80198118639031268</v>
      </c>
    </row>
    <row r="37" spans="1:11" ht="15" thickBot="1" x14ac:dyDescent="0.35">
      <c r="A37" s="97" t="str">
        <f>cost_calc!B39</f>
        <v>Künstliche Neurale Netze</v>
      </c>
      <c r="B37" s="98">
        <f>cost_calc!C39</f>
        <v>2</v>
      </c>
      <c r="C37" s="99">
        <f>cost_calc!D39/100</f>
        <v>0.67749999999999999</v>
      </c>
      <c r="D37" s="99">
        <f>cost_calc!E39/100</f>
        <v>0.63229999999999997</v>
      </c>
      <c r="E37" s="99">
        <f>cost_calc!F39/100</f>
        <v>0.64521428571428563</v>
      </c>
      <c r="F37" s="100">
        <f>cost_calc!AA39</f>
        <v>54.53863209960771</v>
      </c>
      <c r="G37" s="100">
        <f>cost_calc!AC39</f>
        <v>22.080354767184037</v>
      </c>
      <c r="H37" s="100">
        <f>cost_calc!AE39</f>
        <v>0</v>
      </c>
      <c r="I37" s="100">
        <f>cost_calc!AG39</f>
        <v>49.893999999999998</v>
      </c>
      <c r="J37" s="100">
        <f>cost_calc!AJ39</f>
        <v>71.974354767184039</v>
      </c>
      <c r="K37" s="101">
        <f>cost_calc!AK39</f>
        <v>0.75775089997019374</v>
      </c>
    </row>
    <row r="38" spans="1:11" ht="15" thickBot="1" x14ac:dyDescent="0.35">
      <c r="A38" s="97" t="str">
        <f>cost_calc!B40</f>
        <v>Künstliche Neurale Netze</v>
      </c>
      <c r="B38" s="98">
        <f>cost_calc!C40</f>
        <v>2</v>
      </c>
      <c r="C38" s="99">
        <f>cost_calc!D40/100</f>
        <v>0.66500000000000004</v>
      </c>
      <c r="D38" s="99">
        <f>cost_calc!E40/100</f>
        <v>0.64939999999999998</v>
      </c>
      <c r="E38" s="99">
        <f>cost_calc!F40/100</f>
        <v>0.65385714285714291</v>
      </c>
      <c r="F38" s="100">
        <f>cost_calc!AA40</f>
        <v>52.590823810336005</v>
      </c>
      <c r="G38" s="100">
        <f>cost_calc!AC40</f>
        <v>22.9295991813065</v>
      </c>
      <c r="H38" s="100">
        <f>cost_calc!AE40</f>
        <v>0</v>
      </c>
      <c r="I38" s="100">
        <f>cost_calc!AG40</f>
        <v>47.554000000000002</v>
      </c>
      <c r="J38" s="100">
        <f>cost_calc!AJ40</f>
        <v>70.483599181306502</v>
      </c>
      <c r="K38" s="101">
        <f>cost_calc!AK40</f>
        <v>0.74614271151300715</v>
      </c>
    </row>
    <row r="39" spans="1:11" ht="15" thickBot="1" x14ac:dyDescent="0.35">
      <c r="A39" s="97" t="str">
        <f>cost_calc!B41</f>
        <v>Künstliche Neurale Netze</v>
      </c>
      <c r="B39" s="98">
        <f>cost_calc!C41</f>
        <v>2</v>
      </c>
      <c r="C39" s="99">
        <f>cost_calc!D41/100</f>
        <v>0.64249999999999996</v>
      </c>
      <c r="D39" s="99">
        <f>cost_calc!E41/100</f>
        <v>0.66587999999999992</v>
      </c>
      <c r="E39" s="99">
        <f>cost_calc!F41/100</f>
        <v>0.6591999999999999</v>
      </c>
      <c r="F39" s="100">
        <f>cost_calc!AA41</f>
        <v>49.182159304110527</v>
      </c>
      <c r="G39" s="100">
        <f>cost_calc!AC41</f>
        <v>24.521932457786114</v>
      </c>
      <c r="H39" s="100">
        <f>cost_calc!AE41</f>
        <v>0</v>
      </c>
      <c r="I39" s="100">
        <f>cost_calc!AG41</f>
        <v>45.317999999999998</v>
      </c>
      <c r="J39" s="100">
        <f>cost_calc!AJ41</f>
        <v>69.839932457786119</v>
      </c>
      <c r="K39" s="101">
        <f>cost_calc!AK41</f>
        <v>0.70421258402330322</v>
      </c>
    </row>
    <row r="40" spans="1:11" ht="15" thickBot="1" x14ac:dyDescent="0.35">
      <c r="A40" s="97" t="str">
        <f>cost_calc!B42</f>
        <v>Künstliche Neurale Netze</v>
      </c>
      <c r="B40" s="98">
        <f>cost_calc!C42</f>
        <v>2</v>
      </c>
      <c r="C40" s="99">
        <f>cost_calc!D42/100</f>
        <v>0.60750000000000004</v>
      </c>
      <c r="D40" s="99">
        <f>cost_calc!E42/100</f>
        <v>0.67469999999999997</v>
      </c>
      <c r="E40" s="99">
        <f>cost_calc!F42/100</f>
        <v>0.65550000000000008</v>
      </c>
      <c r="F40" s="100">
        <f>cost_calc!AA42</f>
        <v>43.582210472454378</v>
      </c>
      <c r="G40" s="100">
        <f>cost_calc!AC42</f>
        <v>26.857354596622887</v>
      </c>
      <c r="H40" s="100">
        <f>cost_calc!AE42</f>
        <v>0</v>
      </c>
      <c r="I40" s="100">
        <f>cost_calc!AG42</f>
        <v>44.122</v>
      </c>
      <c r="J40" s="100">
        <f>cost_calc!AJ42</f>
        <v>70.979354596622883</v>
      </c>
      <c r="K40" s="101">
        <f>cost_calc!AK42</f>
        <v>0.6140124930711609</v>
      </c>
    </row>
    <row r="41" spans="1:11" ht="15" thickBot="1" x14ac:dyDescent="0.35">
      <c r="A41" s="97" t="str">
        <f>cost_calc!B43</f>
        <v>Künstliche Neurale Netze</v>
      </c>
      <c r="B41" s="98">
        <f>cost_calc!C43</f>
        <v>1</v>
      </c>
      <c r="C41" s="99">
        <f>cost_calc!D43/100</f>
        <v>0.83250000000000002</v>
      </c>
      <c r="D41" s="99">
        <f>cost_calc!E43/100</f>
        <v>0.31879999999999997</v>
      </c>
      <c r="E41" s="99">
        <f>cost_calc!F43/100</f>
        <v>0.46557142857142864</v>
      </c>
      <c r="F41" s="100">
        <f>cost_calc!AA43</f>
        <v>78.886235715504014</v>
      </c>
      <c r="G41" s="100">
        <f>cost_calc!AC43</f>
        <v>11.46479959065325</v>
      </c>
      <c r="H41" s="100">
        <f>cost_calc!AE43</f>
        <v>0</v>
      </c>
      <c r="I41" s="100">
        <f>cost_calc!AG43</f>
        <v>92.43</v>
      </c>
      <c r="J41" s="100">
        <f>cost_calc!AJ43</f>
        <v>103.89479959065326</v>
      </c>
      <c r="K41" s="101">
        <f>cost_calc!AK43</f>
        <v>0.75928955083716143</v>
      </c>
    </row>
    <row r="42" spans="1:11" ht="15" thickBot="1" x14ac:dyDescent="0.35">
      <c r="A42" s="97" t="str">
        <f>cost_calc!B44</f>
        <v>Künstliche Neurale Netze</v>
      </c>
      <c r="B42" s="98">
        <f>cost_calc!C44</f>
        <v>1</v>
      </c>
      <c r="C42" s="99">
        <f>cost_calc!D44/100</f>
        <v>0.75</v>
      </c>
      <c r="D42" s="99">
        <f>cost_calc!E44/100</f>
        <v>0.51049999999999995</v>
      </c>
      <c r="E42" s="99">
        <f>cost_calc!F44/100</f>
        <v>0.57892857142857146</v>
      </c>
      <c r="F42" s="100">
        <f>cost_calc!AA44</f>
        <v>65.982005799078976</v>
      </c>
      <c r="G42" s="100">
        <f>cost_calc!AC44</f>
        <v>17.091043834214567</v>
      </c>
      <c r="H42" s="100">
        <f>cost_calc!AE44</f>
        <v>0</v>
      </c>
      <c r="I42" s="100">
        <f>cost_calc!AG44</f>
        <v>66.403999999999996</v>
      </c>
      <c r="J42" s="100">
        <f>cost_calc!AJ44</f>
        <v>83.495043834214556</v>
      </c>
      <c r="K42" s="101">
        <f>cost_calc!AK44</f>
        <v>0.79025056780724634</v>
      </c>
    </row>
    <row r="43" spans="1:11" x14ac:dyDescent="0.3">
      <c r="A43" s="97" t="str">
        <f>cost_calc!B45</f>
        <v>Künstliche Neurale Netze</v>
      </c>
      <c r="B43" s="98">
        <f>cost_calc!C45</f>
        <v>1</v>
      </c>
      <c r="C43" s="102">
        <f>cost_calc!D45/100</f>
        <v>0.70374999999999999</v>
      </c>
      <c r="D43" s="102">
        <f>cost_calc!E45/100</f>
        <v>0.61</v>
      </c>
      <c r="E43" s="102">
        <f>cost_calc!F45/100</f>
        <v>0.63678571428571418</v>
      </c>
      <c r="F43" s="103">
        <f>cost_calc!AA45</f>
        <v>58.677724714310081</v>
      </c>
      <c r="G43" s="103">
        <f>cost_calc!AC45</f>
        <v>20.275710387173802</v>
      </c>
      <c r="H43" s="103">
        <f>cost_calc!AE45</f>
        <v>0</v>
      </c>
      <c r="I43" s="103">
        <f>cost_calc!AG45</f>
        <v>52.91</v>
      </c>
      <c r="J43" s="103">
        <f>cost_calc!AJ45</f>
        <v>73.185710387173799</v>
      </c>
      <c r="K43" s="104">
        <f>cost_calc!AK45</f>
        <v>0.80176477626421561</v>
      </c>
    </row>
    <row r="44" spans="1:11" x14ac:dyDescent="0.3">
      <c r="C44" s="37"/>
      <c r="D44" s="37"/>
      <c r="E44" s="37"/>
      <c r="F44" s="44"/>
      <c r="G44" s="13"/>
      <c r="H44" s="13"/>
      <c r="I44" s="13"/>
      <c r="J44" s="13"/>
      <c r="K44" s="7"/>
    </row>
    <row r="45" spans="1:11" x14ac:dyDescent="0.3">
      <c r="C45" s="37"/>
      <c r="D45" s="37"/>
      <c r="E45" s="37"/>
      <c r="F45" s="44"/>
      <c r="G45" s="13"/>
      <c r="H45" s="13"/>
      <c r="I45" s="13"/>
      <c r="J45" s="13"/>
      <c r="K45" s="7"/>
    </row>
    <row r="46" spans="1:11" x14ac:dyDescent="0.3">
      <c r="C46" s="37"/>
      <c r="D46" s="37"/>
      <c r="E46" s="37"/>
      <c r="F46" s="44"/>
      <c r="G46" s="13"/>
      <c r="H46" s="13"/>
      <c r="I46" s="13"/>
      <c r="J46" s="13"/>
      <c r="K46" s="7"/>
    </row>
    <row r="47" spans="1:11" x14ac:dyDescent="0.3">
      <c r="C47" s="37"/>
      <c r="D47" s="37"/>
      <c r="E47" s="37"/>
      <c r="F47" s="44"/>
      <c r="G47" s="13"/>
      <c r="H47" s="13"/>
      <c r="I47" s="13"/>
      <c r="J47" s="13"/>
      <c r="K47" s="7"/>
    </row>
    <row r="48" spans="1:11" x14ac:dyDescent="0.3">
      <c r="C48" s="37"/>
      <c r="D48" s="37"/>
      <c r="E48" s="37"/>
      <c r="F48" s="44"/>
      <c r="G48" s="13"/>
      <c r="H48" s="13"/>
      <c r="I48" s="13"/>
      <c r="J48" s="13"/>
      <c r="K48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cost_calc</vt:lpstr>
      <vt:lpstr>ZF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cp:lastPrinted>2022-10-26T11:08:39Z</cp:lastPrinted>
  <dcterms:created xsi:type="dcterms:W3CDTF">2022-09-15T09:59:52Z</dcterms:created>
  <dcterms:modified xsi:type="dcterms:W3CDTF">2022-11-03T18:08:23Z</dcterms:modified>
</cp:coreProperties>
</file>