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9940" yWindow="3500" windowWidth="28800" windowHeight="17480" tabRatio="808" firstSheet="3" activeTab="14"/>
  </bookViews>
  <sheets>
    <sheet name="6h_Boolean_pre" sheetId="1" r:id="rId1"/>
    <sheet name="6hr_Regression_pre" sheetId="2" r:id="rId2"/>
    <sheet name="18hrBoolean" sheetId="3" r:id="rId3"/>
    <sheet name="18hrRegression" sheetId="4" r:id="rId4"/>
    <sheet name="FigureInfo" sheetId="5" r:id="rId5"/>
    <sheet name="6hr10FoldBoolean" sheetId="6" r:id="rId6"/>
    <sheet name="6hr10FoldReg" sheetId="7" r:id="rId7"/>
    <sheet name="12hrBoolean" sheetId="8" r:id="rId8"/>
    <sheet name="12hrRegression" sheetId="9" r:id="rId9"/>
    <sheet name="24hrBoolean" sheetId="10" r:id="rId10"/>
    <sheet name="24hrRegression" sheetId="11" r:id="rId11"/>
    <sheet name="DecisionTree" sheetId="12" r:id="rId12"/>
    <sheet name="kNN" sheetId="13" r:id="rId13"/>
    <sheet name="NaiveBayes" sheetId="14" r:id="rId14"/>
    <sheet name="Results" sheetId="15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5" l="1"/>
  <c r="D21" i="15"/>
  <c r="E21" i="15"/>
  <c r="E6" i="15"/>
  <c r="D6" i="15"/>
  <c r="C6" i="15"/>
  <c r="E24" i="15"/>
  <c r="D24" i="15"/>
  <c r="C24" i="15"/>
  <c r="E12" i="15"/>
  <c r="D12" i="15"/>
  <c r="C12" i="15"/>
  <c r="E18" i="15"/>
  <c r="D18" i="15"/>
  <c r="C18" i="15"/>
  <c r="E23" i="15"/>
  <c r="D23" i="15"/>
  <c r="C23" i="15"/>
  <c r="D3" i="15"/>
  <c r="C3" i="15"/>
  <c r="E17" i="15"/>
  <c r="D17" i="15"/>
  <c r="C17" i="15"/>
  <c r="E4" i="15"/>
  <c r="E11" i="15"/>
  <c r="D11" i="15"/>
  <c r="C11" i="15"/>
  <c r="E22" i="15"/>
  <c r="C15" i="15"/>
  <c r="D15" i="15"/>
  <c r="E15" i="15"/>
  <c r="E16" i="15"/>
  <c r="E9" i="15"/>
  <c r="D9" i="15"/>
  <c r="C9" i="15"/>
  <c r="E3" i="15"/>
  <c r="D22" i="15"/>
  <c r="C22" i="15"/>
  <c r="D16" i="15"/>
  <c r="C16" i="15"/>
  <c r="E10" i="15"/>
  <c r="D10" i="15"/>
  <c r="C10" i="15"/>
  <c r="E34" i="14"/>
  <c r="E24" i="14"/>
  <c r="E4" i="13"/>
  <c r="D4" i="12"/>
  <c r="D3" i="12"/>
  <c r="D4" i="13"/>
  <c r="D5" i="13"/>
  <c r="D39" i="14"/>
  <c r="D38" i="14"/>
  <c r="D35" i="14"/>
  <c r="D34" i="14"/>
  <c r="D29" i="14"/>
  <c r="D28" i="14"/>
  <c r="D25" i="14"/>
  <c r="D24" i="14"/>
  <c r="D19" i="14"/>
  <c r="D18" i="14"/>
  <c r="D15" i="14"/>
  <c r="D14" i="14"/>
  <c r="D9" i="14"/>
  <c r="D8" i="14"/>
  <c r="D5" i="14"/>
  <c r="D4" i="14"/>
  <c r="B5" i="13"/>
  <c r="B4" i="13"/>
  <c r="G8" i="7"/>
  <c r="E23" i="7"/>
</calcChain>
</file>

<file path=xl/sharedStrings.xml><?xml version="1.0" encoding="utf-8"?>
<sst xmlns="http://schemas.openxmlformats.org/spreadsheetml/2006/main" count="334" uniqueCount="86">
  <si>
    <t>CASE Number</t>
  </si>
  <si>
    <t>Layers</t>
  </si>
  <si>
    <t>Nodes Structure</t>
  </si>
  <si>
    <t>[5, 1]</t>
  </si>
  <si>
    <t>[10, 1 ]</t>
  </si>
  <si>
    <t xml:space="preserve"> [20, 1]</t>
  </si>
  <si>
    <t>[5, 5, 1]</t>
  </si>
  <si>
    <t>[10, 10, 1]</t>
  </si>
  <si>
    <t>[20,20,1]</t>
  </si>
  <si>
    <t>[5,5,5,1]</t>
  </si>
  <si>
    <t>[10,10,10,1]</t>
  </si>
  <si>
    <t>[20,20,20,1]</t>
  </si>
  <si>
    <t>[10,40,40,1]</t>
  </si>
  <si>
    <t>[5,10,10,1]</t>
  </si>
  <si>
    <t>[10,5,10,1]</t>
  </si>
  <si>
    <t>[10,10,5,1]</t>
  </si>
  <si>
    <t>[10,5,5,1]</t>
  </si>
  <si>
    <t>[5,10,5,1]</t>
  </si>
  <si>
    <t>[20,5,1]</t>
  </si>
  <si>
    <t>[20,10,1]</t>
  </si>
  <si>
    <t>[5,10,1]</t>
  </si>
  <si>
    <t>[5,20,1]</t>
  </si>
  <si>
    <t>Test Set Scores</t>
  </si>
  <si>
    <t>Train Set Scores</t>
  </si>
  <si>
    <t>Train Set Error Rate</t>
  </si>
  <si>
    <t>Test Set Error Rate</t>
  </si>
  <si>
    <t>test set errors</t>
  </si>
  <si>
    <t>Train Error</t>
  </si>
  <si>
    <t>test set (x100)</t>
  </si>
  <si>
    <t>train set (x100)</t>
  </si>
  <si>
    <t>6hr9Cases</t>
  </si>
  <si>
    <t>6hr data, 9 cases, 3d plot (no cross val). Regression</t>
  </si>
  <si>
    <t>6hr9CasesBool</t>
  </si>
  <si>
    <t>6hr data, 9 cases, 3d plot (no cross val). Boolean</t>
  </si>
  <si>
    <t>12hr9CasesReg</t>
  </si>
  <si>
    <t>12hr data, 9 cases, 3d plot (no cross val). Regression</t>
  </si>
  <si>
    <t>12hr9Casesbool</t>
  </si>
  <si>
    <t>12hr data, 9 cases, 3d plot (no cross val). Boolean</t>
  </si>
  <si>
    <t>24hr9CasesReg</t>
  </si>
  <si>
    <t>24hr9Casesbool</t>
  </si>
  <si>
    <t>24hr data, 9 cases, 3d plot (no cross val). Boolean</t>
  </si>
  <si>
    <t>24hr data, 9 cases, 3d plot (no cross val). Regression</t>
  </si>
  <si>
    <t>18hr9CasesReg</t>
  </si>
  <si>
    <t>18hr9Casesbool</t>
  </si>
  <si>
    <t>18hr data, 9 cases, 3d plot (no cross val). Boolean</t>
  </si>
  <si>
    <t>18hr data, 9 cases, 3d plot (no cross val). Regression</t>
  </si>
  <si>
    <t>6hr2LayersNodes</t>
  </si>
  <si>
    <t>Plot of the training and validation error as we increased the number of nodes for a neural network with 2 layers</t>
  </si>
  <si>
    <t>6hr10foldReg9Cases</t>
  </si>
  <si>
    <t>10 Fold Cross-Validation for 6hr data Regression</t>
  </si>
  <si>
    <t>6hr10foldBool9Cases</t>
  </si>
  <si>
    <t>10 Fold Cross-Validation for 6hr data Bool</t>
  </si>
  <si>
    <t>Test Set</t>
  </si>
  <si>
    <t>Validation Set</t>
  </si>
  <si>
    <t>Case Number</t>
  </si>
  <si>
    <t>For CrossValidation case 10, test 6 best</t>
  </si>
  <si>
    <t>test Error</t>
  </si>
  <si>
    <t>Best Individual Score (case 6)</t>
  </si>
  <si>
    <t>Best Overall case: validation score: 0.0048, case 6</t>
  </si>
  <si>
    <t>Error Rate for training values: 0.0505</t>
  </si>
  <si>
    <t>Error Rate for test values: 0.0527</t>
  </si>
  <si>
    <t xml:space="preserve">For case 1, validation 6: </t>
  </si>
  <si>
    <t>ReRun on entire set</t>
  </si>
  <si>
    <t>Test Error</t>
  </si>
  <si>
    <t>100% wrong on precipitation</t>
  </si>
  <si>
    <t>Precip Event</t>
  </si>
  <si>
    <t xml:space="preserve">Correct </t>
  </si>
  <si>
    <t>Wrong</t>
  </si>
  <si>
    <t>Rate</t>
  </si>
  <si>
    <t>non-Precip Event</t>
  </si>
  <si>
    <t>K = 5</t>
  </si>
  <si>
    <t>6 hour</t>
  </si>
  <si>
    <t>6hr</t>
  </si>
  <si>
    <t>12 hr</t>
  </si>
  <si>
    <t>Train Set</t>
  </si>
  <si>
    <t>18hr</t>
  </si>
  <si>
    <t>Model</t>
  </si>
  <si>
    <t>% wrong of non precip</t>
  </si>
  <si>
    <t xml:space="preserve">% wrong of precip </t>
  </si>
  <si>
    <t>Forest of Decision Trees</t>
  </si>
  <si>
    <t>kNN (k=5)</t>
  </si>
  <si>
    <t>Neural Network (best)</t>
  </si>
  <si>
    <t>Radial Basis Function (best)</t>
  </si>
  <si>
    <t>Prediction timeframe</t>
  </si>
  <si>
    <t>Logistic Regression</t>
  </si>
  <si>
    <t>Overall 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</si>
</sst>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164" fontId="0" fillId="0" borderId="0" xfId="0" applyNumberFormat="1"/>
    <xf numFmtId="164" fontId="0" fillId="0" borderId="1" xfId="0" applyNumberFormat="1" applyBorder="1"/>
    <xf numFmtId="0" fontId="0" fillId="0" borderId="0" xfId="0" applyAlignment="1">
      <alignment wrapText="1"/>
    </xf>
    <xf numFmtId="0" fontId="0" fillId="0" borderId="2" xfId="0" applyFill="1" applyBorder="1"/>
    <xf numFmtId="0" fontId="0" fillId="0" borderId="0" xfId="0" applyFill="1"/>
    <xf numFmtId="164" fontId="0" fillId="0" borderId="1" xfId="0" applyNumberFormat="1" applyFill="1" applyBorder="1"/>
    <xf numFmtId="0" fontId="4" fillId="0" borderId="1" xfId="0" applyFont="1" applyFill="1" applyBorder="1"/>
    <xf numFmtId="164" fontId="4" fillId="0" borderId="1" xfId="0" applyNumberFormat="1" applyFont="1" applyFill="1" applyBorder="1"/>
    <xf numFmtId="164" fontId="0" fillId="2" borderId="1" xfId="0" applyNumberFormat="1" applyFill="1" applyBorder="1"/>
    <xf numFmtId="165" fontId="4" fillId="0" borderId="1" xfId="0" applyNumberFormat="1" applyFont="1" applyFill="1" applyBorder="1"/>
    <xf numFmtId="165" fontId="0" fillId="0" borderId="0" xfId="0" applyNumberFormat="1" applyFont="1"/>
    <xf numFmtId="165" fontId="0" fillId="0" borderId="1" xfId="0" applyNumberFormat="1" applyFont="1" applyBorder="1"/>
    <xf numFmtId="165" fontId="0" fillId="2" borderId="1" xfId="0" applyNumberFormat="1" applyFont="1" applyFill="1" applyBorder="1"/>
    <xf numFmtId="0" fontId="0" fillId="0" borderId="0" xfId="0" applyFill="1" applyBorder="1"/>
    <xf numFmtId="165" fontId="0" fillId="0" borderId="0" xfId="0" applyNumberForma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166" fontId="0" fillId="0" borderId="1" xfId="0" applyNumberFormat="1" applyBorder="1" applyAlignment="1">
      <alignment wrapText="1"/>
    </xf>
    <xf numFmtId="166" fontId="4" fillId="0" borderId="1" xfId="0" applyNumberFormat="1" applyFont="1" applyBorder="1" applyAlignment="1">
      <alignment wrapText="1"/>
    </xf>
    <xf numFmtId="166" fontId="0" fillId="0" borderId="0" xfId="0" applyNumberFormat="1" applyAlignment="1">
      <alignment wrapText="1"/>
    </xf>
    <xf numFmtId="166" fontId="0" fillId="0" borderId="3" xfId="0" applyNumberFormat="1" applyBorder="1" applyAlignment="1">
      <alignment wrapText="1"/>
    </xf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C22"/>
    </sheetView>
  </sheetViews>
  <sheetFormatPr baseColWidth="10" defaultRowHeight="15" x14ac:dyDescent="0"/>
  <cols>
    <col min="1" max="1" width="12.5" bestFit="1" customWidth="1"/>
    <col min="3" max="4" width="17" customWidth="1"/>
    <col min="5" max="5" width="21.83203125" customWidth="1"/>
    <col min="6" max="6" width="16.16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24</v>
      </c>
      <c r="E1" s="1" t="s">
        <v>25</v>
      </c>
    </row>
    <row r="2" spans="1:5">
      <c r="A2" s="1">
        <v>1</v>
      </c>
      <c r="B2" s="1">
        <v>2</v>
      </c>
      <c r="C2" s="1" t="s">
        <v>3</v>
      </c>
      <c r="D2" s="1">
        <v>0.153946286653878</v>
      </c>
      <c r="E2" s="1">
        <v>0.18708647045402699</v>
      </c>
    </row>
    <row r="3" spans="1:5">
      <c r="A3" s="1">
        <v>2</v>
      </c>
      <c r="B3" s="1">
        <v>2</v>
      </c>
      <c r="C3" s="1" t="s">
        <v>4</v>
      </c>
      <c r="D3" s="1">
        <v>0.19614963003562599</v>
      </c>
      <c r="E3" s="1">
        <v>0.202372804015515</v>
      </c>
    </row>
    <row r="4" spans="1:5">
      <c r="A4" s="1">
        <v>3</v>
      </c>
      <c r="B4" s="1">
        <v>2</v>
      </c>
      <c r="C4" s="1" t="s">
        <v>5</v>
      </c>
      <c r="D4" s="1">
        <v>0.153740750890655</v>
      </c>
      <c r="E4" s="1">
        <v>0.16814966917636301</v>
      </c>
    </row>
    <row r="5" spans="1:5">
      <c r="A5" s="1">
        <v>4</v>
      </c>
      <c r="B5" s="1">
        <v>3</v>
      </c>
      <c r="C5" s="1" t="s">
        <v>6</v>
      </c>
      <c r="D5" s="1">
        <v>0.16316114003836699</v>
      </c>
      <c r="E5" s="1">
        <v>0.177275838466804</v>
      </c>
    </row>
    <row r="6" spans="1:5">
      <c r="A6" s="1">
        <v>5</v>
      </c>
      <c r="B6" s="1">
        <v>3</v>
      </c>
      <c r="C6" s="1" t="s">
        <v>7</v>
      </c>
      <c r="D6" s="1">
        <v>0.15353521512743201</v>
      </c>
      <c r="E6" s="1">
        <v>0.17453798767967099</v>
      </c>
    </row>
    <row r="7" spans="1:5">
      <c r="A7" s="2">
        <v>6</v>
      </c>
      <c r="B7" s="2">
        <v>3</v>
      </c>
      <c r="C7" s="2" t="s">
        <v>8</v>
      </c>
      <c r="D7" s="2">
        <v>0.155796108522883</v>
      </c>
      <c r="E7" s="2">
        <v>0.165411818389231</v>
      </c>
    </row>
    <row r="8" spans="1:5">
      <c r="A8" s="1">
        <v>7</v>
      </c>
      <c r="B8" s="1">
        <v>4</v>
      </c>
      <c r="C8" s="1" t="s">
        <v>9</v>
      </c>
      <c r="D8" s="1">
        <v>0.18888736640175399</v>
      </c>
      <c r="E8" s="1">
        <v>0.203741729409081</v>
      </c>
    </row>
    <row r="9" spans="1:5">
      <c r="A9" s="1">
        <v>8</v>
      </c>
      <c r="B9" s="1">
        <v>4</v>
      </c>
      <c r="C9" s="1" t="s">
        <v>10</v>
      </c>
      <c r="D9" s="1">
        <v>0.17268429706769001</v>
      </c>
      <c r="E9" s="1">
        <v>0.18663016198950499</v>
      </c>
    </row>
    <row r="10" spans="1:5">
      <c r="A10" s="1">
        <v>9</v>
      </c>
      <c r="B10" s="1">
        <v>4</v>
      </c>
      <c r="C10" s="1" t="s">
        <v>11</v>
      </c>
      <c r="D10" s="1">
        <v>0.17607563716086599</v>
      </c>
      <c r="E10" s="1">
        <v>0.18548939082820001</v>
      </c>
    </row>
    <row r="11" spans="1:5">
      <c r="A11" s="1">
        <v>10</v>
      </c>
      <c r="B11" s="1">
        <v>4</v>
      </c>
      <c r="C11" s="1" t="s">
        <v>12</v>
      </c>
      <c r="D11" s="1">
        <v>0.92381474376541495</v>
      </c>
      <c r="E11" s="1">
        <v>0.94410221309605302</v>
      </c>
    </row>
    <row r="12" spans="1:5">
      <c r="A12" s="1">
        <v>11</v>
      </c>
      <c r="B12" s="1">
        <v>4</v>
      </c>
      <c r="C12" s="1" t="s">
        <v>13</v>
      </c>
      <c r="D12" s="1">
        <v>0.16710057550013699</v>
      </c>
      <c r="E12" s="1">
        <v>0.180698151950719</v>
      </c>
    </row>
    <row r="13" spans="1:5">
      <c r="A13" s="1">
        <v>12</v>
      </c>
      <c r="B13" s="1">
        <v>4</v>
      </c>
      <c r="C13" s="1" t="s">
        <v>14</v>
      </c>
      <c r="D13" s="1">
        <v>0.17895313784598499</v>
      </c>
      <c r="E13" s="1">
        <v>0.18731462468628801</v>
      </c>
    </row>
    <row r="14" spans="1:5">
      <c r="A14" s="1">
        <v>13</v>
      </c>
      <c r="B14" s="1">
        <v>4</v>
      </c>
      <c r="C14" s="1" t="s">
        <v>15</v>
      </c>
      <c r="D14" s="1">
        <v>0.14534804055905701</v>
      </c>
      <c r="E14" s="1">
        <v>0.16107688797627201</v>
      </c>
    </row>
    <row r="15" spans="1:5">
      <c r="A15" s="1">
        <v>14</v>
      </c>
      <c r="B15" s="1">
        <v>4</v>
      </c>
      <c r="C15" s="1" t="s">
        <v>16</v>
      </c>
      <c r="D15" s="1">
        <v>0.167169087421211</v>
      </c>
      <c r="E15" s="1">
        <v>0.18548939082820001</v>
      </c>
    </row>
    <row r="16" spans="1:5">
      <c r="A16" s="2">
        <v>15</v>
      </c>
      <c r="B16" s="2">
        <v>4</v>
      </c>
      <c r="C16" s="2" t="s">
        <v>17</v>
      </c>
      <c r="D16" s="2">
        <v>0.119553302274596</v>
      </c>
      <c r="E16" s="2">
        <v>0.12753821583390401</v>
      </c>
    </row>
    <row r="17" spans="1:5">
      <c r="A17" s="1">
        <v>16</v>
      </c>
      <c r="B17" s="1">
        <v>3</v>
      </c>
      <c r="C17" s="1" t="s">
        <v>8</v>
      </c>
      <c r="D17" s="1">
        <v>0.15733762674705401</v>
      </c>
      <c r="E17" s="1">
        <v>0.16974674880219001</v>
      </c>
    </row>
    <row r="18" spans="1:5">
      <c r="A18" s="1">
        <v>17</v>
      </c>
      <c r="B18" s="1">
        <v>3</v>
      </c>
      <c r="C18" s="1" t="s">
        <v>18</v>
      </c>
      <c r="D18" s="1">
        <v>0.19032611674431399</v>
      </c>
      <c r="E18" s="1">
        <v>0.21013004791238901</v>
      </c>
    </row>
    <row r="19" spans="1:5">
      <c r="A19" s="2">
        <v>18</v>
      </c>
      <c r="B19" s="2">
        <v>3</v>
      </c>
      <c r="C19" s="2" t="s">
        <v>19</v>
      </c>
      <c r="D19" s="2">
        <v>0.13411208550287801</v>
      </c>
      <c r="E19" s="2">
        <v>0.149441022130961</v>
      </c>
    </row>
    <row r="20" spans="1:5">
      <c r="A20" s="1">
        <v>19</v>
      </c>
      <c r="B20" s="1">
        <v>3</v>
      </c>
      <c r="C20" s="1" t="s">
        <v>18</v>
      </c>
      <c r="D20" s="1">
        <v>0.15583036448342</v>
      </c>
      <c r="E20" s="1">
        <v>0.15560118640200801</v>
      </c>
    </row>
    <row r="21" spans="1:5">
      <c r="A21" s="1">
        <v>20</v>
      </c>
      <c r="B21" s="1">
        <v>3</v>
      </c>
      <c r="C21" s="1" t="s">
        <v>20</v>
      </c>
      <c r="D21" s="1">
        <v>0.16137983009043599</v>
      </c>
      <c r="E21" s="1">
        <v>0.173853524982888</v>
      </c>
    </row>
    <row r="22" spans="1:5">
      <c r="A22" s="1">
        <v>21</v>
      </c>
      <c r="B22" s="1">
        <v>3</v>
      </c>
      <c r="C22" s="1" t="s">
        <v>21</v>
      </c>
      <c r="D22" s="1">
        <v>0.17974102493833899</v>
      </c>
      <c r="E22" s="1">
        <v>0.21332420716404299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C22"/>
    </sheetView>
  </sheetViews>
  <sheetFormatPr baseColWidth="10" defaultRowHeight="15" x14ac:dyDescent="0"/>
  <sheetData>
    <row r="1" spans="1:5">
      <c r="A1" s="10" t="s">
        <v>54</v>
      </c>
      <c r="B1" s="10" t="s">
        <v>1</v>
      </c>
      <c r="C1" s="10" t="s">
        <v>2</v>
      </c>
      <c r="D1" s="11" t="s">
        <v>52</v>
      </c>
      <c r="E1" s="11" t="s">
        <v>27</v>
      </c>
    </row>
    <row r="2" spans="1:5">
      <c r="A2" s="3">
        <v>1</v>
      </c>
      <c r="B2" s="3">
        <v>2</v>
      </c>
      <c r="C2" s="3" t="s">
        <v>3</v>
      </c>
      <c r="D2" s="5">
        <v>0.313299817184644</v>
      </c>
      <c r="E2" s="5">
        <v>0.31217986180343099</v>
      </c>
    </row>
    <row r="3" spans="1:5">
      <c r="A3" s="3">
        <v>2</v>
      </c>
      <c r="B3" s="3">
        <v>2</v>
      </c>
      <c r="C3" s="3" t="s">
        <v>4</v>
      </c>
      <c r="D3" s="5">
        <v>0.36380255941499101</v>
      </c>
      <c r="E3" s="5">
        <v>0.34232871532194298</v>
      </c>
    </row>
    <row r="4" spans="1:5">
      <c r="A4" s="3">
        <v>3</v>
      </c>
      <c r="B4" s="3">
        <v>2</v>
      </c>
      <c r="C4" s="3" t="s">
        <v>5</v>
      </c>
      <c r="D4" s="5">
        <v>0.34894881170018299</v>
      </c>
      <c r="E4" s="5">
        <v>0.31561758740417301</v>
      </c>
    </row>
    <row r="5" spans="1:5">
      <c r="A5" s="3">
        <v>4</v>
      </c>
      <c r="B5" s="3">
        <v>3</v>
      </c>
      <c r="C5" s="3" t="s">
        <v>6</v>
      </c>
      <c r="D5" s="5">
        <v>0.34803473491773301</v>
      </c>
      <c r="E5" s="5">
        <v>0.330777957303448</v>
      </c>
    </row>
    <row r="6" spans="1:5">
      <c r="A6" s="3">
        <v>5</v>
      </c>
      <c r="B6" s="3">
        <v>3</v>
      </c>
      <c r="C6" s="3" t="s">
        <v>7</v>
      </c>
      <c r="D6" s="5">
        <v>0.34894881170018299</v>
      </c>
      <c r="E6" s="5">
        <v>0.32651517755852699</v>
      </c>
    </row>
    <row r="7" spans="1:5">
      <c r="A7" s="3">
        <v>6</v>
      </c>
      <c r="B7" s="3">
        <v>3</v>
      </c>
      <c r="C7" s="3" t="s">
        <v>8</v>
      </c>
      <c r="D7" s="5">
        <v>0.33409506398537497</v>
      </c>
      <c r="E7" s="5">
        <v>0.31214548454742302</v>
      </c>
    </row>
    <row r="8" spans="1:5">
      <c r="A8" s="3">
        <v>7</v>
      </c>
      <c r="B8" s="3">
        <v>4</v>
      </c>
      <c r="C8" s="3" t="s">
        <v>9</v>
      </c>
      <c r="D8" s="5">
        <v>0.31512797074954302</v>
      </c>
      <c r="E8" s="5">
        <v>0.30623259651414603</v>
      </c>
    </row>
    <row r="9" spans="1:5">
      <c r="A9" s="3">
        <v>8</v>
      </c>
      <c r="B9" s="3">
        <v>4</v>
      </c>
      <c r="C9" s="3" t="s">
        <v>10</v>
      </c>
      <c r="D9" s="5">
        <v>0.34460694698354699</v>
      </c>
      <c r="E9" s="5">
        <v>0.33559077314448799</v>
      </c>
    </row>
    <row r="10" spans="1:5">
      <c r="A10" s="3">
        <v>9</v>
      </c>
      <c r="B10" s="3">
        <v>4</v>
      </c>
      <c r="C10" s="3" t="s">
        <v>11</v>
      </c>
      <c r="D10" s="5">
        <v>0.37431444241316297</v>
      </c>
      <c r="E10" s="5">
        <v>0.34679775860290801</v>
      </c>
    </row>
    <row r="11" spans="1:5">
      <c r="A11" s="3">
        <v>10</v>
      </c>
      <c r="B11" s="3">
        <v>4</v>
      </c>
      <c r="C11" s="3" t="s">
        <v>12</v>
      </c>
      <c r="D11" s="5">
        <v>0.35946069469835501</v>
      </c>
      <c r="E11" s="5">
        <v>0.35057925676372498</v>
      </c>
    </row>
    <row r="12" spans="1:5">
      <c r="A12" s="3">
        <v>11</v>
      </c>
      <c r="B12" s="3">
        <v>4</v>
      </c>
      <c r="C12" s="3" t="s">
        <v>13</v>
      </c>
      <c r="D12" s="5">
        <v>0.36083180987202901</v>
      </c>
      <c r="E12" s="5">
        <v>0.33892536697720799</v>
      </c>
    </row>
    <row r="13" spans="1:5">
      <c r="A13" s="3">
        <v>12</v>
      </c>
      <c r="B13" s="3">
        <v>4</v>
      </c>
      <c r="C13" s="3" t="s">
        <v>14</v>
      </c>
      <c r="D13" s="5">
        <v>0.38528336380255901</v>
      </c>
      <c r="E13" s="5">
        <v>0.36783663927945298</v>
      </c>
    </row>
    <row r="14" spans="1:5">
      <c r="A14" s="3">
        <v>13</v>
      </c>
      <c r="B14" s="3">
        <v>4</v>
      </c>
      <c r="C14" s="3" t="s">
        <v>15</v>
      </c>
      <c r="D14" s="5">
        <v>0.34437842778793398</v>
      </c>
      <c r="E14" s="5">
        <v>0.33170614321564901</v>
      </c>
    </row>
    <row r="15" spans="1:5">
      <c r="A15" s="3">
        <v>14</v>
      </c>
      <c r="B15" s="3">
        <v>4</v>
      </c>
      <c r="C15" s="3" t="s">
        <v>16</v>
      </c>
      <c r="D15" s="9">
        <v>0.36654478976234001</v>
      </c>
      <c r="E15" s="9">
        <v>0.34181305648183202</v>
      </c>
    </row>
    <row r="16" spans="1:5">
      <c r="A16" s="2">
        <v>15</v>
      </c>
      <c r="B16" s="2">
        <v>4</v>
      </c>
      <c r="C16" s="2" t="s">
        <v>17</v>
      </c>
      <c r="D16" s="12">
        <v>0.31284277879341899</v>
      </c>
      <c r="E16" s="12">
        <v>0.289937777166627</v>
      </c>
    </row>
    <row r="17" spans="1:5">
      <c r="A17" s="3">
        <v>16</v>
      </c>
      <c r="B17" s="3">
        <v>3</v>
      </c>
      <c r="C17" s="3" t="s">
        <v>8</v>
      </c>
      <c r="D17" s="5">
        <v>0.37682815356489902</v>
      </c>
      <c r="E17" s="5">
        <v>0.353191928220289</v>
      </c>
    </row>
    <row r="18" spans="1:5">
      <c r="A18" s="3">
        <v>17</v>
      </c>
      <c r="B18" s="3">
        <v>3</v>
      </c>
      <c r="C18" s="3" t="s">
        <v>18</v>
      </c>
      <c r="D18" s="5">
        <v>0.34140767824497298</v>
      </c>
      <c r="E18" s="5">
        <v>0.31998349891711603</v>
      </c>
    </row>
    <row r="19" spans="1:5">
      <c r="A19" s="3">
        <v>18</v>
      </c>
      <c r="B19" s="3">
        <v>3</v>
      </c>
      <c r="C19" s="3" t="s">
        <v>19</v>
      </c>
      <c r="D19" s="5">
        <v>0.36860146252285197</v>
      </c>
      <c r="E19" s="5">
        <v>0.34074736154560098</v>
      </c>
    </row>
    <row r="20" spans="1:5">
      <c r="A20" s="3">
        <v>19</v>
      </c>
      <c r="B20" s="3">
        <v>3</v>
      </c>
      <c r="C20" s="3" t="s">
        <v>18</v>
      </c>
      <c r="D20" s="5">
        <v>0.375</v>
      </c>
      <c r="E20" s="5">
        <v>0.33741276771288098</v>
      </c>
    </row>
    <row r="21" spans="1:5">
      <c r="A21" s="3">
        <v>20</v>
      </c>
      <c r="B21" s="3">
        <v>3</v>
      </c>
      <c r="C21" s="3" t="s">
        <v>20</v>
      </c>
      <c r="D21" s="5">
        <v>0.34849177330895797</v>
      </c>
      <c r="E21" s="5">
        <v>0.33160301144762599</v>
      </c>
    </row>
    <row r="22" spans="1:5">
      <c r="A22" s="3">
        <v>21</v>
      </c>
      <c r="B22" s="3">
        <v>3</v>
      </c>
      <c r="C22" s="3" t="s">
        <v>21</v>
      </c>
      <c r="D22" s="5">
        <v>0.39259597806215701</v>
      </c>
      <c r="E22" s="5">
        <v>0.36474268623878398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H14" sqref="H14"/>
    </sheetView>
  </sheetViews>
  <sheetFormatPr baseColWidth="10" defaultRowHeight="15" x14ac:dyDescent="0"/>
  <sheetData>
    <row r="1" spans="1:5">
      <c r="A1" s="10" t="s">
        <v>54</v>
      </c>
      <c r="B1" s="10" t="s">
        <v>1</v>
      </c>
      <c r="C1" s="10" t="s">
        <v>2</v>
      </c>
      <c r="D1" s="5"/>
      <c r="E1" s="11" t="s">
        <v>27</v>
      </c>
    </row>
    <row r="2" spans="1:5">
      <c r="A2" s="3">
        <v>1</v>
      </c>
      <c r="B2" s="3">
        <v>2</v>
      </c>
      <c r="C2" s="3" t="s">
        <v>3</v>
      </c>
      <c r="D2" s="5">
        <v>3.6360824035118498E-2</v>
      </c>
      <c r="E2" s="5">
        <v>5.3782736069699503E-3</v>
      </c>
    </row>
    <row r="3" spans="1:5">
      <c r="A3" s="3">
        <v>2</v>
      </c>
      <c r="B3" s="3">
        <v>2</v>
      </c>
      <c r="C3" s="3" t="s">
        <v>4</v>
      </c>
      <c r="D3" s="5">
        <v>3.5416244462276598E-2</v>
      </c>
      <c r="E3" s="5">
        <v>5.27682842889283E-3</v>
      </c>
    </row>
    <row r="4" spans="1:5">
      <c r="A4" s="3">
        <v>3</v>
      </c>
      <c r="B4" s="3">
        <v>2</v>
      </c>
      <c r="C4" s="3" t="s">
        <v>5</v>
      </c>
      <c r="D4" s="5">
        <v>3.6543574112676502E-2</v>
      </c>
      <c r="E4" s="5">
        <v>5.88988734223288E-3</v>
      </c>
    </row>
    <row r="5" spans="1:5">
      <c r="A5" s="3">
        <v>4</v>
      </c>
      <c r="B5" s="3">
        <v>3</v>
      </c>
      <c r="C5" s="3" t="s">
        <v>6</v>
      </c>
      <c r="D5" s="5">
        <v>3.6052835797959003E-2</v>
      </c>
      <c r="E5" s="5">
        <v>5.3832835323024799E-3</v>
      </c>
    </row>
    <row r="6" spans="1:5">
      <c r="A6" s="3">
        <v>5</v>
      </c>
      <c r="B6" s="3">
        <v>3</v>
      </c>
      <c r="C6" s="3" t="s">
        <v>7</v>
      </c>
      <c r="D6" s="5">
        <v>3.5956726152658401E-2</v>
      </c>
      <c r="E6" s="5">
        <v>5.3605364487448797E-3</v>
      </c>
    </row>
    <row r="7" spans="1:5">
      <c r="A7" s="2">
        <v>6</v>
      </c>
      <c r="B7" s="2">
        <v>3</v>
      </c>
      <c r="C7" s="2" t="s">
        <v>8</v>
      </c>
      <c r="D7" s="12">
        <v>3.5901944961636498E-2</v>
      </c>
      <c r="E7" s="12">
        <v>5.2657590068674199E-3</v>
      </c>
    </row>
    <row r="8" spans="1:5">
      <c r="A8" s="3">
        <v>7</v>
      </c>
      <c r="B8" s="3">
        <v>4</v>
      </c>
      <c r="C8" s="3" t="s">
        <v>9</v>
      </c>
      <c r="D8" s="5">
        <v>3.6152971743748E-2</v>
      </c>
      <c r="E8" s="5">
        <v>5.3671342137059401E-3</v>
      </c>
    </row>
    <row r="9" spans="1:5">
      <c r="A9" s="3">
        <v>8</v>
      </c>
      <c r="B9" s="3">
        <v>4</v>
      </c>
      <c r="C9" s="3" t="s">
        <v>10</v>
      </c>
      <c r="D9" s="5">
        <v>3.6199827100616699E-2</v>
      </c>
      <c r="E9" s="5">
        <v>5.40764085469093E-3</v>
      </c>
    </row>
    <row r="10" spans="1:5">
      <c r="A10" s="3">
        <v>9</v>
      </c>
      <c r="B10" s="3">
        <v>4</v>
      </c>
      <c r="C10" s="3" t="s">
        <v>11</v>
      </c>
      <c r="D10" s="5">
        <v>3.6058004135601097E-2</v>
      </c>
      <c r="E10" s="5">
        <v>5.2791214923318197E-3</v>
      </c>
    </row>
    <row r="11" spans="1:5">
      <c r="A11" s="17"/>
      <c r="B11" s="17"/>
      <c r="C11" s="17"/>
    </row>
    <row r="12" spans="1:5">
      <c r="A12" s="17"/>
      <c r="B12" s="17"/>
      <c r="C12" s="17"/>
    </row>
    <row r="13" spans="1:5">
      <c r="A13" s="17"/>
      <c r="B13" s="17"/>
      <c r="C13" s="17"/>
    </row>
    <row r="14" spans="1:5">
      <c r="A14" s="17"/>
      <c r="B14" s="17"/>
      <c r="C14" s="17"/>
    </row>
    <row r="15" spans="1:5">
      <c r="A15" s="17"/>
      <c r="B15" s="17"/>
      <c r="C15" s="17"/>
    </row>
    <row r="16" spans="1:5">
      <c r="A16" s="17"/>
      <c r="B16" s="17"/>
      <c r="C16" s="17"/>
    </row>
    <row r="17" spans="1:3">
      <c r="A17" s="17"/>
      <c r="B17" s="17"/>
      <c r="C17" s="17"/>
    </row>
    <row r="18" spans="1:3">
      <c r="A18" s="17"/>
      <c r="B18" s="17"/>
      <c r="C18" s="17"/>
    </row>
    <row r="19" spans="1:3">
      <c r="A19" s="17"/>
      <c r="B19" s="17"/>
      <c r="C19" s="17"/>
    </row>
    <row r="20" spans="1:3">
      <c r="A20" s="17"/>
      <c r="B20" s="17"/>
      <c r="C20" s="17"/>
    </row>
    <row r="21" spans="1:3">
      <c r="A21" s="17"/>
      <c r="B21" s="17"/>
      <c r="C21" s="17"/>
    </row>
    <row r="22" spans="1:3">
      <c r="A22" s="17"/>
      <c r="B22" s="17"/>
      <c r="C22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3" sqref="D3:D4"/>
    </sheetView>
  </sheetViews>
  <sheetFormatPr baseColWidth="10" defaultRowHeight="15" x14ac:dyDescent="0"/>
  <cols>
    <col min="4" max="4" width="10.83203125" style="4"/>
  </cols>
  <sheetData>
    <row r="1" spans="1:4">
      <c r="A1" t="s">
        <v>71</v>
      </c>
    </row>
    <row r="2" spans="1:4">
      <c r="B2" t="s">
        <v>66</v>
      </c>
      <c r="C2" t="s">
        <v>67</v>
      </c>
      <c r="D2" s="4" t="s">
        <v>68</v>
      </c>
    </row>
    <row r="3" spans="1:4">
      <c r="A3" t="s">
        <v>65</v>
      </c>
      <c r="B3">
        <v>245</v>
      </c>
      <c r="C3">
        <v>138</v>
      </c>
      <c r="D3" s="4">
        <f>C3/(B3+C3)*100</f>
        <v>36.031331592689298</v>
      </c>
    </row>
    <row r="4" spans="1:4">
      <c r="A4" t="s">
        <v>69</v>
      </c>
      <c r="B4">
        <v>4138</v>
      </c>
      <c r="C4">
        <v>78</v>
      </c>
      <c r="D4" s="4">
        <f>C4/(B4+C4)*100</f>
        <v>1.8500948766603416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4" sqref="E4"/>
    </sheetView>
  </sheetViews>
  <sheetFormatPr baseColWidth="10" defaultRowHeight="15" x14ac:dyDescent="0"/>
  <sheetData>
    <row r="1" spans="1:5">
      <c r="A1" t="s">
        <v>70</v>
      </c>
    </row>
    <row r="2" spans="1:5">
      <c r="A2" t="s">
        <v>71</v>
      </c>
    </row>
    <row r="3" spans="1:5">
      <c r="B3" t="s">
        <v>66</v>
      </c>
      <c r="C3" t="s">
        <v>67</v>
      </c>
      <c r="D3" s="4" t="s">
        <v>68</v>
      </c>
    </row>
    <row r="4" spans="1:5">
      <c r="A4" t="s">
        <v>65</v>
      </c>
      <c r="B4">
        <f>245-169</f>
        <v>76</v>
      </c>
      <c r="C4">
        <v>169</v>
      </c>
      <c r="D4" s="4">
        <f>C4/(B4+C4)</f>
        <v>0.68979591836734699</v>
      </c>
      <c r="E4">
        <f>(C4+C5)/(C4+C5+B5+B4)*100</f>
        <v>5.5441478439425058</v>
      </c>
    </row>
    <row r="5" spans="1:5">
      <c r="A5" t="s">
        <v>69</v>
      </c>
      <c r="B5">
        <f>4138-74</f>
        <v>4064</v>
      </c>
      <c r="C5">
        <v>74</v>
      </c>
      <c r="D5" s="4">
        <f>C5/(B5+C5)*100</f>
        <v>1.7883035282745288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4" workbookViewId="0">
      <selection activeCell="E34" sqref="E34"/>
    </sheetView>
  </sheetViews>
  <sheetFormatPr baseColWidth="10" defaultRowHeight="15" x14ac:dyDescent="0"/>
  <cols>
    <col min="1" max="1" width="15.1640625" bestFit="1" customWidth="1"/>
  </cols>
  <sheetData>
    <row r="1" spans="1:4">
      <c r="A1" t="s">
        <v>72</v>
      </c>
    </row>
    <row r="2" spans="1:4">
      <c r="A2" t="s">
        <v>52</v>
      </c>
    </row>
    <row r="3" spans="1:4">
      <c r="B3" t="s">
        <v>66</v>
      </c>
      <c r="C3" t="s">
        <v>67</v>
      </c>
      <c r="D3" s="4" t="s">
        <v>68</v>
      </c>
    </row>
    <row r="4" spans="1:4">
      <c r="A4" t="s">
        <v>65</v>
      </c>
      <c r="B4">
        <v>0</v>
      </c>
      <c r="C4">
        <v>245</v>
      </c>
      <c r="D4" s="4">
        <f>C4/(B4+C4)</f>
        <v>1</v>
      </c>
    </row>
    <row r="5" spans="1:4">
      <c r="A5" t="s">
        <v>69</v>
      </c>
      <c r="B5">
        <v>4138</v>
      </c>
      <c r="C5">
        <v>0</v>
      </c>
      <c r="D5" s="4">
        <f>C5/(B5+C5)</f>
        <v>0</v>
      </c>
    </row>
    <row r="6" spans="1:4">
      <c r="A6" t="s">
        <v>74</v>
      </c>
    </row>
    <row r="7" spans="1:4">
      <c r="B7" t="s">
        <v>66</v>
      </c>
      <c r="C7" t="s">
        <v>67</v>
      </c>
      <c r="D7" s="4" t="s">
        <v>68</v>
      </c>
    </row>
    <row r="8" spans="1:4">
      <c r="A8" t="s">
        <v>65</v>
      </c>
      <c r="B8">
        <v>0</v>
      </c>
      <c r="C8">
        <v>2224</v>
      </c>
      <c r="D8" s="4">
        <f>C8/(B8+C8)</f>
        <v>1</v>
      </c>
    </row>
    <row r="9" spans="1:4">
      <c r="A9" t="s">
        <v>69</v>
      </c>
      <c r="B9">
        <v>26968</v>
      </c>
      <c r="C9">
        <v>0</v>
      </c>
      <c r="D9" s="4">
        <f>C9/(B9+C9)</f>
        <v>0</v>
      </c>
    </row>
    <row r="11" spans="1:4">
      <c r="A11" t="s">
        <v>73</v>
      </c>
    </row>
    <row r="12" spans="1:4">
      <c r="A12" t="s">
        <v>52</v>
      </c>
    </row>
    <row r="13" spans="1:4">
      <c r="B13" t="s">
        <v>66</v>
      </c>
      <c r="C13" t="s">
        <v>67</v>
      </c>
      <c r="D13" s="4" t="s">
        <v>68</v>
      </c>
    </row>
    <row r="14" spans="1:4">
      <c r="A14" t="s">
        <v>65</v>
      </c>
      <c r="B14">
        <v>0</v>
      </c>
      <c r="C14">
        <v>483</v>
      </c>
      <c r="D14" s="4">
        <f>C14/(B14+C14)</f>
        <v>1</v>
      </c>
    </row>
    <row r="15" spans="1:4">
      <c r="A15" t="s">
        <v>69</v>
      </c>
      <c r="B15">
        <v>3897</v>
      </c>
      <c r="C15">
        <v>0</v>
      </c>
      <c r="D15" s="4">
        <f>C15/(B15+C15)</f>
        <v>0</v>
      </c>
    </row>
    <row r="16" spans="1:4">
      <c r="A16" t="s">
        <v>74</v>
      </c>
    </row>
    <row r="17" spans="1:5">
      <c r="B17" t="s">
        <v>66</v>
      </c>
      <c r="C17" t="s">
        <v>67</v>
      </c>
      <c r="D17" s="4" t="s">
        <v>68</v>
      </c>
    </row>
    <row r="18" spans="1:5">
      <c r="A18" t="s">
        <v>65</v>
      </c>
      <c r="B18">
        <v>0</v>
      </c>
      <c r="C18">
        <v>3973</v>
      </c>
      <c r="D18" s="4">
        <f>C18/(B18+C18)</f>
        <v>1</v>
      </c>
    </row>
    <row r="19" spans="1:5">
      <c r="A19" t="s">
        <v>69</v>
      </c>
      <c r="B19">
        <v>25176</v>
      </c>
      <c r="C19">
        <v>0</v>
      </c>
      <c r="D19" s="4">
        <f>C19/(B19+C19)</f>
        <v>0</v>
      </c>
    </row>
    <row r="21" spans="1:5">
      <c r="A21" t="s">
        <v>75</v>
      </c>
    </row>
    <row r="22" spans="1:5">
      <c r="A22" t="s">
        <v>52</v>
      </c>
    </row>
    <row r="23" spans="1:5">
      <c r="B23" t="s">
        <v>66</v>
      </c>
      <c r="C23" t="s">
        <v>67</v>
      </c>
      <c r="D23" s="4" t="s">
        <v>68</v>
      </c>
    </row>
    <row r="24" spans="1:5">
      <c r="A24" t="s">
        <v>65</v>
      </c>
      <c r="B24">
        <v>0</v>
      </c>
      <c r="C24">
        <v>704</v>
      </c>
      <c r="D24" s="4">
        <f>C24/(B24+C24)</f>
        <v>1</v>
      </c>
      <c r="E24">
        <f>C24/(C24+B25)*100</f>
        <v>16.08040201005025</v>
      </c>
    </row>
    <row r="25" spans="1:5">
      <c r="A25" t="s">
        <v>69</v>
      </c>
      <c r="B25">
        <v>3674</v>
      </c>
      <c r="C25">
        <v>0</v>
      </c>
      <c r="D25" s="4">
        <f>C25/(B25+C25)</f>
        <v>0</v>
      </c>
    </row>
    <row r="26" spans="1:5">
      <c r="A26" t="s">
        <v>74</v>
      </c>
    </row>
    <row r="27" spans="1:5">
      <c r="B27" t="s">
        <v>66</v>
      </c>
      <c r="C27" t="s">
        <v>67</v>
      </c>
      <c r="D27" s="4" t="s">
        <v>68</v>
      </c>
    </row>
    <row r="28" spans="1:5">
      <c r="A28" t="s">
        <v>65</v>
      </c>
      <c r="B28">
        <v>0</v>
      </c>
      <c r="C28">
        <v>5507</v>
      </c>
      <c r="D28" s="4">
        <f>C28/(B28+C28)</f>
        <v>1</v>
      </c>
    </row>
    <row r="29" spans="1:5">
      <c r="A29" t="s">
        <v>69</v>
      </c>
      <c r="B29">
        <v>23612</v>
      </c>
      <c r="C29">
        <v>0</v>
      </c>
      <c r="D29" s="4">
        <f>C29/(B29+C29)</f>
        <v>0</v>
      </c>
    </row>
    <row r="31" spans="1:5">
      <c r="A31">
        <v>24</v>
      </c>
    </row>
    <row r="32" spans="1:5">
      <c r="A32" t="s">
        <v>52</v>
      </c>
    </row>
    <row r="33" spans="1:5">
      <c r="B33" t="s">
        <v>66</v>
      </c>
      <c r="C33" t="s">
        <v>67</v>
      </c>
      <c r="D33" s="4" t="s">
        <v>68</v>
      </c>
    </row>
    <row r="34" spans="1:5">
      <c r="A34" t="s">
        <v>65</v>
      </c>
      <c r="B34">
        <v>0</v>
      </c>
      <c r="C34">
        <v>910</v>
      </c>
      <c r="D34" s="4">
        <f>C34/(B34+C34)</f>
        <v>1</v>
      </c>
      <c r="E34">
        <f>910/(3466+910)*100</f>
        <v>20.795246800731263</v>
      </c>
    </row>
    <row r="35" spans="1:5">
      <c r="A35" t="s">
        <v>69</v>
      </c>
      <c r="B35">
        <v>3466</v>
      </c>
      <c r="C35">
        <v>0</v>
      </c>
      <c r="D35" s="4">
        <f>C35/(B35+C35)</f>
        <v>0</v>
      </c>
    </row>
    <row r="36" spans="1:5">
      <c r="A36" t="s">
        <v>74</v>
      </c>
    </row>
    <row r="37" spans="1:5">
      <c r="B37" t="s">
        <v>66</v>
      </c>
      <c r="C37" t="s">
        <v>67</v>
      </c>
      <c r="D37" s="4" t="s">
        <v>68</v>
      </c>
    </row>
    <row r="38" spans="1:5">
      <c r="A38" t="s">
        <v>65</v>
      </c>
      <c r="B38">
        <v>0</v>
      </c>
      <c r="C38">
        <v>6938</v>
      </c>
      <c r="D38" s="4">
        <f>C38/(B38+C38)</f>
        <v>1</v>
      </c>
    </row>
    <row r="39" spans="1:5">
      <c r="A39" t="s">
        <v>69</v>
      </c>
      <c r="B39">
        <v>22151</v>
      </c>
      <c r="C39">
        <v>0</v>
      </c>
      <c r="D39" s="4">
        <f>C39/(B39+C39)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C25" sqref="C25:E25"/>
    </sheetView>
  </sheetViews>
  <sheetFormatPr baseColWidth="10" defaultRowHeight="15" x14ac:dyDescent="0"/>
  <cols>
    <col min="1" max="1" width="24" style="6" bestFit="1" customWidth="1"/>
    <col min="2" max="2" width="12" style="6" customWidth="1"/>
    <col min="3" max="4" width="10.5" style="25" bestFit="1" customWidth="1"/>
    <col min="5" max="5" width="9.6640625" style="25" bestFit="1" customWidth="1"/>
    <col min="6" max="16384" width="10.83203125" style="6"/>
  </cols>
  <sheetData>
    <row r="1" spans="1:5">
      <c r="A1" s="19"/>
      <c r="B1" s="19"/>
      <c r="C1" s="23"/>
      <c r="D1" s="23"/>
      <c r="E1" s="23"/>
    </row>
    <row r="2" spans="1:5" ht="45">
      <c r="A2" s="21" t="s">
        <v>76</v>
      </c>
      <c r="B2" s="21" t="s">
        <v>83</v>
      </c>
      <c r="C2" s="24" t="s">
        <v>78</v>
      </c>
      <c r="D2" s="24" t="s">
        <v>77</v>
      </c>
      <c r="E2" s="24" t="s">
        <v>85</v>
      </c>
    </row>
    <row r="3" spans="1:5">
      <c r="A3" s="21" t="s">
        <v>84</v>
      </c>
      <c r="B3" s="19">
        <v>6</v>
      </c>
      <c r="C3" s="23">
        <f>33/245*100</f>
        <v>13.469387755102041</v>
      </c>
      <c r="D3" s="23">
        <f>0.395360077332044*100</f>
        <v>39.5360077332044</v>
      </c>
      <c r="E3" s="23">
        <f>100*(33+1636)/(4138+245)</f>
        <v>38.078941364362308</v>
      </c>
    </row>
    <row r="4" spans="1:5">
      <c r="A4" s="21" t="s">
        <v>79</v>
      </c>
      <c r="B4" s="19">
        <v>6</v>
      </c>
      <c r="C4" s="25">
        <v>36.031331592689298</v>
      </c>
      <c r="D4" s="25">
        <v>1.8500948766603416</v>
      </c>
      <c r="E4" s="26">
        <f>100*(373+75)/(483+3897)</f>
        <v>10.228310502283104</v>
      </c>
    </row>
    <row r="5" spans="1:5">
      <c r="A5" s="21" t="s">
        <v>80</v>
      </c>
      <c r="B5" s="19">
        <v>6</v>
      </c>
      <c r="C5" s="23">
        <v>68.979591836734699</v>
      </c>
      <c r="D5" s="23">
        <v>1.7883035282745288</v>
      </c>
      <c r="E5" s="23">
        <v>5.5441478439425058</v>
      </c>
    </row>
    <row r="6" spans="1:5">
      <c r="A6" s="21" t="s">
        <v>81</v>
      </c>
      <c r="B6" s="19">
        <v>6</v>
      </c>
      <c r="C6" s="23">
        <f>12/99*100</f>
        <v>12.121212121212121</v>
      </c>
      <c r="D6" s="23">
        <f>100*780/4365</f>
        <v>17.869415807560138</v>
      </c>
      <c r="E6" s="23">
        <f>100*(12+780)/(99+4365)</f>
        <v>17.741935483870968</v>
      </c>
    </row>
    <row r="7" spans="1:5">
      <c r="A7" s="21" t="s">
        <v>82</v>
      </c>
      <c r="B7" s="19">
        <v>6</v>
      </c>
      <c r="C7" s="23">
        <v>30.204000000000001</v>
      </c>
      <c r="D7" s="23">
        <v>4.7850000000000001</v>
      </c>
      <c r="E7" s="23">
        <v>6.2060000000000004</v>
      </c>
    </row>
    <row r="8" spans="1:5" ht="11" customHeight="1">
      <c r="A8" s="21"/>
      <c r="B8" s="19"/>
      <c r="C8" s="23"/>
      <c r="D8" s="23"/>
      <c r="E8" s="23"/>
    </row>
    <row r="9" spans="1:5">
      <c r="A9" s="21" t="s">
        <v>84</v>
      </c>
      <c r="B9" s="19">
        <v>12</v>
      </c>
      <c r="C9" s="23">
        <f>100*124/483</f>
        <v>25.67287784679089</v>
      </c>
      <c r="D9" s="23">
        <f>100*972/3897</f>
        <v>24.942263279445726</v>
      </c>
      <c r="E9" s="23">
        <f>100*(124+972)/(483+3897)</f>
        <v>25.022831050228312</v>
      </c>
    </row>
    <row r="10" spans="1:5">
      <c r="A10" s="21" t="s">
        <v>79</v>
      </c>
      <c r="B10" s="19">
        <v>12</v>
      </c>
      <c r="C10" s="23">
        <f>100*323/(483)</f>
        <v>66.873706004140786</v>
      </c>
      <c r="D10" s="23">
        <f>100*80/3897</f>
        <v>2.0528611752630228</v>
      </c>
      <c r="E10" s="23">
        <f>100*(323+80)/(3897+483)</f>
        <v>9.2009132420091326</v>
      </c>
    </row>
    <row r="11" spans="1:5">
      <c r="A11" s="21" t="s">
        <v>80</v>
      </c>
      <c r="B11" s="19">
        <v>12</v>
      </c>
      <c r="C11" s="23">
        <f>100*304/483</f>
        <v>62.939958592132506</v>
      </c>
      <c r="D11" s="23">
        <f>100*166/3897</f>
        <v>4.2596869386707725</v>
      </c>
      <c r="E11" s="23">
        <f>100*(304+166)/(483+3897)</f>
        <v>10.730593607305936</v>
      </c>
    </row>
    <row r="12" spans="1:5">
      <c r="A12" s="21" t="s">
        <v>81</v>
      </c>
      <c r="B12" s="19">
        <v>12</v>
      </c>
      <c r="C12" s="23">
        <f>100*(70/483)</f>
        <v>14.492753623188406</v>
      </c>
      <c r="D12" s="23">
        <f>100*(1787/3897)</f>
        <v>45.855786502437773</v>
      </c>
      <c r="E12" s="23">
        <f>100*(70+1787)/(483+3897)</f>
        <v>42.397260273972606</v>
      </c>
    </row>
    <row r="13" spans="1:5">
      <c r="A13" s="21" t="s">
        <v>82</v>
      </c>
      <c r="B13" s="19">
        <v>12</v>
      </c>
      <c r="C13" s="23">
        <v>26.294</v>
      </c>
      <c r="D13" s="23">
        <v>12.574</v>
      </c>
      <c r="E13" s="23">
        <v>14.077</v>
      </c>
    </row>
    <row r="14" spans="1:5">
      <c r="A14" s="21"/>
      <c r="B14" s="19"/>
      <c r="C14" s="23"/>
      <c r="D14" s="23"/>
      <c r="E14" s="23"/>
    </row>
    <row r="15" spans="1:5">
      <c r="A15" s="22" t="s">
        <v>84</v>
      </c>
      <c r="B15" s="20">
        <v>18</v>
      </c>
      <c r="C15" s="23">
        <f>216/704*100</f>
        <v>30.681818181818183</v>
      </c>
      <c r="D15" s="23">
        <f>100*1075/3674</f>
        <v>29.259662493195428</v>
      </c>
      <c r="E15" s="23">
        <f>100*(216+1075)/(704+3674)</f>
        <v>29.488350845134764</v>
      </c>
    </row>
    <row r="16" spans="1:5">
      <c r="A16" s="22" t="s">
        <v>79</v>
      </c>
      <c r="B16" s="20">
        <v>18</v>
      </c>
      <c r="C16" s="23">
        <f>520/704*100</f>
        <v>73.86363636363636</v>
      </c>
      <c r="D16" s="23">
        <f>97/3674*100</f>
        <v>2.6401741970604244</v>
      </c>
      <c r="E16" s="23">
        <f>100*(520+97)/(704+3674)</f>
        <v>14.093193238921883</v>
      </c>
    </row>
    <row r="17" spans="1:5">
      <c r="A17" s="22" t="s">
        <v>80</v>
      </c>
      <c r="B17" s="20">
        <v>18</v>
      </c>
      <c r="C17" s="23">
        <f>100*457/704</f>
        <v>64.914772727272734</v>
      </c>
      <c r="D17" s="23">
        <f>100*273/3674</f>
        <v>7.4305933587370712</v>
      </c>
      <c r="E17" s="23">
        <f>100*(457+273)/(704+3674)</f>
        <v>16.674280493375971</v>
      </c>
    </row>
    <row r="18" spans="1:5">
      <c r="A18" s="22" t="s">
        <v>81</v>
      </c>
      <c r="B18" s="20">
        <v>18</v>
      </c>
      <c r="C18" s="23">
        <f>232/704*100</f>
        <v>32.954545454545453</v>
      </c>
      <c r="D18" s="23">
        <f>1221*100/3674</f>
        <v>33.233532934131738</v>
      </c>
      <c r="E18" s="23">
        <f>100*(232+1221)/(704+3674)</f>
        <v>33.188670625856552</v>
      </c>
    </row>
    <row r="19" spans="1:5">
      <c r="A19" s="22" t="s">
        <v>82</v>
      </c>
      <c r="B19" s="20">
        <v>18</v>
      </c>
      <c r="C19" s="23">
        <v>25.852</v>
      </c>
      <c r="D19" s="23">
        <v>24.986000000000001</v>
      </c>
      <c r="E19" s="23">
        <v>25.1</v>
      </c>
    </row>
    <row r="20" spans="1:5">
      <c r="A20" s="22"/>
      <c r="B20" s="20"/>
      <c r="C20" s="23"/>
      <c r="D20" s="23"/>
      <c r="E20" s="23"/>
    </row>
    <row r="21" spans="1:5">
      <c r="A21" s="22" t="s">
        <v>84</v>
      </c>
      <c r="B21" s="20">
        <v>24</v>
      </c>
      <c r="C21" s="23">
        <f>375/910*100</f>
        <v>41.208791208791204</v>
      </c>
      <c r="D21" s="23">
        <f>100*993/3466</f>
        <v>28.649740334679745</v>
      </c>
      <c r="E21" s="23">
        <f>100*(375+993)/(910+3466)</f>
        <v>31.26142595978062</v>
      </c>
    </row>
    <row r="22" spans="1:5">
      <c r="A22" s="22" t="s">
        <v>79</v>
      </c>
      <c r="B22" s="20">
        <v>24</v>
      </c>
      <c r="C22" s="23">
        <f>100*711/910</f>
        <v>78.131868131868131</v>
      </c>
      <c r="D22" s="23">
        <f>100*149/3466</f>
        <v>4.2989036353144838</v>
      </c>
      <c r="E22" s="23">
        <f>(711+149)/(910+3466)*100</f>
        <v>19.652650822669106</v>
      </c>
    </row>
    <row r="23" spans="1:5">
      <c r="A23" s="22" t="s">
        <v>80</v>
      </c>
      <c r="B23" s="20">
        <v>24</v>
      </c>
      <c r="C23" s="23">
        <f>583/910*100</f>
        <v>64.065934065934073</v>
      </c>
      <c r="D23" s="23">
        <f>100*431/3466</f>
        <v>12.435083669936526</v>
      </c>
      <c r="E23" s="23">
        <f>100*(583+431)/(910+3466)</f>
        <v>23.171846435100548</v>
      </c>
    </row>
    <row r="24" spans="1:5">
      <c r="A24" s="22" t="s">
        <v>81</v>
      </c>
      <c r="B24" s="20">
        <v>24</v>
      </c>
      <c r="C24" s="23">
        <f>100*(777/910)</f>
        <v>85.384615384615387</v>
      </c>
      <c r="D24" s="23">
        <f>100*(378/3466)</f>
        <v>10.905943450663589</v>
      </c>
      <c r="E24" s="23">
        <f>100*(777+378)/(910+3466)</f>
        <v>26.393967093235833</v>
      </c>
    </row>
    <row r="25" spans="1:5">
      <c r="A25" s="22" t="s">
        <v>82</v>
      </c>
      <c r="B25" s="20">
        <v>24</v>
      </c>
      <c r="C25" s="23">
        <v>25.494</v>
      </c>
      <c r="D25" s="23">
        <v>35.520000000000003</v>
      </c>
      <c r="E25" s="23">
        <v>33.380000000000003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37" sqref="C37"/>
    </sheetView>
  </sheetViews>
  <sheetFormatPr baseColWidth="10" defaultRowHeight="15" x14ac:dyDescent="0"/>
  <cols>
    <col min="1" max="1" width="12.5" bestFit="1" customWidth="1"/>
    <col min="3" max="4" width="17" customWidth="1"/>
    <col min="5" max="5" width="16.1640625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23</v>
      </c>
      <c r="E1" s="3" t="s">
        <v>22</v>
      </c>
    </row>
    <row r="2" spans="1:5">
      <c r="A2" s="2">
        <v>1</v>
      </c>
      <c r="B2" s="2">
        <v>2</v>
      </c>
      <c r="C2" s="2" t="s">
        <v>3</v>
      </c>
      <c r="D2" s="2">
        <v>6.4826192029894302E-3</v>
      </c>
      <c r="E2" s="2">
        <v>5.1576223152520903E-2</v>
      </c>
    </row>
    <row r="3" spans="1:5">
      <c r="A3" s="3">
        <v>2</v>
      </c>
      <c r="B3" s="3">
        <v>2</v>
      </c>
      <c r="C3" s="3" t="s">
        <v>4</v>
      </c>
      <c r="D3" s="3">
        <v>9.6692152804307308E-3</v>
      </c>
      <c r="E3" s="3">
        <v>6.0050143130003397E-2</v>
      </c>
    </row>
    <row r="4" spans="1:5">
      <c r="A4" s="3">
        <v>3</v>
      </c>
      <c r="B4" s="3">
        <v>2</v>
      </c>
      <c r="C4" s="3" t="s">
        <v>5</v>
      </c>
      <c r="D4" s="3">
        <v>1.2349186425296499E-2</v>
      </c>
      <c r="E4" s="3">
        <v>5.5892366749160101E-2</v>
      </c>
    </row>
    <row r="5" spans="1:5">
      <c r="A5" s="3">
        <v>4</v>
      </c>
      <c r="B5" s="3">
        <v>3</v>
      </c>
      <c r="C5" s="3" t="s">
        <v>6</v>
      </c>
      <c r="D5" s="3">
        <v>6.5834637172862403E-3</v>
      </c>
      <c r="E5" s="3">
        <v>5.2783026801147798E-2</v>
      </c>
    </row>
    <row r="6" spans="1:5">
      <c r="A6" s="3">
        <v>5</v>
      </c>
      <c r="B6" s="3">
        <v>3</v>
      </c>
      <c r="C6" s="3" t="s">
        <v>7</v>
      </c>
      <c r="D6" s="3">
        <v>6.6875425538501301E-3</v>
      </c>
      <c r="E6" s="3">
        <v>5.3590038695735698E-2</v>
      </c>
    </row>
    <row r="7" spans="1:5">
      <c r="A7" s="3">
        <v>6</v>
      </c>
      <c r="B7" s="3">
        <v>3</v>
      </c>
      <c r="C7" s="3" t="s">
        <v>8</v>
      </c>
      <c r="D7" s="3">
        <v>1.0499908564298799E-2</v>
      </c>
      <c r="E7" s="3">
        <v>5.5922516787134897E-2</v>
      </c>
    </row>
    <row r="8" spans="1:5">
      <c r="A8" s="3">
        <v>7</v>
      </c>
      <c r="B8" s="3">
        <v>4</v>
      </c>
      <c r="C8" s="3" t="s">
        <v>9</v>
      </c>
      <c r="D8" s="3">
        <v>6.67600394819063E-3</v>
      </c>
      <c r="E8" s="3">
        <v>5.3109467014178999E-2</v>
      </c>
    </row>
    <row r="9" spans="1:5">
      <c r="A9" s="3">
        <v>8</v>
      </c>
      <c r="B9" s="3">
        <v>4</v>
      </c>
      <c r="C9" s="3" t="s">
        <v>10</v>
      </c>
      <c r="D9" s="3">
        <v>6.8126479061293198E-3</v>
      </c>
      <c r="E9" s="3">
        <v>5.4076246111471001E-2</v>
      </c>
    </row>
    <row r="10" spans="1:5">
      <c r="A10" s="3">
        <v>9</v>
      </c>
      <c r="B10" s="3">
        <v>4</v>
      </c>
      <c r="C10" s="3" t="s">
        <v>11</v>
      </c>
      <c r="D10" s="3">
        <v>8.0857979260443996E-3</v>
      </c>
      <c r="E10" s="3">
        <v>5.3215235923687702E-2</v>
      </c>
    </row>
    <row r="11" spans="1:5">
      <c r="A11" s="3">
        <v>10</v>
      </c>
      <c r="B11" s="3">
        <v>4</v>
      </c>
      <c r="C11" s="3" t="s">
        <v>12</v>
      </c>
      <c r="D11" s="3">
        <v>1.2365626262001101E-2</v>
      </c>
      <c r="E11" s="3">
        <v>5.5897786508615897E-2</v>
      </c>
    </row>
    <row r="12" spans="1:5">
      <c r="A12" s="3">
        <v>11</v>
      </c>
      <c r="B12" s="3">
        <v>4</v>
      </c>
      <c r="C12" s="3" t="s">
        <v>13</v>
      </c>
      <c r="D12" s="3">
        <v>6.6077123565623204E-3</v>
      </c>
      <c r="E12" s="3">
        <v>5.3168138315526303E-2</v>
      </c>
    </row>
    <row r="13" spans="1:5">
      <c r="A13" s="3">
        <v>12</v>
      </c>
      <c r="B13" s="3">
        <v>4</v>
      </c>
      <c r="C13" s="3" t="s">
        <v>14</v>
      </c>
      <c r="D13" s="3">
        <v>6.6162649481437399E-3</v>
      </c>
      <c r="E13" s="3">
        <v>5.2430144437719803E-2</v>
      </c>
    </row>
    <row r="14" spans="1:5">
      <c r="A14" s="3">
        <v>13</v>
      </c>
      <c r="B14" s="3">
        <v>4</v>
      </c>
      <c r="C14" s="3" t="s">
        <v>15</v>
      </c>
      <c r="D14" s="3">
        <v>6.64171672626676E-3</v>
      </c>
      <c r="E14" s="3">
        <v>5.2902625348547998E-2</v>
      </c>
    </row>
    <row r="15" spans="1:5">
      <c r="A15" s="3">
        <v>14</v>
      </c>
      <c r="B15" s="3">
        <v>4</v>
      </c>
      <c r="C15" s="3" t="s">
        <v>16</v>
      </c>
      <c r="D15" s="3">
        <v>6.6330279402285102E-3</v>
      </c>
      <c r="E15" s="3">
        <v>5.2863630819840503E-2</v>
      </c>
    </row>
    <row r="16" spans="1:5">
      <c r="A16" s="3">
        <v>15</v>
      </c>
      <c r="B16" s="3">
        <v>4</v>
      </c>
      <c r="C16" s="3" t="s">
        <v>17</v>
      </c>
      <c r="D16" s="3">
        <v>6.5418248469664101E-3</v>
      </c>
      <c r="E16" s="3">
        <v>5.2158255491371798E-2</v>
      </c>
    </row>
    <row r="17" spans="1:5">
      <c r="A17" s="3">
        <v>16</v>
      </c>
      <c r="B17" s="3">
        <v>3</v>
      </c>
      <c r="C17" s="3" t="s">
        <v>8</v>
      </c>
      <c r="D17" s="3">
        <v>1.18333228139421E-2</v>
      </c>
      <c r="E17" s="3">
        <v>5.5976750677475498E-2</v>
      </c>
    </row>
    <row r="18" spans="1:5">
      <c r="A18" s="3">
        <v>17</v>
      </c>
      <c r="B18" s="3">
        <v>3</v>
      </c>
      <c r="C18" s="3" t="s">
        <v>18</v>
      </c>
      <c r="D18" s="3">
        <v>6.6269928904272701E-3</v>
      </c>
      <c r="E18" s="3">
        <v>5.3275466265060002E-2</v>
      </c>
    </row>
    <row r="19" spans="1:5">
      <c r="A19" s="3">
        <v>18</v>
      </c>
      <c r="B19" s="3">
        <v>3</v>
      </c>
      <c r="C19" s="3" t="s">
        <v>19</v>
      </c>
      <c r="D19" s="3">
        <v>6.7715484471830099E-3</v>
      </c>
      <c r="E19" s="3">
        <v>5.3068958480539503E-2</v>
      </c>
    </row>
    <row r="20" spans="1:5">
      <c r="A20" s="3">
        <v>19</v>
      </c>
      <c r="B20" s="3">
        <v>3</v>
      </c>
      <c r="C20" s="3" t="s">
        <v>18</v>
      </c>
      <c r="D20" s="3">
        <v>6.5739290260690203E-3</v>
      </c>
      <c r="E20" s="3">
        <v>5.3261759952259902E-2</v>
      </c>
    </row>
    <row r="21" spans="1:5">
      <c r="A21" s="3">
        <v>20</v>
      </c>
      <c r="B21" s="3">
        <v>3</v>
      </c>
      <c r="C21" s="3" t="s">
        <v>20</v>
      </c>
      <c r="D21" s="3">
        <v>6.6898161244732602E-3</v>
      </c>
      <c r="E21" s="3">
        <v>5.3010035802902297E-2</v>
      </c>
    </row>
    <row r="22" spans="1:5">
      <c r="A22" s="3">
        <v>21</v>
      </c>
      <c r="B22" s="3">
        <v>3</v>
      </c>
      <c r="C22" s="3" t="s">
        <v>21</v>
      </c>
      <c r="D22" s="3">
        <v>6.5723906819504197E-3</v>
      </c>
      <c r="E22" s="3">
        <v>5.2033564696676499E-2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10" sqref="A1:C10"/>
    </sheetView>
  </sheetViews>
  <sheetFormatPr baseColWidth="10" defaultRowHeight="15" x14ac:dyDescent="0"/>
  <cols>
    <col min="1" max="1" width="12.5" bestFit="1" customWidth="1"/>
    <col min="3" max="3" width="14.5" bestFit="1" customWidth="1"/>
    <col min="4" max="4" width="12.6640625" style="4" bestFit="1" customWidth="1"/>
  </cols>
  <sheetData>
    <row r="1" spans="1:5">
      <c r="A1" s="1" t="s">
        <v>54</v>
      </c>
      <c r="B1" s="1" t="s">
        <v>1</v>
      </c>
      <c r="C1" s="1" t="s">
        <v>2</v>
      </c>
      <c r="D1" s="5" t="s">
        <v>26</v>
      </c>
      <c r="E1" s="5" t="s">
        <v>27</v>
      </c>
    </row>
    <row r="2" spans="1:5">
      <c r="A2" s="1">
        <v>1</v>
      </c>
      <c r="B2" s="1">
        <v>2</v>
      </c>
      <c r="C2" s="1" t="s">
        <v>3</v>
      </c>
      <c r="D2" s="5">
        <v>0.33348560986751902</v>
      </c>
      <c r="E2" s="5">
        <v>0.32185171194065698</v>
      </c>
    </row>
    <row r="3" spans="1:5">
      <c r="A3" s="1">
        <v>2</v>
      </c>
      <c r="B3" s="1">
        <v>2</v>
      </c>
      <c r="C3" s="1" t="s">
        <v>4</v>
      </c>
      <c r="D3" s="5">
        <v>0.28414801279122898</v>
      </c>
      <c r="E3" s="5">
        <v>0.296026649266802</v>
      </c>
    </row>
    <row r="4" spans="1:5">
      <c r="A4" s="1">
        <v>3</v>
      </c>
      <c r="B4" s="1">
        <v>2</v>
      </c>
      <c r="C4" s="1" t="s">
        <v>5</v>
      </c>
      <c r="D4" s="5">
        <v>0.28072179077204201</v>
      </c>
      <c r="E4" s="5">
        <v>0.26917133143308503</v>
      </c>
    </row>
    <row r="5" spans="1:5">
      <c r="A5" s="1">
        <v>4</v>
      </c>
      <c r="B5" s="1">
        <v>3</v>
      </c>
      <c r="C5" s="1" t="s">
        <v>6</v>
      </c>
      <c r="D5" s="5">
        <v>0.30698949291914102</v>
      </c>
      <c r="E5" s="5">
        <v>0.29942649129434401</v>
      </c>
    </row>
    <row r="6" spans="1:5">
      <c r="A6" s="1">
        <v>5</v>
      </c>
      <c r="B6" s="1">
        <v>3</v>
      </c>
      <c r="C6" s="1" t="s">
        <v>7</v>
      </c>
      <c r="D6" s="5">
        <v>0.32868889904065801</v>
      </c>
      <c r="E6" s="5">
        <v>0.31141179298739702</v>
      </c>
    </row>
    <row r="7" spans="1:5">
      <c r="A7" s="2">
        <v>6</v>
      </c>
      <c r="B7" s="2">
        <v>3</v>
      </c>
      <c r="C7" s="2" t="s">
        <v>8</v>
      </c>
      <c r="D7" s="5">
        <v>0.27912288716308797</v>
      </c>
      <c r="E7" s="5">
        <v>0.26223428002335297</v>
      </c>
    </row>
    <row r="8" spans="1:5">
      <c r="A8" s="1">
        <v>7</v>
      </c>
      <c r="B8" s="1">
        <v>4</v>
      </c>
      <c r="C8" s="1" t="s">
        <v>9</v>
      </c>
      <c r="D8" s="5">
        <v>0.31018730013704898</v>
      </c>
      <c r="E8" s="5">
        <v>0.29688519523335299</v>
      </c>
    </row>
    <row r="9" spans="1:5">
      <c r="A9" s="1">
        <v>8</v>
      </c>
      <c r="B9" s="1">
        <v>4</v>
      </c>
      <c r="C9" s="1" t="s">
        <v>10</v>
      </c>
      <c r="D9" s="5">
        <v>0.30424851530379199</v>
      </c>
      <c r="E9" s="5">
        <v>0.29599230742813998</v>
      </c>
    </row>
    <row r="10" spans="1:5">
      <c r="A10" s="1">
        <v>9</v>
      </c>
      <c r="B10" s="1">
        <v>4</v>
      </c>
      <c r="C10" s="1" t="s">
        <v>11</v>
      </c>
      <c r="D10" s="5">
        <v>0.28483325719506603</v>
      </c>
      <c r="E10" s="5">
        <v>0.279199148322401</v>
      </c>
    </row>
    <row r="11" spans="1:5">
      <c r="A11" s="17"/>
      <c r="B11" s="17"/>
      <c r="C11" s="17"/>
    </row>
    <row r="12" spans="1:5">
      <c r="A12" s="17"/>
      <c r="B12" s="17"/>
      <c r="C12" s="17"/>
    </row>
    <row r="13" spans="1:5">
      <c r="A13" s="17"/>
      <c r="B13" s="17"/>
      <c r="C13" s="17"/>
    </row>
    <row r="14" spans="1:5">
      <c r="A14" s="17"/>
      <c r="B14" s="17"/>
      <c r="C14" s="17"/>
    </row>
    <row r="15" spans="1:5">
      <c r="A15" s="17"/>
      <c r="B15" s="17"/>
      <c r="C15" s="17"/>
    </row>
    <row r="16" spans="1:5">
      <c r="A16" s="17"/>
      <c r="B16" s="17"/>
      <c r="C16" s="17"/>
    </row>
    <row r="17" spans="1:3">
      <c r="A17" s="17"/>
      <c r="B17" s="17"/>
      <c r="C17" s="17"/>
    </row>
    <row r="18" spans="1:3">
      <c r="A18" s="17"/>
      <c r="B18" s="17"/>
      <c r="C18" s="17"/>
    </row>
    <row r="19" spans="1:3">
      <c r="A19" s="17"/>
      <c r="B19" s="17"/>
      <c r="C19" s="17"/>
    </row>
    <row r="20" spans="1:3">
      <c r="A20" s="17"/>
      <c r="B20" s="17"/>
      <c r="C20" s="17"/>
    </row>
    <row r="21" spans="1:3">
      <c r="A21" s="17"/>
      <c r="B21" s="17"/>
      <c r="C21" s="17"/>
    </row>
    <row r="22" spans="1:3">
      <c r="A22" s="17"/>
      <c r="B22" s="17"/>
      <c r="C22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D2:E10"/>
    </sheetView>
  </sheetViews>
  <sheetFormatPr baseColWidth="10" defaultRowHeight="15" x14ac:dyDescent="0"/>
  <cols>
    <col min="3" max="3" width="14.5" bestFit="1" customWidth="1"/>
    <col min="4" max="4" width="12.83203125" bestFit="1" customWidth="1"/>
    <col min="5" max="5" width="13.5" bestFit="1" customWidth="1"/>
  </cols>
  <sheetData>
    <row r="1" spans="1:5">
      <c r="A1" s="1" t="s">
        <v>0</v>
      </c>
      <c r="B1" s="1" t="s">
        <v>1</v>
      </c>
      <c r="C1" s="1" t="s">
        <v>2</v>
      </c>
      <c r="D1" t="s">
        <v>28</v>
      </c>
      <c r="E1" t="s">
        <v>29</v>
      </c>
    </row>
    <row r="2" spans="1:5">
      <c r="A2" s="1">
        <v>1</v>
      </c>
      <c r="B2" s="1">
        <v>2</v>
      </c>
      <c r="C2" s="1" t="s">
        <v>3</v>
      </c>
      <c r="D2">
        <v>2.4741674557393503</v>
      </c>
      <c r="E2">
        <v>0.49277002016112298</v>
      </c>
    </row>
    <row r="3" spans="1:5">
      <c r="A3" s="1">
        <v>2</v>
      </c>
      <c r="B3" s="1">
        <v>2</v>
      </c>
      <c r="C3" s="1" t="s">
        <v>4</v>
      </c>
      <c r="D3">
        <v>2.4278982328311001</v>
      </c>
      <c r="E3">
        <v>0.48197060860805696</v>
      </c>
    </row>
    <row r="4" spans="1:5">
      <c r="A4" s="1">
        <v>3</v>
      </c>
      <c r="B4" s="1">
        <v>2</v>
      </c>
      <c r="C4" s="1" t="s">
        <v>5</v>
      </c>
      <c r="D4">
        <v>2.8152991284681201</v>
      </c>
      <c r="E4">
        <v>1.28052016507307</v>
      </c>
    </row>
    <row r="5" spans="1:5">
      <c r="A5" s="1">
        <v>4</v>
      </c>
      <c r="B5" s="1">
        <v>3</v>
      </c>
      <c r="C5" s="1" t="s">
        <v>6</v>
      </c>
      <c r="D5">
        <v>2.4339731541181098</v>
      </c>
      <c r="E5">
        <v>0.48038168214640997</v>
      </c>
    </row>
    <row r="6" spans="1:5">
      <c r="A6" s="1">
        <v>5</v>
      </c>
      <c r="B6" s="1">
        <v>3</v>
      </c>
      <c r="C6" s="1" t="s">
        <v>7</v>
      </c>
      <c r="D6">
        <v>2.4096213024827398</v>
      </c>
      <c r="E6">
        <v>0.47343459467952403</v>
      </c>
    </row>
    <row r="7" spans="1:5">
      <c r="A7" s="2">
        <v>6</v>
      </c>
      <c r="B7" s="2">
        <v>3</v>
      </c>
      <c r="C7" s="2" t="s">
        <v>8</v>
      </c>
      <c r="D7">
        <v>2.4310563507060299</v>
      </c>
      <c r="E7">
        <v>0.48982082040114999</v>
      </c>
    </row>
    <row r="8" spans="1:5">
      <c r="A8" s="1">
        <v>7</v>
      </c>
      <c r="B8" s="1">
        <v>4</v>
      </c>
      <c r="C8" s="1" t="s">
        <v>9</v>
      </c>
      <c r="D8">
        <v>2.4872322249468999</v>
      </c>
      <c r="E8">
        <v>0.49164581234129701</v>
      </c>
    </row>
    <row r="9" spans="1:5">
      <c r="A9" s="1">
        <v>8</v>
      </c>
      <c r="B9" s="1">
        <v>4</v>
      </c>
      <c r="C9" s="1" t="s">
        <v>10</v>
      </c>
      <c r="D9">
        <v>2.42619687123462</v>
      </c>
      <c r="E9">
        <v>0.47700769287482897</v>
      </c>
    </row>
    <row r="10" spans="1:5">
      <c r="A10" s="1">
        <v>9</v>
      </c>
      <c r="B10" s="1">
        <v>4</v>
      </c>
      <c r="C10" s="1" t="s">
        <v>11</v>
      </c>
      <c r="D10">
        <v>2.4475494664567501</v>
      </c>
      <c r="E10">
        <v>0.48229182953597999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2" sqref="B12"/>
    </sheetView>
  </sheetViews>
  <sheetFormatPr baseColWidth="10" defaultRowHeight="15" x14ac:dyDescent="0"/>
  <cols>
    <col min="1" max="1" width="18.5" style="6" customWidth="1"/>
    <col min="2" max="2" width="47.6640625" style="6" customWidth="1"/>
    <col min="3" max="16384" width="10.83203125" style="6"/>
  </cols>
  <sheetData>
    <row r="1" spans="1:2">
      <c r="A1" s="6" t="s">
        <v>30</v>
      </c>
      <c r="B1" s="6" t="s">
        <v>31</v>
      </c>
    </row>
    <row r="2" spans="1:2">
      <c r="A2" s="6" t="s">
        <v>32</v>
      </c>
      <c r="B2" s="6" t="s">
        <v>33</v>
      </c>
    </row>
    <row r="3" spans="1:2">
      <c r="A3" s="6" t="s">
        <v>34</v>
      </c>
      <c r="B3" s="6" t="s">
        <v>35</v>
      </c>
    </row>
    <row r="4" spans="1:2">
      <c r="A4" s="6" t="s">
        <v>36</v>
      </c>
      <c r="B4" s="6" t="s">
        <v>37</v>
      </c>
    </row>
    <row r="5" spans="1:2">
      <c r="A5" s="6" t="s">
        <v>42</v>
      </c>
      <c r="B5" s="6" t="s">
        <v>45</v>
      </c>
    </row>
    <row r="6" spans="1:2">
      <c r="A6" s="6" t="s">
        <v>43</v>
      </c>
      <c r="B6" s="6" t="s">
        <v>44</v>
      </c>
    </row>
    <row r="7" spans="1:2">
      <c r="A7" s="6" t="s">
        <v>38</v>
      </c>
      <c r="B7" s="6" t="s">
        <v>41</v>
      </c>
    </row>
    <row r="8" spans="1:2">
      <c r="A8" s="6" t="s">
        <v>39</v>
      </c>
      <c r="B8" s="6" t="s">
        <v>40</v>
      </c>
    </row>
    <row r="9" spans="1:2" ht="30">
      <c r="A9" s="6" t="s">
        <v>46</v>
      </c>
      <c r="B9" s="6" t="s">
        <v>47</v>
      </c>
    </row>
    <row r="10" spans="1:2">
      <c r="A10" s="6" t="s">
        <v>48</v>
      </c>
      <c r="B10" s="6" t="s">
        <v>49</v>
      </c>
    </row>
    <row r="11" spans="1:2">
      <c r="A11" s="6" t="s">
        <v>50</v>
      </c>
      <c r="B11" s="6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F22"/>
    </sheetView>
  </sheetViews>
  <sheetFormatPr baseColWidth="10" defaultRowHeight="15" x14ac:dyDescent="0"/>
  <cols>
    <col min="1" max="1" width="12.33203125" bestFit="1" customWidth="1"/>
    <col min="2" max="2" width="6.5" bestFit="1" customWidth="1"/>
    <col min="3" max="3" width="14.6640625" bestFit="1" customWidth="1"/>
    <col min="4" max="4" width="12.1640625" style="4" bestFit="1" customWidth="1"/>
    <col min="5" max="5" width="14.6640625" style="4" customWidth="1"/>
    <col min="6" max="6" width="12.1640625" style="4" bestFit="1" customWidth="1"/>
  </cols>
  <sheetData>
    <row r="1" spans="1:7">
      <c r="A1" s="10" t="s">
        <v>54</v>
      </c>
      <c r="B1" s="10" t="s">
        <v>1</v>
      </c>
      <c r="C1" s="10" t="s">
        <v>2</v>
      </c>
      <c r="D1" s="11" t="s">
        <v>52</v>
      </c>
      <c r="E1" s="11" t="s">
        <v>53</v>
      </c>
      <c r="F1" s="11" t="s">
        <v>27</v>
      </c>
    </row>
    <row r="2" spans="1:7">
      <c r="A2" s="2">
        <v>1</v>
      </c>
      <c r="B2" s="2">
        <v>2</v>
      </c>
      <c r="C2" s="2" t="s">
        <v>3</v>
      </c>
      <c r="D2" s="12">
        <v>0.164818617385352</v>
      </c>
      <c r="E2" s="12">
        <v>0.15690304898938001</v>
      </c>
      <c r="F2" s="12">
        <v>0.152038369304556</v>
      </c>
    </row>
    <row r="3" spans="1:7">
      <c r="A3" s="2">
        <v>2</v>
      </c>
      <c r="B3" s="2">
        <v>2</v>
      </c>
      <c r="C3" s="2" t="s">
        <v>4</v>
      </c>
      <c r="D3" s="12">
        <v>0.16557152635181399</v>
      </c>
      <c r="E3" s="12">
        <v>0.15666324083590299</v>
      </c>
      <c r="F3" s="12">
        <v>0.14784743633664499</v>
      </c>
    </row>
    <row r="4" spans="1:7">
      <c r="A4" s="2">
        <v>3</v>
      </c>
      <c r="B4" s="2">
        <v>2</v>
      </c>
      <c r="C4" s="2" t="s">
        <v>5</v>
      </c>
      <c r="D4" s="12">
        <v>0.17015742642025999</v>
      </c>
      <c r="E4" s="12">
        <v>0.15851318944844101</v>
      </c>
      <c r="F4" s="12">
        <v>0.15288340755966701</v>
      </c>
    </row>
    <row r="5" spans="1:7">
      <c r="A5" s="2">
        <v>4</v>
      </c>
      <c r="B5" s="2">
        <v>3</v>
      </c>
      <c r="C5" s="2" t="s">
        <v>6</v>
      </c>
      <c r="D5" s="12">
        <v>0.160369609856263</v>
      </c>
      <c r="E5" s="12">
        <v>0.15087358684481</v>
      </c>
      <c r="F5" s="12">
        <v>0.14846408587415799</v>
      </c>
    </row>
    <row r="6" spans="1:7">
      <c r="A6" s="3">
        <v>5</v>
      </c>
      <c r="B6" s="3">
        <v>3</v>
      </c>
      <c r="C6" s="3" t="s">
        <v>7</v>
      </c>
      <c r="D6" s="9">
        <v>0.179192334017796</v>
      </c>
      <c r="E6" s="9">
        <v>0.16824254881808801</v>
      </c>
      <c r="F6" s="9">
        <v>0.16303909253549501</v>
      </c>
    </row>
    <row r="7" spans="1:7">
      <c r="A7" s="3">
        <v>6</v>
      </c>
      <c r="B7" s="3">
        <v>3</v>
      </c>
      <c r="C7" s="3" t="s">
        <v>8</v>
      </c>
      <c r="D7" s="9">
        <v>0.17008898015058199</v>
      </c>
      <c r="E7" s="9">
        <v>0.16515930113052399</v>
      </c>
      <c r="F7" s="9">
        <v>0.15459632294164699</v>
      </c>
    </row>
    <row r="8" spans="1:7">
      <c r="A8" s="3">
        <v>7</v>
      </c>
      <c r="B8" s="3">
        <v>4</v>
      </c>
      <c r="C8" s="3" t="s">
        <v>9</v>
      </c>
      <c r="D8" s="9">
        <v>0.18964179785535001</v>
      </c>
      <c r="E8" s="9">
        <v>0.178245974648852</v>
      </c>
      <c r="F8" s="9">
        <v>0.17486962810703799</v>
      </c>
    </row>
    <row r="9" spans="1:7">
      <c r="A9" s="3">
        <v>8</v>
      </c>
      <c r="B9" s="3">
        <v>4</v>
      </c>
      <c r="C9" s="3" t="s">
        <v>10</v>
      </c>
      <c r="D9" s="9">
        <v>0.166849190052476</v>
      </c>
      <c r="E9" s="9">
        <v>0.15974648852346701</v>
      </c>
      <c r="F9" s="9">
        <v>0.154242320429371</v>
      </c>
    </row>
    <row r="10" spans="1:7">
      <c r="A10" s="3">
        <v>9</v>
      </c>
      <c r="B10" s="3">
        <v>4</v>
      </c>
      <c r="C10" s="3" t="s">
        <v>11</v>
      </c>
      <c r="D10" s="9">
        <v>0.21893680127766399</v>
      </c>
      <c r="E10" s="9">
        <v>0.21209318259678001</v>
      </c>
      <c r="F10" s="9">
        <v>0.20554984583761601</v>
      </c>
    </row>
    <row r="11" spans="1:7">
      <c r="A11" s="2">
        <v>10</v>
      </c>
      <c r="B11" s="2">
        <v>4</v>
      </c>
      <c r="C11" s="2" t="s">
        <v>12</v>
      </c>
      <c r="D11" s="12">
        <v>0.18243212411590201</v>
      </c>
      <c r="E11" s="12">
        <v>0.18187735525865001</v>
      </c>
      <c r="F11" s="12">
        <v>0.18369685204217601</v>
      </c>
      <c r="G11" t="s">
        <v>57</v>
      </c>
    </row>
    <row r="12" spans="1:7">
      <c r="A12" s="3">
        <v>11</v>
      </c>
      <c r="B12" s="3">
        <v>4</v>
      </c>
      <c r="C12" s="3" t="s">
        <v>13</v>
      </c>
      <c r="D12" s="9">
        <v>0.179831165868127</v>
      </c>
      <c r="E12" s="9">
        <v>0.17372387804042499</v>
      </c>
      <c r="F12" s="9">
        <v>0.17077005062616599</v>
      </c>
    </row>
    <row r="13" spans="1:7">
      <c r="A13" s="3">
        <v>12</v>
      </c>
      <c r="B13" s="3">
        <v>4</v>
      </c>
      <c r="C13" s="3" t="s">
        <v>14</v>
      </c>
      <c r="D13" s="9">
        <v>0.178005932010039</v>
      </c>
      <c r="E13" s="9">
        <v>0.172833162041795</v>
      </c>
      <c r="F13" s="9">
        <v>0.16599672642838101</v>
      </c>
    </row>
    <row r="14" spans="1:7">
      <c r="A14" s="3">
        <v>13</v>
      </c>
      <c r="B14" s="3">
        <v>4</v>
      </c>
      <c r="C14" s="3" t="s">
        <v>15</v>
      </c>
      <c r="D14" s="9">
        <v>0.17300935432352299</v>
      </c>
      <c r="E14" s="9">
        <v>0.161939020212402</v>
      </c>
      <c r="F14" s="9">
        <v>0.15556697499143499</v>
      </c>
    </row>
    <row r="15" spans="1:7">
      <c r="A15" s="3">
        <v>14</v>
      </c>
      <c r="B15" s="3">
        <v>4</v>
      </c>
      <c r="C15" s="3" t="s">
        <v>16</v>
      </c>
      <c r="D15" s="9">
        <v>0.189892767510837</v>
      </c>
      <c r="E15" s="9">
        <v>0.17680712572798901</v>
      </c>
      <c r="F15" s="9">
        <v>0.16896197327852</v>
      </c>
    </row>
    <row r="16" spans="1:7">
      <c r="A16" s="3">
        <v>15</v>
      </c>
      <c r="B16" s="3">
        <v>4</v>
      </c>
      <c r="C16" s="3" t="s">
        <v>17</v>
      </c>
      <c r="D16" s="9">
        <v>0.185512206251426</v>
      </c>
      <c r="E16" s="9">
        <v>0.17458033573141499</v>
      </c>
      <c r="F16" s="9">
        <v>0.17044649994290301</v>
      </c>
    </row>
    <row r="17" spans="1:6">
      <c r="A17" s="3">
        <v>16</v>
      </c>
      <c r="B17" s="3">
        <v>3</v>
      </c>
      <c r="C17" s="3" t="s">
        <v>8</v>
      </c>
      <c r="D17" s="9">
        <v>0.174652064795802</v>
      </c>
      <c r="E17" s="9">
        <v>0.16361767728674201</v>
      </c>
      <c r="F17" s="9">
        <v>0.153949221575121</v>
      </c>
    </row>
    <row r="18" spans="1:6">
      <c r="A18" s="3">
        <v>17</v>
      </c>
      <c r="B18" s="3">
        <v>3</v>
      </c>
      <c r="C18" s="3" t="s">
        <v>18</v>
      </c>
      <c r="D18" s="9">
        <v>0.16929044033766799</v>
      </c>
      <c r="E18" s="9">
        <v>0.164919492977047</v>
      </c>
      <c r="F18" s="9">
        <v>0.15461916181340599</v>
      </c>
    </row>
    <row r="19" spans="1:6">
      <c r="A19" s="3">
        <v>18</v>
      </c>
      <c r="B19" s="3">
        <v>3</v>
      </c>
      <c r="C19" s="3" t="s">
        <v>19</v>
      </c>
      <c r="D19" s="9">
        <v>0.16814966917636301</v>
      </c>
      <c r="E19" s="9">
        <v>0.15950668036998999</v>
      </c>
      <c r="F19" s="9">
        <v>0.14973544973545</v>
      </c>
    </row>
    <row r="20" spans="1:6">
      <c r="A20" s="2">
        <v>19</v>
      </c>
      <c r="B20" s="2">
        <v>3</v>
      </c>
      <c r="C20" s="2" t="s">
        <v>18</v>
      </c>
      <c r="D20" s="12">
        <v>0.16792151494410201</v>
      </c>
      <c r="E20" s="12">
        <v>0.15597807468311101</v>
      </c>
      <c r="F20" s="12">
        <v>0.147337368200678</v>
      </c>
    </row>
    <row r="21" spans="1:6">
      <c r="A21" s="3">
        <v>20</v>
      </c>
      <c r="B21" s="3">
        <v>3</v>
      </c>
      <c r="C21" s="3" t="s">
        <v>20</v>
      </c>
      <c r="D21" s="9">
        <v>0.178667579283596</v>
      </c>
      <c r="E21" s="9">
        <v>0.16903048989379901</v>
      </c>
      <c r="F21" s="9">
        <v>0.16417722964485601</v>
      </c>
    </row>
    <row r="22" spans="1:6">
      <c r="A22" s="3">
        <v>21</v>
      </c>
      <c r="B22" s="3">
        <v>3</v>
      </c>
      <c r="C22" s="3" t="s">
        <v>21</v>
      </c>
      <c r="D22" s="9">
        <v>0.171891398585444</v>
      </c>
      <c r="E22" s="9">
        <v>0.16296676944159</v>
      </c>
      <c r="F22" s="9">
        <v>0.157394084732214</v>
      </c>
    </row>
    <row r="24" spans="1:6">
      <c r="A24" t="s">
        <v>55</v>
      </c>
      <c r="D24" s="4" t="s">
        <v>27</v>
      </c>
      <c r="E24" s="4">
        <v>7.6200000000000004E-2</v>
      </c>
      <c r="F24" s="4" t="s">
        <v>64</v>
      </c>
    </row>
    <row r="25" spans="1:6">
      <c r="D25" s="4" t="s">
        <v>56</v>
      </c>
      <c r="E25" s="4">
        <v>5.5899999999999998E-2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12" sqref="G12"/>
    </sheetView>
  </sheetViews>
  <sheetFormatPr baseColWidth="10" defaultRowHeight="15" x14ac:dyDescent="0"/>
  <cols>
    <col min="2" max="2" width="6.5" bestFit="1" customWidth="1"/>
    <col min="3" max="3" width="14.6640625" bestFit="1" customWidth="1"/>
    <col min="4" max="4" width="10.83203125" style="14"/>
    <col min="5" max="5" width="12.83203125" style="14" bestFit="1" customWidth="1"/>
    <col min="6" max="6" width="10.1640625" style="14" bestFit="1" customWidth="1"/>
  </cols>
  <sheetData>
    <row r="1" spans="1:7">
      <c r="A1" s="10" t="s">
        <v>54</v>
      </c>
      <c r="B1" s="10" t="s">
        <v>1</v>
      </c>
      <c r="C1" s="10" t="s">
        <v>2</v>
      </c>
      <c r="D1" s="13" t="s">
        <v>52</v>
      </c>
      <c r="E1" s="13" t="s">
        <v>53</v>
      </c>
      <c r="F1" s="13" t="s">
        <v>27</v>
      </c>
    </row>
    <row r="2" spans="1:7">
      <c r="A2" s="2">
        <v>1</v>
      </c>
      <c r="B2" s="2">
        <v>2</v>
      </c>
      <c r="C2" s="2" t="s">
        <v>3</v>
      </c>
      <c r="D2" s="16">
        <v>5.26632803811556E-2</v>
      </c>
      <c r="E2" s="16">
        <v>6.6191013691137496E-3</v>
      </c>
      <c r="F2" s="16">
        <v>6.5917994158802501E-3</v>
      </c>
      <c r="G2" s="8" t="s">
        <v>58</v>
      </c>
    </row>
    <row r="3" spans="1:7">
      <c r="A3" s="3">
        <v>2</v>
      </c>
      <c r="B3" s="3">
        <v>2</v>
      </c>
      <c r="C3" s="3" t="s">
        <v>4</v>
      </c>
      <c r="D3" s="15">
        <v>5.2707303484651198E-2</v>
      </c>
      <c r="E3" s="15">
        <v>7.3355304824192597E-3</v>
      </c>
      <c r="F3" s="15">
        <v>7.4240210960922499E-3</v>
      </c>
    </row>
    <row r="4" spans="1:7">
      <c r="A4" s="3">
        <v>3</v>
      </c>
      <c r="B4" s="3">
        <v>2</v>
      </c>
      <c r="C4" s="3" t="s">
        <v>5</v>
      </c>
      <c r="D4" s="15">
        <v>5.6319836770872801E-2</v>
      </c>
      <c r="E4" s="15">
        <v>1.23910935693808E-2</v>
      </c>
      <c r="F4" s="15">
        <v>1.22380348653827E-2</v>
      </c>
    </row>
    <row r="5" spans="1:7">
      <c r="A5" s="3">
        <v>4</v>
      </c>
      <c r="B5" s="3">
        <v>3</v>
      </c>
      <c r="C5" s="3" t="s">
        <v>6</v>
      </c>
      <c r="D5" s="15">
        <v>5.2565775515348502E-2</v>
      </c>
      <c r="E5" s="15">
        <v>6.6637267024701801E-3</v>
      </c>
      <c r="F5" s="15">
        <v>6.6018907312749503E-3</v>
      </c>
    </row>
    <row r="6" spans="1:7">
      <c r="A6" s="3">
        <v>5</v>
      </c>
      <c r="B6" s="3">
        <v>3</v>
      </c>
      <c r="C6" s="3" t="s">
        <v>7</v>
      </c>
      <c r="D6" s="15">
        <v>5.25038658997121E-2</v>
      </c>
      <c r="E6" s="15">
        <v>6.8813798950452696E-3</v>
      </c>
      <c r="F6" s="15">
        <v>6.5822001338357999E-3</v>
      </c>
    </row>
    <row r="7" spans="1:7">
      <c r="A7" s="3">
        <v>6</v>
      </c>
      <c r="B7" s="3">
        <v>3</v>
      </c>
      <c r="C7" s="3" t="s">
        <v>8</v>
      </c>
      <c r="D7" s="15">
        <v>5.5651516264742698E-2</v>
      </c>
      <c r="E7" s="15">
        <v>1.12639528832743E-2</v>
      </c>
      <c r="F7" s="15">
        <v>1.11981573555216E-2</v>
      </c>
    </row>
    <row r="8" spans="1:7">
      <c r="A8" s="3">
        <v>7</v>
      </c>
      <c r="B8" s="3">
        <v>4</v>
      </c>
      <c r="C8" s="3" t="s">
        <v>9</v>
      </c>
      <c r="D8" s="15">
        <v>5.2872773170413202E-2</v>
      </c>
      <c r="E8" s="15">
        <v>6.6141051177599497E-3</v>
      </c>
      <c r="F8" s="15">
        <v>6.61228161664827E-3</v>
      </c>
      <c r="G8" s="18">
        <f>E2-E15</f>
        <v>1.0983144667409996E-5</v>
      </c>
    </row>
    <row r="9" spans="1:7">
      <c r="A9" s="3">
        <v>8</v>
      </c>
      <c r="B9" s="3">
        <v>4</v>
      </c>
      <c r="C9" s="3" t="s">
        <v>10</v>
      </c>
      <c r="D9" s="15">
        <v>5.2732756593228701E-2</v>
      </c>
      <c r="E9" s="15">
        <v>6.6587547285003696E-3</v>
      </c>
      <c r="F9" s="15">
        <v>6.5794542364543502E-3</v>
      </c>
    </row>
    <row r="10" spans="1:7">
      <c r="A10" s="3">
        <v>9</v>
      </c>
      <c r="B10" s="3">
        <v>4</v>
      </c>
      <c r="C10" s="3" t="s">
        <v>11</v>
      </c>
      <c r="D10" s="15">
        <v>5.39372928852353E-2</v>
      </c>
      <c r="E10" s="15">
        <v>8.4305807869573708E-3</v>
      </c>
      <c r="F10" s="15">
        <v>8.6802978104379893E-3</v>
      </c>
    </row>
    <row r="11" spans="1:7">
      <c r="A11" s="3">
        <v>10</v>
      </c>
      <c r="B11" s="3">
        <v>4</v>
      </c>
      <c r="C11" s="3" t="s">
        <v>12</v>
      </c>
      <c r="D11" s="15">
        <v>5.5445840321321799E-2</v>
      </c>
      <c r="E11" s="15">
        <v>1.1143712716477201E-2</v>
      </c>
      <c r="F11" s="15">
        <v>1.08660896344667E-2</v>
      </c>
    </row>
    <row r="12" spans="1:7">
      <c r="A12" s="3">
        <v>11</v>
      </c>
      <c r="B12" s="3">
        <v>4</v>
      </c>
      <c r="C12" s="3" t="s">
        <v>13</v>
      </c>
      <c r="D12" s="15">
        <v>5.3083815964616601E-2</v>
      </c>
      <c r="E12" s="15">
        <v>6.9345208644385099E-3</v>
      </c>
      <c r="F12" s="15">
        <v>6.9220388699241199E-3</v>
      </c>
    </row>
    <row r="13" spans="1:7">
      <c r="A13" s="3">
        <v>12</v>
      </c>
      <c r="B13" s="3">
        <v>4</v>
      </c>
      <c r="C13" s="3" t="s">
        <v>14</v>
      </c>
      <c r="D13" s="15">
        <v>5.3178096395355201E-2</v>
      </c>
      <c r="E13" s="15">
        <v>7.2696230728611297E-3</v>
      </c>
      <c r="F13" s="15">
        <v>7.16259391206139E-3</v>
      </c>
    </row>
    <row r="14" spans="1:7">
      <c r="A14" s="3">
        <v>13</v>
      </c>
      <c r="B14" s="3">
        <v>4</v>
      </c>
      <c r="C14" s="3" t="s">
        <v>15</v>
      </c>
      <c r="D14" s="15">
        <v>5.2781455413657398E-2</v>
      </c>
      <c r="E14" s="15">
        <v>6.6864811090352203E-3</v>
      </c>
      <c r="F14" s="15">
        <v>6.6040444907072299E-3</v>
      </c>
    </row>
    <row r="15" spans="1:7">
      <c r="A15" s="3">
        <v>14</v>
      </c>
      <c r="B15" s="3">
        <v>4</v>
      </c>
      <c r="C15" s="3" t="s">
        <v>16</v>
      </c>
      <c r="D15" s="15">
        <v>5.2591212691597201E-2</v>
      </c>
      <c r="E15" s="15">
        <v>6.6081182244463396E-3</v>
      </c>
      <c r="F15" s="15">
        <v>6.5801291650097902E-3</v>
      </c>
    </row>
    <row r="16" spans="1:7">
      <c r="A16" s="3">
        <v>15</v>
      </c>
      <c r="B16" s="3">
        <v>4</v>
      </c>
      <c r="C16" s="3" t="s">
        <v>17</v>
      </c>
      <c r="D16" s="15">
        <v>5.2803131244515703E-2</v>
      </c>
      <c r="E16" s="15">
        <v>6.63233013009259E-3</v>
      </c>
      <c r="F16" s="15">
        <v>6.5755204789879002E-3</v>
      </c>
    </row>
    <row r="17" spans="1:6">
      <c r="A17" s="3">
        <v>16</v>
      </c>
      <c r="B17" s="3">
        <v>3</v>
      </c>
      <c r="C17" s="3" t="s">
        <v>8</v>
      </c>
      <c r="D17" s="15">
        <v>5.5056793722980703E-2</v>
      </c>
      <c r="E17" s="15">
        <v>1.0263896338690799E-2</v>
      </c>
      <c r="F17" s="15">
        <v>9.6583236543841301E-3</v>
      </c>
    </row>
    <row r="18" spans="1:6">
      <c r="A18" s="3">
        <v>17</v>
      </c>
      <c r="B18" s="3">
        <v>3</v>
      </c>
      <c r="C18" s="3" t="s">
        <v>18</v>
      </c>
      <c r="D18" s="15">
        <v>5.29648312310693E-2</v>
      </c>
      <c r="E18" s="15">
        <v>6.6329678505589497E-3</v>
      </c>
      <c r="F18" s="15">
        <v>6.6131299411924596E-3</v>
      </c>
    </row>
    <row r="19" spans="1:6">
      <c r="A19" s="3">
        <v>18</v>
      </c>
      <c r="B19" s="3">
        <v>3</v>
      </c>
      <c r="C19" s="3" t="s">
        <v>19</v>
      </c>
      <c r="D19" s="15">
        <v>5.2885101730918802E-2</v>
      </c>
      <c r="E19" s="15">
        <v>6.7803766947884302E-3</v>
      </c>
      <c r="F19" s="15">
        <v>6.6224491329440298E-3</v>
      </c>
    </row>
    <row r="20" spans="1:6">
      <c r="A20" s="3">
        <v>19</v>
      </c>
      <c r="B20" s="3">
        <v>3</v>
      </c>
      <c r="C20" s="3" t="s">
        <v>18</v>
      </c>
      <c r="D20" s="15">
        <v>5.2940319735274403E-2</v>
      </c>
      <c r="E20" s="15">
        <v>6.6835624353730402E-3</v>
      </c>
      <c r="F20" s="15">
        <v>6.6314530543366904E-3</v>
      </c>
    </row>
    <row r="21" spans="1:6">
      <c r="A21" s="3">
        <v>20</v>
      </c>
      <c r="B21" s="3">
        <v>3</v>
      </c>
      <c r="C21" s="3" t="s">
        <v>20</v>
      </c>
      <c r="D21" s="15">
        <v>5.2846742112845999E-2</v>
      </c>
      <c r="E21" s="15">
        <v>6.6549533249532699E-3</v>
      </c>
      <c r="F21" s="15">
        <v>6.6130492681215399E-3</v>
      </c>
    </row>
    <row r="22" spans="1:6">
      <c r="A22" s="3">
        <v>21</v>
      </c>
      <c r="B22" s="3">
        <v>3</v>
      </c>
      <c r="C22" s="3" t="s">
        <v>21</v>
      </c>
      <c r="D22" s="15">
        <v>5.2933759094683001E-2</v>
      </c>
      <c r="E22" s="15">
        <v>7.1423117298425199E-3</v>
      </c>
      <c r="F22" s="15">
        <v>7.1816275093113799E-3</v>
      </c>
    </row>
    <row r="23" spans="1:6">
      <c r="E23" s="14">
        <f>MIN(E2:E22)</f>
        <v>6.6081182244463396E-3</v>
      </c>
    </row>
    <row r="24" spans="1:6">
      <c r="A24" t="s">
        <v>62</v>
      </c>
    </row>
    <row r="25" spans="1:6">
      <c r="A25" t="s">
        <v>61</v>
      </c>
      <c r="D25" t="s">
        <v>59</v>
      </c>
    </row>
    <row r="26" spans="1:6">
      <c r="D26" t="s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I35" sqref="I35"/>
    </sheetView>
  </sheetViews>
  <sheetFormatPr baseColWidth="10" defaultRowHeight="15" x14ac:dyDescent="0"/>
  <cols>
    <col min="3" max="3" width="14.5" bestFit="1" customWidth="1"/>
  </cols>
  <sheetData>
    <row r="1" spans="1:5">
      <c r="A1" s="3" t="s">
        <v>0</v>
      </c>
      <c r="B1" s="3" t="s">
        <v>1</v>
      </c>
      <c r="C1" s="3" t="s">
        <v>2</v>
      </c>
      <c r="D1" s="9" t="s">
        <v>52</v>
      </c>
      <c r="E1" s="9" t="s">
        <v>27</v>
      </c>
    </row>
    <row r="2" spans="1:5">
      <c r="A2" s="3">
        <v>1</v>
      </c>
      <c r="B2" s="3">
        <v>2</v>
      </c>
      <c r="C2" s="3" t="s">
        <v>3</v>
      </c>
      <c r="D2" s="9">
        <v>0.241324200913242</v>
      </c>
      <c r="E2" s="9">
        <v>0.24213523620021299</v>
      </c>
    </row>
    <row r="3" spans="1:5">
      <c r="A3" s="3">
        <v>2</v>
      </c>
      <c r="B3" s="3">
        <v>2</v>
      </c>
      <c r="C3" s="3" t="s">
        <v>4</v>
      </c>
      <c r="D3" s="9">
        <v>0.244748858447489</v>
      </c>
      <c r="E3" s="9">
        <v>0.22405571374661201</v>
      </c>
    </row>
    <row r="4" spans="1:5">
      <c r="A4" s="3">
        <v>3</v>
      </c>
      <c r="B4" s="3">
        <v>2</v>
      </c>
      <c r="C4" s="3" t="s">
        <v>5</v>
      </c>
      <c r="D4" s="9">
        <v>0.272602739726027</v>
      </c>
      <c r="E4" s="9">
        <v>0.25030018182441899</v>
      </c>
    </row>
    <row r="5" spans="1:5">
      <c r="A5" s="3">
        <v>4</v>
      </c>
      <c r="B5" s="3">
        <v>3</v>
      </c>
      <c r="C5" s="3" t="s">
        <v>6</v>
      </c>
      <c r="D5" s="9">
        <v>0.229908675799087</v>
      </c>
      <c r="E5" s="9">
        <v>0.217743318810251</v>
      </c>
    </row>
    <row r="6" spans="1:5">
      <c r="A6" s="3">
        <v>5</v>
      </c>
      <c r="B6" s="3">
        <v>3</v>
      </c>
      <c r="C6" s="3" t="s">
        <v>7</v>
      </c>
      <c r="D6" s="9">
        <v>0.27100456621004598</v>
      </c>
      <c r="E6" s="9">
        <v>0.246149096023877</v>
      </c>
    </row>
    <row r="7" spans="1:5">
      <c r="A7" s="3">
        <v>6</v>
      </c>
      <c r="B7" s="3">
        <v>3</v>
      </c>
      <c r="C7" s="3" t="s">
        <v>8</v>
      </c>
      <c r="D7" s="9">
        <v>0.27420091324200901</v>
      </c>
      <c r="E7" s="9">
        <v>0.24783011424062601</v>
      </c>
    </row>
    <row r="8" spans="1:5">
      <c r="A8" s="3">
        <v>7</v>
      </c>
      <c r="B8" s="3">
        <v>4</v>
      </c>
      <c r="C8" s="3" t="s">
        <v>9</v>
      </c>
      <c r="D8" s="9">
        <v>0.23082191780821901</v>
      </c>
      <c r="E8" s="9">
        <v>0.23108854506158</v>
      </c>
    </row>
    <row r="9" spans="1:5">
      <c r="A9" s="3">
        <v>8</v>
      </c>
      <c r="B9" s="3">
        <v>4</v>
      </c>
      <c r="C9" s="3" t="s">
        <v>10</v>
      </c>
      <c r="D9" s="9">
        <v>0.218264840182648</v>
      </c>
      <c r="E9" s="9">
        <v>0.199423650897115</v>
      </c>
    </row>
    <row r="10" spans="1:5">
      <c r="A10" s="3">
        <v>9</v>
      </c>
      <c r="B10" s="3">
        <v>4</v>
      </c>
      <c r="C10" s="3" t="s">
        <v>11</v>
      </c>
      <c r="D10" s="9">
        <v>0.249771689497717</v>
      </c>
      <c r="E10" s="9">
        <v>0.22806957357027699</v>
      </c>
    </row>
    <row r="11" spans="1:5">
      <c r="A11" s="3">
        <v>10</v>
      </c>
      <c r="B11" s="3">
        <v>4</v>
      </c>
      <c r="C11" s="3" t="s">
        <v>12</v>
      </c>
      <c r="D11" s="9">
        <v>0.26301369863013702</v>
      </c>
      <c r="E11" s="9">
        <v>0.26422861847747797</v>
      </c>
    </row>
    <row r="12" spans="1:5">
      <c r="A12" s="3">
        <v>11</v>
      </c>
      <c r="B12" s="3">
        <v>4</v>
      </c>
      <c r="C12" s="3" t="s">
        <v>13</v>
      </c>
      <c r="D12" s="9">
        <v>0.25136986301369901</v>
      </c>
      <c r="E12" s="9">
        <v>0.23884181275515501</v>
      </c>
    </row>
    <row r="13" spans="1:5">
      <c r="A13" s="3">
        <v>12</v>
      </c>
      <c r="B13" s="3">
        <v>4</v>
      </c>
      <c r="C13" s="3" t="s">
        <v>14</v>
      </c>
      <c r="D13" s="9">
        <v>0.25296803652967997</v>
      </c>
      <c r="E13" s="9">
        <v>0.233352773680058</v>
      </c>
    </row>
    <row r="14" spans="1:5">
      <c r="A14" s="3">
        <v>13</v>
      </c>
      <c r="B14" s="3">
        <v>4</v>
      </c>
      <c r="C14" s="3" t="s">
        <v>15</v>
      </c>
      <c r="D14" s="9">
        <v>0.26849315068493201</v>
      </c>
      <c r="E14" s="9">
        <v>0.24954543895159401</v>
      </c>
    </row>
    <row r="15" spans="1:5">
      <c r="A15" s="3">
        <v>14</v>
      </c>
      <c r="B15" s="3">
        <v>4</v>
      </c>
      <c r="C15" s="3" t="s">
        <v>16</v>
      </c>
      <c r="D15" s="9">
        <v>0.25684931506849301</v>
      </c>
      <c r="E15" s="9">
        <v>0.24710967786201901</v>
      </c>
    </row>
    <row r="16" spans="1:5">
      <c r="A16" s="3">
        <v>15</v>
      </c>
      <c r="B16" s="3">
        <v>4</v>
      </c>
      <c r="C16" s="3" t="s">
        <v>17</v>
      </c>
      <c r="D16" s="9">
        <v>0.241095890410959</v>
      </c>
      <c r="E16" s="9">
        <v>0.23719510103262501</v>
      </c>
    </row>
    <row r="17" spans="1:5">
      <c r="A17" s="3">
        <v>16</v>
      </c>
      <c r="B17" s="3">
        <v>3</v>
      </c>
      <c r="C17" s="3" t="s">
        <v>8</v>
      </c>
      <c r="D17" s="9">
        <v>0.23767123287671199</v>
      </c>
      <c r="E17" s="9">
        <v>0.22405571374661201</v>
      </c>
    </row>
    <row r="18" spans="1:5">
      <c r="A18" s="3">
        <v>17</v>
      </c>
      <c r="B18" s="3">
        <v>3</v>
      </c>
      <c r="C18" s="3" t="s">
        <v>18</v>
      </c>
      <c r="D18" s="9">
        <v>0.22602739726027399</v>
      </c>
      <c r="E18" s="9">
        <v>0.20429517307626299</v>
      </c>
    </row>
    <row r="19" spans="1:5">
      <c r="A19" s="3">
        <v>18</v>
      </c>
      <c r="B19" s="3">
        <v>3</v>
      </c>
      <c r="C19" s="3" t="s">
        <v>19</v>
      </c>
      <c r="D19" s="9">
        <v>0.241324200913242</v>
      </c>
      <c r="E19" s="9">
        <v>0.21678273697210901</v>
      </c>
    </row>
    <row r="20" spans="1:5">
      <c r="A20" s="2">
        <v>19</v>
      </c>
      <c r="B20" s="2">
        <v>3</v>
      </c>
      <c r="C20" s="2" t="s">
        <v>18</v>
      </c>
      <c r="D20" s="12">
        <v>0.20022831050228301</v>
      </c>
      <c r="E20" s="12">
        <v>0.18851418573536</v>
      </c>
    </row>
    <row r="21" spans="1:5">
      <c r="A21" s="3">
        <v>20</v>
      </c>
      <c r="B21" s="3">
        <v>3</v>
      </c>
      <c r="C21" s="3" t="s">
        <v>20</v>
      </c>
      <c r="D21" s="9">
        <v>0.28150684931506897</v>
      </c>
      <c r="E21" s="9">
        <v>0.263405262616213</v>
      </c>
    </row>
    <row r="22" spans="1:5">
      <c r="A22" s="3">
        <v>21</v>
      </c>
      <c r="B22" s="3">
        <v>3</v>
      </c>
      <c r="C22" s="3" t="s">
        <v>21</v>
      </c>
      <c r="D22" s="9">
        <v>0.28333333333333299</v>
      </c>
      <c r="E22" s="9">
        <v>0.25376513774057402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3" sqref="D13"/>
    </sheetView>
  </sheetViews>
  <sheetFormatPr baseColWidth="10" defaultRowHeight="15" x14ac:dyDescent="0"/>
  <sheetData>
    <row r="1" spans="1:5">
      <c r="A1" s="3" t="s">
        <v>0</v>
      </c>
      <c r="B1" s="3" t="s">
        <v>1</v>
      </c>
      <c r="C1" s="3" t="s">
        <v>2</v>
      </c>
      <c r="D1" s="7" t="s">
        <v>63</v>
      </c>
      <c r="E1" s="7" t="s">
        <v>27</v>
      </c>
    </row>
    <row r="2" spans="1:5">
      <c r="A2" s="3">
        <v>1</v>
      </c>
      <c r="B2" s="3">
        <v>2</v>
      </c>
      <c r="C2" s="3" t="s">
        <v>3</v>
      </c>
      <c r="D2" s="1">
        <v>1.5730400887654102E-2</v>
      </c>
      <c r="E2" s="1">
        <v>4.6648952625492502E-3</v>
      </c>
    </row>
    <row r="3" spans="1:5">
      <c r="A3" s="3">
        <v>2</v>
      </c>
      <c r="B3" s="3">
        <v>2</v>
      </c>
      <c r="C3" s="3" t="s">
        <v>4</v>
      </c>
      <c r="D3" s="1">
        <v>1.47477424690085E-2</v>
      </c>
      <c r="E3" s="1">
        <v>4.5513523032765799E-3</v>
      </c>
    </row>
    <row r="4" spans="1:5">
      <c r="A4" s="3">
        <v>3</v>
      </c>
      <c r="B4" s="3">
        <v>2</v>
      </c>
      <c r="C4" s="3" t="s">
        <v>5</v>
      </c>
      <c r="D4" s="1">
        <v>1.49118677765751E-2</v>
      </c>
      <c r="E4" s="1">
        <v>4.4869394928277202E-3</v>
      </c>
    </row>
    <row r="5" spans="1:5">
      <c r="A5" s="3">
        <v>4</v>
      </c>
      <c r="B5" s="3">
        <v>3</v>
      </c>
      <c r="C5" s="3" t="s">
        <v>6</v>
      </c>
      <c r="D5" s="1">
        <v>1.5482732451031701E-2</v>
      </c>
      <c r="E5" s="1">
        <v>4.6567608829858704E-3</v>
      </c>
    </row>
    <row r="6" spans="1:5">
      <c r="A6" s="2">
        <v>5</v>
      </c>
      <c r="B6" s="2">
        <v>3</v>
      </c>
      <c r="C6" s="2" t="s">
        <v>7</v>
      </c>
      <c r="D6" s="2">
        <v>1.4429098348420599E-2</v>
      </c>
      <c r="E6" s="2">
        <v>4.6989635793262003E-3</v>
      </c>
    </row>
    <row r="7" spans="1:5">
      <c r="A7" s="3">
        <v>6</v>
      </c>
      <c r="B7" s="3">
        <v>3</v>
      </c>
      <c r="C7" s="3" t="s">
        <v>8</v>
      </c>
      <c r="D7" s="1">
        <v>1.5054895185704201E-2</v>
      </c>
      <c r="E7" s="1">
        <v>4.6142730808973699E-3</v>
      </c>
    </row>
    <row r="8" spans="1:5">
      <c r="A8" s="3">
        <v>7</v>
      </c>
      <c r="B8" s="3">
        <v>4</v>
      </c>
      <c r="C8" s="3" t="s">
        <v>9</v>
      </c>
      <c r="D8" s="1">
        <v>1.6128680998310201E-2</v>
      </c>
      <c r="E8" s="1">
        <v>4.7056949348677404E-3</v>
      </c>
    </row>
    <row r="9" spans="1:5">
      <c r="A9" s="3">
        <v>8</v>
      </c>
      <c r="B9" s="3">
        <v>4</v>
      </c>
      <c r="C9" s="3" t="s">
        <v>10</v>
      </c>
      <c r="D9" s="1">
        <v>1.5672127506639901E-2</v>
      </c>
      <c r="E9" s="1">
        <v>4.6032399487570697E-3</v>
      </c>
    </row>
    <row r="10" spans="1:5">
      <c r="A10" s="3">
        <v>9</v>
      </c>
      <c r="B10" s="3">
        <v>4</v>
      </c>
      <c r="C10" s="3" t="s">
        <v>11</v>
      </c>
      <c r="D10" s="1">
        <v>1.5323390114716199E-2</v>
      </c>
      <c r="E10" s="1">
        <v>4.5170282566209799E-3</v>
      </c>
    </row>
    <row r="11" spans="1:5">
      <c r="A11" s="17"/>
      <c r="B11" s="17"/>
      <c r="C11" s="17"/>
    </row>
    <row r="12" spans="1:5">
      <c r="A12" s="17"/>
      <c r="B12" s="17"/>
      <c r="C12" s="17"/>
    </row>
    <row r="13" spans="1:5">
      <c r="A13" s="17"/>
      <c r="B13" s="17"/>
      <c r="C13" s="17"/>
    </row>
    <row r="14" spans="1:5">
      <c r="A14" s="17"/>
      <c r="B14" s="17"/>
      <c r="C14" s="17"/>
    </row>
    <row r="15" spans="1:5">
      <c r="A15" s="17"/>
      <c r="B15" s="17"/>
      <c r="C15" s="17"/>
    </row>
    <row r="16" spans="1:5">
      <c r="A16" s="17"/>
      <c r="B16" s="17"/>
      <c r="C16" s="17"/>
    </row>
    <row r="17" spans="1:3">
      <c r="A17" s="17"/>
      <c r="B17" s="17"/>
      <c r="C17" s="17"/>
    </row>
    <row r="18" spans="1:3">
      <c r="A18" s="17"/>
      <c r="B18" s="17"/>
      <c r="C18" s="17"/>
    </row>
    <row r="19" spans="1:3">
      <c r="A19" s="17"/>
      <c r="B19" s="17"/>
      <c r="C19" s="17"/>
    </row>
    <row r="20" spans="1:3">
      <c r="A20" s="17"/>
      <c r="B20" s="17"/>
      <c r="C20" s="17"/>
    </row>
    <row r="21" spans="1:3">
      <c r="A21" s="17"/>
      <c r="B21" s="17"/>
      <c r="C21" s="17"/>
    </row>
    <row r="22" spans="1:3">
      <c r="A22" s="17"/>
      <c r="B22" s="17"/>
      <c r="C22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6h_Boolean_pre</vt:lpstr>
      <vt:lpstr>6hr_Regression_pre</vt:lpstr>
      <vt:lpstr>18hrBoolean</vt:lpstr>
      <vt:lpstr>18hrRegression</vt:lpstr>
      <vt:lpstr>FigureInfo</vt:lpstr>
      <vt:lpstr>6hr10FoldBoolean</vt:lpstr>
      <vt:lpstr>6hr10FoldReg</vt:lpstr>
      <vt:lpstr>12hrBoolean</vt:lpstr>
      <vt:lpstr>12hrRegression</vt:lpstr>
      <vt:lpstr>24hrBoolean</vt:lpstr>
      <vt:lpstr>24hrRegression</vt:lpstr>
      <vt:lpstr>DecisionTree</vt:lpstr>
      <vt:lpstr>kNN</vt:lpstr>
      <vt:lpstr>NaiveBayes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Hoder</dc:creator>
  <cp:lastModifiedBy>Christopher Hoder</cp:lastModifiedBy>
  <cp:lastPrinted>2013-03-07T22:59:48Z</cp:lastPrinted>
  <dcterms:created xsi:type="dcterms:W3CDTF">2013-02-26T06:10:47Z</dcterms:created>
  <dcterms:modified xsi:type="dcterms:W3CDTF">2013-03-08T21:51:43Z</dcterms:modified>
</cp:coreProperties>
</file>