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G:\Documents\HE Access Computing And Programming\Spreadsheets\Assignment Items\"/>
    </mc:Choice>
  </mc:AlternateContent>
  <bookViews>
    <workbookView xWindow="0" yWindow="0" windowWidth="28800" windowHeight="12435" tabRatio="904"/>
  </bookViews>
  <sheets>
    <sheet name="Names Of Films &amp; Data" sheetId="2" r:id="rId1"/>
    <sheet name="Scenario Summary" sheetId="14" r:id="rId2"/>
    <sheet name="Scenario PivotTable" sheetId="15" r:id="rId3"/>
    <sheet name="External Store Display " sheetId="13" r:id="rId4"/>
    <sheet name="Alphabectical + Custom Filter" sheetId="5" r:id="rId5"/>
    <sheet name="Distributor + Custom Filter" sheetId="12" r:id="rId6"/>
    <sheet name="Running Costs &amp; Hours" sheetId="4" r:id="rId7"/>
    <sheet name="Loyalty Card Sales" sheetId="10" r:id="rId8"/>
    <sheet name="Loyalty Card Sales Chart" sheetId="16" r:id="rId9"/>
    <sheet name="Mark Cliffe Hours Imported Data" sheetId="6" r:id="rId10"/>
    <sheet name="Statistical Film Data" sheetId="9" r:id="rId11"/>
    <sheet name="FUNCTIONS" sheetId="3" r:id="rId12"/>
  </sheets>
  <definedNames>
    <definedName name="_xlnm._FilterDatabase" localSheetId="4" hidden="1">'Alphabectical + Custom Filter'!$M$3:$M$23</definedName>
    <definedName name="_xlnm._FilterDatabase" localSheetId="5" hidden="1">'Distributor + Custom Filter'!$Q$1:$Q$21</definedName>
    <definedName name="_xlnm._FilterDatabase" localSheetId="0" hidden="1">'Names Of Films &amp; Data'!$A$1:$T$21</definedName>
    <definedName name="Mark_Cliffe_Hours_wc_24012016" localSheetId="9">'Mark Cliffe Hours Imported Data'!$B$2:$I$4</definedName>
  </definedNames>
  <calcPr calcId="152511"/>
  <pivotCaches>
    <pivotCache cacheId="3" r:id="rId13"/>
    <pivotCache cacheId="4"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1" i="12" l="1"/>
  <c r="J20" i="12"/>
  <c r="J19" i="12"/>
  <c r="J18" i="12"/>
  <c r="J17" i="12"/>
  <c r="J16" i="12"/>
  <c r="J15" i="12"/>
  <c r="J14" i="12"/>
  <c r="J13" i="12"/>
  <c r="J12" i="12"/>
  <c r="J11" i="12"/>
  <c r="J10" i="12"/>
  <c r="J9" i="12"/>
  <c r="J8" i="12"/>
  <c r="J7" i="12"/>
  <c r="J6" i="12"/>
  <c r="J5" i="12"/>
  <c r="J4" i="12"/>
  <c r="J3" i="12"/>
  <c r="J2" i="12"/>
  <c r="J23" i="5"/>
  <c r="J22" i="5"/>
  <c r="J21" i="5"/>
  <c r="J20" i="5"/>
  <c r="J19" i="5"/>
  <c r="J18" i="5"/>
  <c r="J17" i="5"/>
  <c r="J16" i="5"/>
  <c r="J15" i="5"/>
  <c r="J14" i="5"/>
  <c r="J13" i="5"/>
  <c r="J12" i="5"/>
  <c r="J11" i="5"/>
  <c r="J10" i="5"/>
  <c r="J9" i="5"/>
  <c r="J8" i="5"/>
  <c r="J7" i="5"/>
  <c r="J6" i="5"/>
  <c r="J5" i="5"/>
  <c r="J4" i="5"/>
  <c r="J4" i="2" l="1"/>
  <c r="J6" i="2"/>
  <c r="G21" i="2" l="1"/>
  <c r="G20" i="2"/>
  <c r="G19" i="2"/>
  <c r="G18" i="2"/>
  <c r="G17" i="2"/>
  <c r="G16" i="2"/>
  <c r="G15" i="2"/>
  <c r="G14" i="2"/>
  <c r="G13" i="2"/>
  <c r="G12" i="2"/>
  <c r="G11" i="2"/>
  <c r="G10" i="2"/>
  <c r="G9" i="2"/>
  <c r="G8" i="2"/>
  <c r="G7" i="2"/>
  <c r="G6" i="2"/>
  <c r="G5" i="2"/>
  <c r="G4" i="2"/>
  <c r="G3" i="2"/>
  <c r="G2" i="2"/>
  <c r="C20" i="13"/>
  <c r="C13" i="13"/>
  <c r="C22" i="13" l="1"/>
  <c r="S6" i="12"/>
  <c r="P6" i="12"/>
  <c r="K6" i="12"/>
  <c r="G6" i="12"/>
  <c r="H6" i="12" s="1"/>
  <c r="S21" i="12"/>
  <c r="P21" i="12"/>
  <c r="K21" i="12"/>
  <c r="G21" i="12"/>
  <c r="H21" i="12" s="1"/>
  <c r="S15" i="12"/>
  <c r="P15" i="12"/>
  <c r="K15" i="12"/>
  <c r="G15" i="12"/>
  <c r="H15" i="12" s="1"/>
  <c r="S4" i="12"/>
  <c r="P4" i="12"/>
  <c r="K4" i="12"/>
  <c r="G4" i="12"/>
  <c r="H4" i="12" s="1"/>
  <c r="S20" i="12"/>
  <c r="P20" i="12"/>
  <c r="K20" i="12"/>
  <c r="G20" i="12"/>
  <c r="H20" i="12" s="1"/>
  <c r="S3" i="12"/>
  <c r="P3" i="12"/>
  <c r="K3" i="12"/>
  <c r="G3" i="12"/>
  <c r="H3" i="12" s="1"/>
  <c r="S19" i="12"/>
  <c r="P19" i="12"/>
  <c r="K19" i="12"/>
  <c r="G19" i="12"/>
  <c r="H19" i="12" s="1"/>
  <c r="S2" i="12"/>
  <c r="P2" i="12"/>
  <c r="K2" i="12"/>
  <c r="G2" i="12"/>
  <c r="H2" i="12" s="1"/>
  <c r="S18" i="12"/>
  <c r="P18" i="12"/>
  <c r="K18" i="12"/>
  <c r="G18" i="12"/>
  <c r="H18" i="12" s="1"/>
  <c r="S5" i="12"/>
  <c r="P5" i="12"/>
  <c r="K5" i="12"/>
  <c r="G5" i="12"/>
  <c r="H5" i="12" s="1"/>
  <c r="S14" i="12"/>
  <c r="P14" i="12"/>
  <c r="K14" i="12"/>
  <c r="G14" i="12"/>
  <c r="H14" i="12" s="1"/>
  <c r="S13" i="12"/>
  <c r="P13" i="12"/>
  <c r="K13" i="12"/>
  <c r="G13" i="12"/>
  <c r="H13" i="12" s="1"/>
  <c r="S17" i="12"/>
  <c r="P17" i="12"/>
  <c r="K17" i="12"/>
  <c r="G17" i="12"/>
  <c r="H17" i="12" s="1"/>
  <c r="S12" i="12"/>
  <c r="K12" i="12"/>
  <c r="G12" i="12"/>
  <c r="H12" i="12" s="1"/>
  <c r="S10" i="12"/>
  <c r="P10" i="12"/>
  <c r="K10" i="12"/>
  <c r="G10" i="12"/>
  <c r="H10" i="12" s="1"/>
  <c r="S7" i="12"/>
  <c r="P7" i="12"/>
  <c r="K7" i="12"/>
  <c r="G7" i="12"/>
  <c r="H7" i="12" s="1"/>
  <c r="S16" i="12"/>
  <c r="P16" i="12"/>
  <c r="K16" i="12"/>
  <c r="G16" i="12"/>
  <c r="H16" i="12" s="1"/>
  <c r="S11" i="12"/>
  <c r="P11" i="12"/>
  <c r="K11" i="12"/>
  <c r="G11" i="12"/>
  <c r="H11" i="12" s="1"/>
  <c r="S9" i="12"/>
  <c r="P9" i="12"/>
  <c r="K9" i="12"/>
  <c r="G9" i="12"/>
  <c r="H9" i="12" s="1"/>
  <c r="S8" i="12"/>
  <c r="P8" i="12"/>
  <c r="K8" i="12"/>
  <c r="G8" i="12"/>
  <c r="H8" i="12" s="1"/>
  <c r="J2" i="2" l="1"/>
  <c r="J21" i="2"/>
  <c r="J20" i="2"/>
  <c r="J19" i="2"/>
  <c r="J18" i="2"/>
  <c r="J17" i="2"/>
  <c r="J16" i="2"/>
  <c r="J15" i="2"/>
  <c r="J14" i="2"/>
  <c r="J13" i="2"/>
  <c r="J12" i="2"/>
  <c r="J11" i="2"/>
  <c r="J10" i="2"/>
  <c r="J9" i="2"/>
  <c r="J8" i="2"/>
  <c r="J7" i="2"/>
  <c r="J5" i="2"/>
  <c r="J3" i="2"/>
  <c r="G6" i="10" l="1"/>
  <c r="F6" i="10"/>
  <c r="E6" i="10"/>
  <c r="D6" i="10"/>
  <c r="C6" i="10"/>
  <c r="B6" i="10"/>
  <c r="B5" i="10" a="1"/>
  <c r="C5" i="10" s="1"/>
  <c r="G14" i="4"/>
  <c r="G12" i="4"/>
  <c r="G10" i="4"/>
  <c r="G8" i="4"/>
  <c r="G6" i="4"/>
  <c r="G4" i="4"/>
  <c r="G15" i="4" s="1"/>
  <c r="F5" i="10" l="1"/>
  <c r="B5" i="10"/>
  <c r="E5" i="10"/>
  <c r="D5" i="10"/>
  <c r="G5" i="10"/>
  <c r="I13" i="4"/>
  <c r="I11" i="4"/>
  <c r="I9" i="4"/>
  <c r="I7" i="4"/>
  <c r="I5" i="4"/>
  <c r="I3" i="4"/>
  <c r="H13" i="4"/>
  <c r="H11" i="4"/>
  <c r="H9" i="4"/>
  <c r="H7" i="4"/>
  <c r="H5" i="4"/>
  <c r="H3" i="4"/>
  <c r="S8" i="5" l="1"/>
  <c r="P8" i="5"/>
  <c r="K8" i="5"/>
  <c r="G8" i="5"/>
  <c r="H8" i="5" s="1"/>
  <c r="S9" i="5"/>
  <c r="P9" i="5"/>
  <c r="K9" i="5"/>
  <c r="G9" i="5"/>
  <c r="H9" i="5" s="1"/>
  <c r="S15" i="5"/>
  <c r="P15" i="5"/>
  <c r="K15" i="5"/>
  <c r="G15" i="5"/>
  <c r="H15" i="5" s="1"/>
  <c r="S17" i="5"/>
  <c r="P17" i="5"/>
  <c r="K17" i="5"/>
  <c r="G17" i="5"/>
  <c r="H17" i="5" s="1"/>
  <c r="S22" i="5"/>
  <c r="P22" i="5"/>
  <c r="K22" i="5"/>
  <c r="G22" i="5"/>
  <c r="H22" i="5" s="1"/>
  <c r="S18" i="5"/>
  <c r="P18" i="5"/>
  <c r="K18" i="5"/>
  <c r="G18" i="5"/>
  <c r="H18" i="5" s="1"/>
  <c r="S16" i="5"/>
  <c r="P16" i="5"/>
  <c r="K16" i="5"/>
  <c r="G16" i="5"/>
  <c r="H16" i="5" s="1"/>
  <c r="S23" i="5"/>
  <c r="P23" i="5"/>
  <c r="K23" i="5"/>
  <c r="G23" i="5"/>
  <c r="H23" i="5" s="1"/>
  <c r="S21" i="5"/>
  <c r="P21" i="5"/>
  <c r="K21" i="5"/>
  <c r="G21" i="5"/>
  <c r="H21" i="5" s="1"/>
  <c r="S14" i="5"/>
  <c r="P14" i="5"/>
  <c r="K14" i="5"/>
  <c r="G14" i="5"/>
  <c r="H14" i="5" s="1"/>
  <c r="S19" i="5"/>
  <c r="P19" i="5"/>
  <c r="K19" i="5"/>
  <c r="G19" i="5"/>
  <c r="H19" i="5" s="1"/>
  <c r="S13" i="5"/>
  <c r="P13" i="5"/>
  <c r="K13" i="5"/>
  <c r="G13" i="5"/>
  <c r="H13" i="5" s="1"/>
  <c r="S5" i="5"/>
  <c r="P5" i="5"/>
  <c r="K5" i="5"/>
  <c r="G5" i="5"/>
  <c r="H5" i="5" s="1"/>
  <c r="S7" i="5"/>
  <c r="P7" i="5"/>
  <c r="K7" i="5"/>
  <c r="G7" i="5"/>
  <c r="H7" i="5" s="1"/>
  <c r="S12" i="5"/>
  <c r="P12" i="5"/>
  <c r="K12" i="5"/>
  <c r="G12" i="5"/>
  <c r="H12" i="5" s="1"/>
  <c r="S11" i="5"/>
  <c r="P11" i="5"/>
  <c r="K11" i="5"/>
  <c r="G11" i="5"/>
  <c r="H11" i="5" s="1"/>
  <c r="S6" i="5"/>
  <c r="P6" i="5"/>
  <c r="K6" i="5"/>
  <c r="G6" i="5"/>
  <c r="H6" i="5" s="1"/>
  <c r="S4" i="5"/>
  <c r="P4" i="5"/>
  <c r="K4" i="5"/>
  <c r="G4" i="5"/>
  <c r="H4" i="5" s="1"/>
  <c r="S20" i="5"/>
  <c r="P20" i="5"/>
  <c r="K20" i="5"/>
  <c r="G20" i="5"/>
  <c r="H20" i="5" s="1"/>
  <c r="S10" i="5"/>
  <c r="K10" i="5"/>
  <c r="G10" i="5"/>
  <c r="H10" i="5" s="1"/>
  <c r="S21" i="2"/>
  <c r="S20" i="2"/>
  <c r="S19" i="2"/>
  <c r="S18" i="2"/>
  <c r="S17" i="2"/>
  <c r="S16" i="2"/>
  <c r="S15" i="2"/>
  <c r="S14" i="2"/>
  <c r="S13" i="2"/>
  <c r="S12" i="2"/>
  <c r="S11" i="2"/>
  <c r="S10" i="2"/>
  <c r="S9" i="2"/>
  <c r="S8" i="2"/>
  <c r="S7" i="2"/>
  <c r="S6" i="2"/>
  <c r="S5" i="2"/>
  <c r="S4" i="2"/>
  <c r="S3" i="2"/>
  <c r="S2" i="2"/>
  <c r="C36" i="4"/>
  <c r="C29" i="4"/>
  <c r="J13" i="4" l="1"/>
  <c r="C35" i="2" s="1"/>
  <c r="J11" i="4"/>
  <c r="C34" i="2" s="1"/>
  <c r="J9" i="4"/>
  <c r="C33" i="2" s="1"/>
  <c r="J7" i="4"/>
  <c r="C32" i="2" s="1"/>
  <c r="J5" i="4"/>
  <c r="C31" i="2" s="1"/>
  <c r="J3" i="4"/>
  <c r="C30" i="2" s="1"/>
  <c r="H16" i="2" l="1"/>
  <c r="H15" i="2"/>
  <c r="H14" i="2"/>
  <c r="H13" i="2"/>
  <c r="H12" i="2"/>
  <c r="H11" i="2"/>
  <c r="H10" i="2"/>
  <c r="H9" i="2"/>
  <c r="H8" i="2"/>
  <c r="H7" i="2"/>
  <c r="H6" i="2"/>
  <c r="H5" i="2"/>
  <c r="H4" i="2"/>
  <c r="H3" i="2"/>
  <c r="H2" i="2"/>
  <c r="H21" i="2"/>
  <c r="H20" i="2"/>
  <c r="H19" i="2"/>
  <c r="H18" i="2"/>
  <c r="H17" i="2"/>
  <c r="K21" i="2" l="1"/>
  <c r="K20" i="2"/>
  <c r="K19" i="2"/>
  <c r="K18" i="2"/>
  <c r="K17" i="2"/>
  <c r="K16" i="2"/>
  <c r="K15" i="2"/>
  <c r="K14" i="2"/>
  <c r="K13" i="2"/>
  <c r="K12" i="2"/>
  <c r="K11" i="2"/>
  <c r="K10" i="2"/>
  <c r="K9" i="2"/>
  <c r="K8" i="2"/>
  <c r="K7" i="2"/>
  <c r="K6" i="2"/>
  <c r="K5" i="2"/>
  <c r="K4" i="2"/>
  <c r="K3" i="2"/>
  <c r="K2" i="2"/>
  <c r="P21" i="2" l="1"/>
  <c r="P20" i="2"/>
  <c r="P19" i="2"/>
  <c r="P18" i="2"/>
  <c r="P17" i="2"/>
  <c r="P16" i="2"/>
  <c r="P15" i="2"/>
  <c r="P14" i="2"/>
  <c r="P13" i="2"/>
  <c r="P12" i="2"/>
  <c r="P11" i="2"/>
  <c r="P10" i="2"/>
  <c r="P9" i="2"/>
  <c r="P8" i="2"/>
  <c r="P7" i="2"/>
  <c r="P6" i="2"/>
  <c r="P5" i="2"/>
  <c r="P4" i="2"/>
  <c r="P3" i="2"/>
  <c r="F28" i="2" l="1"/>
  <c r="E28" i="2"/>
  <c r="D28" i="2"/>
  <c r="C28" i="2"/>
  <c r="C26" i="2" l="1"/>
  <c r="C25" i="2" l="1"/>
  <c r="C24" i="2" l="1"/>
</calcChain>
</file>

<file path=xl/connections.xml><?xml version="1.0" encoding="utf-8"?>
<connections xmlns="http://schemas.openxmlformats.org/spreadsheetml/2006/main">
  <connection id="1" name="Mark Cliffe Hours wc 24012016" type="6" refreshedVersion="5" background="1" saveData="1">
    <textPr codePage="850" sourceFile="G:\Documents\HE Access Computing And Programming\Spreadsheets\Mark Cliffe Hours wc 24012016.txt" tab="0" comma="1">
      <textFields count="8">
        <textField/>
        <textField/>
        <textField/>
        <textField/>
        <textField/>
        <textField/>
        <textField/>
        <textField/>
      </textFields>
    </textPr>
  </connection>
</connections>
</file>

<file path=xl/sharedStrings.xml><?xml version="1.0" encoding="utf-8"?>
<sst xmlns="http://schemas.openxmlformats.org/spreadsheetml/2006/main" count="706" uniqueCount="294">
  <si>
    <t>Title</t>
  </si>
  <si>
    <t>Genre</t>
  </si>
  <si>
    <t>Description</t>
  </si>
  <si>
    <t>Length In Minutes</t>
  </si>
  <si>
    <t>Distributor</t>
  </si>
  <si>
    <t>Iron Man 3</t>
  </si>
  <si>
    <t>Walt Disney</t>
  </si>
  <si>
    <t>Action</t>
  </si>
  <si>
    <t>PG-13</t>
  </si>
  <si>
    <t>$408,992,272</t>
  </si>
  <si>
    <t>The Hunger Games: Catching Fire</t>
  </si>
  <si>
    <t>Lionsgate</t>
  </si>
  <si>
    <t>Adventure</t>
  </si>
  <si>
    <t>$407,139,699</t>
  </si>
  <si>
    <t>Despicable Me 2</t>
  </si>
  <si>
    <t>Universal</t>
  </si>
  <si>
    <t>PG</t>
  </si>
  <si>
    <t>$367,956,735</t>
  </si>
  <si>
    <t>Frozen</t>
  </si>
  <si>
    <t>Musical</t>
  </si>
  <si>
    <t>$296,691,729</t>
  </si>
  <si>
    <t>Man of Steel</t>
  </si>
  <si>
    <t>Warner Bros.</t>
  </si>
  <si>
    <t>$291,045,518</t>
  </si>
  <si>
    <t>Monsters University</t>
  </si>
  <si>
    <t>G</t>
  </si>
  <si>
    <t>$268,488,329</t>
  </si>
  <si>
    <t>Gravity</t>
  </si>
  <si>
    <t>Thriller/Suspense</t>
  </si>
  <si>
    <t>$255,621,667</t>
  </si>
  <si>
    <t>Fast and Furious 6</t>
  </si>
  <si>
    <t>$238,679,850</t>
  </si>
  <si>
    <t>Oz the Great and Powerful</t>
  </si>
  <si>
    <t>$234,770,996</t>
  </si>
  <si>
    <t>The Hobbit: The Desolation of Smaug</t>
  </si>
  <si>
    <t>$229,059,642</t>
  </si>
  <si>
    <t>Star Trek Into Darkness</t>
  </si>
  <si>
    <t>Paramount Pictures</t>
  </si>
  <si>
    <t>$228,778,661</t>
  </si>
  <si>
    <t>Thor: The Dark World</t>
  </si>
  <si>
    <t>$203,449,204</t>
  </si>
  <si>
    <t>World War Z</t>
  </si>
  <si>
    <t>$202,359,711</t>
  </si>
  <si>
    <t>The Croods</t>
  </si>
  <si>
    <t>20th Century Fox</t>
  </si>
  <si>
    <t>$187,168,425</t>
  </si>
  <si>
    <t>The Heat</t>
  </si>
  <si>
    <t>Comedy</t>
  </si>
  <si>
    <t>R</t>
  </si>
  <si>
    <t>$159,581,587</t>
  </si>
  <si>
    <t>We're the Millers</t>
  </si>
  <si>
    <t>$150,394,119</t>
  </si>
  <si>
    <t>The Great Gatsby</t>
  </si>
  <si>
    <t>Drama</t>
  </si>
  <si>
    <t>$144,840,419</t>
  </si>
  <si>
    <t>The Conjuring</t>
  </si>
  <si>
    <t>Horror</t>
  </si>
  <si>
    <t>$137,400,141</t>
  </si>
  <si>
    <t>Identity Thief</t>
  </si>
  <si>
    <t>$134,506,920</t>
  </si>
  <si>
    <t>Grown Ups 2</t>
  </si>
  <si>
    <t>Sony Pictures</t>
  </si>
  <si>
    <t>$133,668,525</t>
  </si>
  <si>
    <t>2013 US Gross</t>
  </si>
  <si>
    <t>Tickets Sold</t>
  </si>
  <si>
    <t>Certificate</t>
  </si>
  <si>
    <t>Marvel's "Iron Man 3" pits brash-but-brilliant industrialist Tony Stark/Iron Man against an enemy whose reach knows no bounds. When Stark finds his personal world destroyed at his enemy's hands, he embarks on a harrowing quest to find those responsible. This journey, at every turn, will test his mettle. With his back against the wall, Stark is left to survive by his own devices, relying on his ingenuity and instincts to protect those closest to him. As he fights his way back, Stark discovers the answer to the question that has secretly haunted him: does the man make the suit or does the suit make the man?</t>
  </si>
  <si>
    <t>THE HUNGER GAMES: CATCHING FIRE begins as 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</si>
  <si>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Universal Pictures and Illumination Entertainment's worldwide blockbuster Despicable Me entertained audiences around the globe in 2010, grossing more than $540 million and becoming the 10th-biggest animated motion picture in U.S. history. In summer 2013, get ready for more Minion madness in Despicable Me 2.</t>
  </si>
  <si>
    <t>Featuring the voices of Kristen Bell and Idina Menzel, "Frozen" is the coolest comedy-adventure ever to hit the big screen. When a prophecy traps a kingdom in eternal winter, Anna, a fearless optimist, teams up with extreme mountain man Kristoff and his sidekick reindeer Sven on an epic journey to find Anna's sister Elsa, the Snow Queen, and put an end to her icy spell. Encountering mystical trolls, a funny snowman named Olaf, Everest-like extremes and magic at every turn, Anna and Kristoff battle the elements in a race to save the kingdom from destruction.</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</si>
  <si>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</si>
  <si>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Mike Wazowski and James P. Sullivan are an inseparable pair, but that wasn't always the case. From the moment these two mismatched monsters met they couldn't stand each other. "Monsters University" unlocks the door to how Mike and Sulley overcame their differences and became the best of friends</t>
  </si>
  <si>
    <t>Gravity stars Sandra Bullock and George Clooney in a heart-pounding thriller that pulls you into the infinite and unforgiving realm of deep space. Bullock plays Dr. Ryan Stone, a brilliant medical engineer on her first shuttle mission, with veteran astronaut Matt Kowalsky (Clooney). But on a seemingly routine spacewalk, disaster strikes. The shuttle is destroyed, leaving Stone and Kowalsky completely alone - tethered to nothing but each other and spiraling out into the blackness. The deafening silence tells them they have lost any link to Earth and any chance for rescue. As fear turns to panic, every gulp of air eats away at what little oxygen is left. But the only way home may be to go further out into the terrifying expanse of space</t>
  </si>
  <si>
    <t>Vin Diesel, Paul Walker and Dwayne Johnson lead the returning cast of all-stars as the global blockbuster franchise built on speed races to its next continent in Fast &amp; Furious 6. Reuniting for their most high-stakes adventure yet, fan favorites Jordana Brewster, Michelle Rodriguez, Tyrese Gibson, Sung Kang, Gal Gadot, Chris "Ludacris" Bridges and Elsa Pataky are joined by badass series newcomers Luke Evans and Gina Carano. Since Dom (Diesel) and Brian's (Walker) Rio heist toppled a kingpin's empire and left their crew with $100 million, our heroes have scattered across the globe. But their inability to return home and living forever on the lam have left their lives incomplete. Meanwhile, Hobbs (Johnson) has been tracking an organization of lethally skilled mercenary drivers across 12 countries, whose mastermind (Evans) is aided by a ruthless second-in-command revealed to be the love Dom thought was dead, Letty (Rodriguez). The only way to stop the criminal outfit is to outmatch them at street level, so Hobbs asks Dom to assemble his elite team in London. Payment? Full pardons for all of them so they can return home and make their families whole again</t>
  </si>
  <si>
    <t>Disney's fantastical adventure "Oz The Great and Powerful," directed by Sam Raimi, imagines the origins of L. Frank Baum's beloved wizard character. When Oscar Diggs (James Franco), a small-time circus magician with dubious ethics, is hurled away from dusty Kansas to the vibrant Land of Oz, he thinks he's hit the jackpot-fame and fortune are his for the taking-that is until he meets three witches, Theodora (Mila Kunis), Evanora (Rachel Weisz) and Glinda (Michelle Williams), who are not convinced he is the great wizard everyone's been expecting. Reluctantly drawn into the epic problems facing the Land of Oz and its inhabitants, Oscar must find out who is good and who is evil before it is too late. Putting his magical arts to use through illusion, ingenuity-and even a bit of wizardry-Oscar transforms himself not only into the great wizard but into a better man as well. When small-time magician Oscar Diggs (James Franco) pulls one flimflam too many, he finds himself hurled into the fantastical Land of Oz where he must somehow transform himself into the great wizard-and just maybe into a better man as well</t>
  </si>
  <si>
    <t>The second in a trilogy of films adapting the enduringly popular masterpiece The Hobbit, by J.R.R. Tolkien, The Hobbit: The Desolation of Smaug continues the adventure of the title character Bilbo Baggins (Martin Freeman) as he journeys with the Wizard Gandalf (Ian McKellan) and thirteen Dwarves, led by Thorin Oakenshield (Richard Armitage) on an epic quest to reclaim the lost Dwarf Kingdom of Erebor</t>
  </si>
  <si>
    <t>In Summer 2013, pioneering director J.J. Abrams will deliver an explosive action thriller that takes 'Star Trek Into Darkness.' 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</si>
  <si>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Marvel's "Thor: The Dark World" continues the big-screen adventures of Thor, the Mighty Avenger, as he battles to save Earth and all the Nine Realms from a shadowy enemy that predates the universe itself. In the aftermath of Marvel's "Thor" and "Marvel's The Avengers," Thor fights to restore order across the cosmos...but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</si>
  <si>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The story revolves around United Nations employee Gerry Lane (Pitt), who traverses the world in a race against time to stop a pandemic that is toppling armies and governments and threatening to decimate humanity itself</t>
  </si>
  <si>
    <t>The Croods tells the story of the world's first family road trip. When their cave is destroyed, the Crood family must embark on a comedy adventure into strange and spectacular territory in search of a new home. As if patriarch Grug (Cage) didn't already have enough to handle, it goes from bad to worse when they encounter an imaginative nomad named Guy (Reynolds.) With Guy's help the Croods conquer their fear of the outside world and discover that they have exactly what it takes to survive - each other</t>
  </si>
  <si>
    <t xml:space="preserve">Uptight FBI Special Agent Sarah Ashburn (Sandra Bullock) and foul-mouthed Boston cop Shannon Mullins (Melissa McCarthy) couldn't be more incompatible. But when they join forces to bring down a ruthless drug lord, they become the last thing anyone expected: buddies. From Paul Feig, director of "Bridesmaids." </t>
  </si>
  <si>
    <t>David Burke (Jason Sudeikis) is a small-time pot dealer whose clientele includes chefs and soccer moms, but no kids-after all, he has his scruples. So what could go wrong? Plenty. Preferring to keep a low profile for obvious reasons, he learns the hard way that no good deed goes unpunished when he tries to help out some local teens and winds up getting jumped by a trio of gutter punks. Stealing his stash and his cash, they leave him in major debt to his supplier, Brad (Ed Helms). In order to wipe the slate clean-and maintain a clean bill of health-David must now become a big-time drug smuggler by bringing Brad's latest shipment in from Mexico. Twisting the arms of his neighbors, cynical stripper Rose (Jennifer Aniston) and wannabe customer Kenny (Will Poulter), and the tatted-and-pierced streetwise teen Casey (Emma Roberts), he devises a foolproof plan. One fake wife, two pretend kids and a huge, shiny RV later, the "Millers" are headed south of the border for a Fourth of July weekend that is sure to end with a bang</t>
  </si>
  <si>
    <t>"The Great Gatsby" follows Fitzgerald-like, would-be writer Nick Carraway (Tobey Maguire) as he leaves the Midwest and comes to New York City in the spring of 1922, an era of loosening morals, glittering jazz, bootleg kings, and sky-rocketing stocks. Chasing his own American Dream, Nick lands next door to a mysterious, party-giving millionaire, Jay Gatsby (Leonardo DiCaprio), and across the bay from his cousin, Daisy (Carey Mulligan), and her philandering, blue-blooded husband, Tom Buchanan (Joel Edgerton). It is thus that Nick is drawn into the captivating world of the super rich, their illusions, loves and deceits. As Nick bears witness, within and without of the world he inhabits, he pens a tale of impossible love, incorruptible dreams and high-octane tragedy, and holds a mirror to our own modern times and struggles.</t>
  </si>
  <si>
    <t>Before there was Amityville, there was Harrisville. "The Conjuring" tells the true story of Ed and Lorraine Warren (Patrick Wilson, Vera Farmiga), world renowned paranormal investigators, who were called to help a family terrorized by a dark presence in a secluded farmhouse. Forced to confront a powerful demonic entity, the Warrens find themselves caught in the most horrifying case of their lives</t>
  </si>
  <si>
    <t>Unlimited funds have allowed Diana (McCarthy) to live it up on the outskirts of Miami, where the queen of retail buys whatever strikes her fancy. There's only one glitch: The ID she's using to finance these sprees reads "Sandy Bigelow Patterson"....and it belongs to an accounts rep (Bateman) who lives halfway across the U.S. With only one week to hunt down the con artist before his world implodes, the real Sandy Bigelow Patterson heads south to confront the woman with an all-access pass to his life. And as he attempts to bribe, coax and wrangle her the 2,000 miles to Denver, one easy target will discover just how tough it is to get your name back</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</si>
  <si>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</si>
  <si>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Rating</t>
  </si>
  <si>
    <t>Rental Price</t>
  </si>
  <si>
    <t>Purchase Price</t>
  </si>
  <si>
    <t>Release Date US</t>
  </si>
  <si>
    <t>Stock Avaliable</t>
  </si>
  <si>
    <t>Order More Stock</t>
  </si>
  <si>
    <t>Income</t>
  </si>
  <si>
    <t>AVERAGE</t>
  </si>
  <si>
    <t>MAXIMUM</t>
  </si>
  <si>
    <t>MINIMUM</t>
  </si>
  <si>
    <t>SUM</t>
  </si>
  <si>
    <t>IF</t>
  </si>
  <si>
    <t>&lt;THAN</t>
  </si>
  <si>
    <t>&gt;THAN</t>
  </si>
  <si>
    <t>ABSOLUTE REFERENCING</t>
  </si>
  <si>
    <t>RELATIVE REFERENCING</t>
  </si>
  <si>
    <t>Average number of tickets sold</t>
  </si>
  <si>
    <t>d29</t>
  </si>
  <si>
    <t>Maximum purchase price</t>
  </si>
  <si>
    <t>d30</t>
  </si>
  <si>
    <t>Minimum purchase price</t>
  </si>
  <si>
    <t>d31</t>
  </si>
  <si>
    <t>expenditure</t>
  </si>
  <si>
    <t>profit/loss</t>
  </si>
  <si>
    <t>Purchase Price Discount Amount</t>
  </si>
  <si>
    <t>New Purchase Price</t>
  </si>
  <si>
    <t>Count how many PG, PG13, G, R</t>
  </si>
  <si>
    <t>Number of Certificate Ratings</t>
  </si>
  <si>
    <t>Row 33</t>
  </si>
  <si>
    <t>Rental Discount Amount</t>
  </si>
  <si>
    <t>New Rental Price</t>
  </si>
  <si>
    <t>w12</t>
  </si>
  <si>
    <t>x12</t>
  </si>
  <si>
    <t>y12</t>
  </si>
  <si>
    <t>Ticket gap sold against number 1 film</t>
  </si>
  <si>
    <t>Ticket Gap To No. 1 Film</t>
  </si>
  <si>
    <t>Conditional formatting</t>
  </si>
  <si>
    <t>Freeze titles</t>
  </si>
  <si>
    <t>Importing data</t>
  </si>
  <si>
    <t>Exporting data</t>
  </si>
  <si>
    <t>Object Linking</t>
  </si>
  <si>
    <t>Average number of tickets sold for each film</t>
  </si>
  <si>
    <t>INPUT on 29/10/18</t>
  </si>
  <si>
    <t>Maximum purchase price of a film</t>
  </si>
  <si>
    <t>INPUT on 30/10/18</t>
  </si>
  <si>
    <t>INPUT on 31/10/18</t>
  </si>
  <si>
    <t>N/A</t>
  </si>
  <si>
    <t>INPUT on 03/11/18</t>
  </si>
  <si>
    <t>INPUT on 06/11/18</t>
  </si>
  <si>
    <t>AND</t>
  </si>
  <si>
    <t>OR</t>
  </si>
  <si>
    <t>INPUT on 01/11/18</t>
  </si>
  <si>
    <t>INPUT on 02/11/18</t>
  </si>
  <si>
    <t>November</t>
  </si>
  <si>
    <t>December</t>
  </si>
  <si>
    <t>January</t>
  </si>
  <si>
    <t>Feburary</t>
  </si>
  <si>
    <t>March</t>
  </si>
  <si>
    <t>April</t>
  </si>
  <si>
    <t>Rental Income</t>
  </si>
  <si>
    <t>Purchase Income</t>
  </si>
  <si>
    <t>Rental Refill</t>
  </si>
  <si>
    <t>Purchase Refill</t>
  </si>
  <si>
    <t>Staff costs</t>
  </si>
  <si>
    <t>Total Expenditure</t>
  </si>
  <si>
    <t>Total Income</t>
  </si>
  <si>
    <t>Total Profit/Loss</t>
  </si>
  <si>
    <t>At-A-Glance Data</t>
  </si>
  <si>
    <t>INPUT on 14/11/18</t>
  </si>
  <si>
    <t>If a film more than 12.99 AND distirbuted by universal</t>
  </si>
  <si>
    <t>Jane Galloway</t>
  </si>
  <si>
    <t>Full time hours</t>
  </si>
  <si>
    <t>Full time hours worked?</t>
  </si>
  <si>
    <t>YES</t>
  </si>
  <si>
    <t>Overtime hours worked</t>
  </si>
  <si>
    <t>Overtime % to add to pay</t>
  </si>
  <si>
    <t>Staff no. M125</t>
  </si>
  <si>
    <t>HLOOKUP</t>
  </si>
  <si>
    <t>Staff overtime % pay</t>
  </si>
  <si>
    <t>Overtime pay percentage per extra hours worked (up to each value)</t>
  </si>
  <si>
    <t>Mark Cliffe</t>
  </si>
  <si>
    <t>Staff no. M127</t>
  </si>
  <si>
    <t>VLOOKUP</t>
  </si>
  <si>
    <t>COUNT</t>
  </si>
  <si>
    <t>SORTING</t>
  </si>
  <si>
    <t>6 month table</t>
  </si>
  <si>
    <t>APPLY PRE-SET STYLE</t>
  </si>
  <si>
    <t>Horiztonal table overtime % pay</t>
  </si>
  <si>
    <t>USER-CREATED STYLE</t>
  </si>
  <si>
    <t>Vertical table overtime % pay</t>
  </si>
  <si>
    <t>Profit/Loss over last six months</t>
  </si>
  <si>
    <t>PASTE SPECIAL SPREADSHEET TO WORD</t>
  </si>
  <si>
    <t>6 month word document</t>
  </si>
  <si>
    <t>Sources for Data</t>
  </si>
  <si>
    <t>Click here for Microsoft store page</t>
  </si>
  <si>
    <t>microsoft store page</t>
  </si>
  <si>
    <t>PUT HYPERLINKS TO WEBSITES</t>
  </si>
  <si>
    <t>Running costs click here</t>
  </si>
  <si>
    <t>LINKING TO SPREADSHEETS</t>
  </si>
  <si>
    <t>link to running costs</t>
  </si>
  <si>
    <t>Day</t>
  </si>
  <si>
    <t>Monday</t>
  </si>
  <si>
    <t>Tuesday</t>
  </si>
  <si>
    <t>Wednesday</t>
  </si>
  <si>
    <t>Thursday</t>
  </si>
  <si>
    <t>Friday</t>
  </si>
  <si>
    <t>Saturday</t>
  </si>
  <si>
    <t>Sunday</t>
  </si>
  <si>
    <t>Hours Worked</t>
  </si>
  <si>
    <t>7.00-21.00</t>
  </si>
  <si>
    <t>7.00-19.00</t>
  </si>
  <si>
    <t>7.00-17.00</t>
  </si>
  <si>
    <t>7.30-16.30</t>
  </si>
  <si>
    <t>08.00-20.00</t>
  </si>
  <si>
    <t>Overtime</t>
  </si>
  <si>
    <t>import from text document mark cliffe hours</t>
  </si>
  <si>
    <t>export last two coloumns of costs to word doc</t>
  </si>
  <si>
    <t>graph for last 6 months</t>
  </si>
  <si>
    <t>PIVOT TABLE</t>
  </si>
  <si>
    <t>Row Labels</t>
  </si>
  <si>
    <t>Grand Total</t>
  </si>
  <si>
    <t>Column Labels</t>
  </si>
  <si>
    <t>Count of Rating</t>
  </si>
  <si>
    <t>Film Star Ratings By Genre/Distributor</t>
  </si>
  <si>
    <t>INPUT on 16/11/18</t>
  </si>
  <si>
    <t>OUTLINE</t>
  </si>
  <si>
    <t>INPUT on 23/11/18</t>
  </si>
  <si>
    <t>November Total</t>
  </si>
  <si>
    <t>December Total</t>
  </si>
  <si>
    <t>January Total</t>
  </si>
  <si>
    <t>Feburary Total</t>
  </si>
  <si>
    <t>March Total</t>
  </si>
  <si>
    <t>April Total</t>
  </si>
  <si>
    <t>ADD AUTOMATIC SUBTOTALS</t>
  </si>
  <si>
    <t>On running costs and hours sheet</t>
  </si>
  <si>
    <t>Number sold</t>
  </si>
  <si>
    <t>Trend in sales</t>
  </si>
  <si>
    <t>ARRAY FORMULA</t>
  </si>
  <si>
    <t>NESTED FUNCTIONS</t>
  </si>
  <si>
    <t>CHARTS</t>
  </si>
  <si>
    <t>INPUT on 13/12/18</t>
  </si>
  <si>
    <t>SORTING EXAMPLE 2</t>
  </si>
  <si>
    <t>Films sorted alphabetically</t>
  </si>
  <si>
    <t>Distributors sorted alphabetically</t>
  </si>
  <si>
    <t>INPUT on 11/01/19</t>
  </si>
  <si>
    <t>DATA VALIDATION</t>
  </si>
  <si>
    <t>Film release date column</t>
  </si>
  <si>
    <t>DATA VALIDATION DROP DOWN</t>
  </si>
  <si>
    <t>Film rating</t>
  </si>
  <si>
    <t>CUSTOM FILTER</t>
  </si>
  <si>
    <t>Distributor + Custom Filter sheet, on Distributor column</t>
  </si>
  <si>
    <t>Alphabetical + Custom Filter sheet, on Film length coloumn</t>
  </si>
  <si>
    <t>Costs</t>
  </si>
  <si>
    <t>Labourers</t>
  </si>
  <si>
    <t>Space rental</t>
  </si>
  <si>
    <t>Sound system</t>
  </si>
  <si>
    <t>Lighting</t>
  </si>
  <si>
    <t>Insurance</t>
  </si>
  <si>
    <t>Display cases</t>
  </si>
  <si>
    <t>Expected  revenues from event</t>
  </si>
  <si>
    <t>External store display event to encourage pre-orders for 2019 films</t>
  </si>
  <si>
    <t>Pre-orders</t>
  </si>
  <si>
    <t>Loyalty cards</t>
  </si>
  <si>
    <t>Staff T-shirts</t>
  </si>
  <si>
    <t>Existing film rentals</t>
  </si>
  <si>
    <t>Total revenue</t>
  </si>
  <si>
    <t>Total costs</t>
  </si>
  <si>
    <t>Profit/loss</t>
  </si>
  <si>
    <t>$C$17</t>
  </si>
  <si>
    <t>$C$12</t>
  </si>
  <si>
    <t>$C$11</t>
  </si>
  <si>
    <t>$C$10</t>
  </si>
  <si>
    <t>$C$9</t>
  </si>
  <si>
    <t>$C$8</t>
  </si>
  <si>
    <t>$C$7</t>
  </si>
  <si>
    <t>$C$6</t>
  </si>
  <si>
    <t>$C$18</t>
  </si>
  <si>
    <t>$C$22</t>
  </si>
  <si>
    <t>Small Display</t>
  </si>
  <si>
    <t>Costs and revenues from a small display</t>
  </si>
  <si>
    <t>Medium display</t>
  </si>
  <si>
    <t>Large Display</t>
  </si>
  <si>
    <t>Costs and revenues from a large display</t>
  </si>
  <si>
    <t>Extra Large Display</t>
  </si>
  <si>
    <t>Costs and revenues from an extra large display display</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</si>
  <si>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</si>
  <si>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</si>
  <si>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</si>
  <si>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</si>
  <si>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</si>
  <si>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</si>
  <si>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</si>
  <si>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WHAT-IF?</t>
  </si>
  <si>
    <t>INPUT on 16/01/19</t>
  </si>
  <si>
    <t>External store display &amp; Scenario summary tabs</t>
  </si>
  <si>
    <t>$C$17,$C$12,$C$11,$C$10,$C$9,$</t>
  </si>
  <si>
    <t>(All)</t>
  </si>
  <si>
    <t>WHAT-IF? With PIVOT TABLE</t>
  </si>
  <si>
    <t>External store display &amp; Scenario pivot table tabs</t>
  </si>
  <si>
    <t>Names of Films &amp; Data tab</t>
  </si>
  <si>
    <t>Statistical film data tab</t>
  </si>
  <si>
    <t>Loyalty card sales &amp; running ocsts and hours tabs</t>
  </si>
  <si>
    <t>Column G Names Of Films &amp; Data</t>
  </si>
  <si>
    <t>Column J Names Of Films &amp; Data</t>
  </si>
  <si>
    <t>Columns G and J names of Films &amp; Data</t>
  </si>
  <si>
    <t>Loyalty card sales tab</t>
  </si>
  <si>
    <t xml:space="preserve">IF a film rental price is higher than &lt;THAN £4.99 OR distruibuted by Universal offer 20% off </t>
  </si>
  <si>
    <t>Loyalty card sales click 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</si>
</sst>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0.00"/>
    <numFmt numFmtId="165" formatCode="[$$-409]#,##0"/>
    <numFmt numFmtId="166" formatCode="&quot;£&quot;#,##0.00"/>
  </numFmts>
  <fonts count="21" x14ac:knownFonts="1">
    <font>
      <sz val="11"/>
      <color theme="1"/>
      <name val="Calibri"/>
      <family val="2"/>
      <scheme val="minor"/>
    </font>
    <font>
      <sz val="11"/>
      <color theme="1"/>
      <name val="Arial Black"/>
      <family val="2"/>
    </font>
    <font>
      <sz val="10"/>
      <color rgb="FF333333"/>
      <name val="Arial Black"/>
      <family val="2"/>
    </font>
    <font>
      <sz val="14"/>
      <color theme="0"/>
      <name val="Arial Black"/>
      <family val="2"/>
    </font>
    <font>
      <b/>
      <sz val="14"/>
      <color theme="1"/>
      <name val="Eras Medium ITC"/>
      <family val="2"/>
    </font>
    <font>
      <b/>
      <sz val="14"/>
      <color rgb="FFFFFF00"/>
      <name val="Eras Medium ITC"/>
      <family val="2"/>
    </font>
    <font>
      <b/>
      <sz val="14"/>
      <color theme="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theme="1"/>
      <name val="Eras Medium ITC"/>
      <family val="2"/>
    </font>
    <font>
      <u/>
      <sz val="11"/>
      <color theme="10"/>
      <name val="Calibri"/>
      <family val="2"/>
      <scheme val="minor"/>
    </font>
    <font>
      <sz val="18"/>
      <color theme="1"/>
      <name val="Calibri"/>
      <family val="2"/>
      <scheme val="minor"/>
    </font>
    <font>
      <sz val="11"/>
      <color rgb="FF3F3F76"/>
      <name val="Calibri"/>
      <family val="2"/>
      <scheme val="minor"/>
    </font>
    <font>
      <b/>
      <sz val="11"/>
      <color rgb="FF3F3F76"/>
      <name val="Calibri"/>
      <family val="2"/>
      <scheme val="minor"/>
    </font>
    <font>
      <b/>
      <sz val="12"/>
      <color theme="0"/>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21">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C66"/>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1"/>
        <bgColor indexed="64"/>
      </patternFill>
    </fill>
    <fill>
      <patternFill patternType="solid">
        <fgColor rgb="FFC00000"/>
        <bgColor indexed="64"/>
      </patternFill>
    </fill>
    <fill>
      <patternFill patternType="solid">
        <fgColor theme="5"/>
      </patternFill>
    </fill>
    <fill>
      <patternFill patternType="solid">
        <fgColor rgb="FF7030A0"/>
        <bgColor indexed="64"/>
      </patternFill>
    </fill>
    <fill>
      <patternFill patternType="solid">
        <fgColor theme="9" tint="0.39994506668294322"/>
        <bgColor indexed="64"/>
      </patternFill>
    </fill>
    <fill>
      <patternFill patternType="darkDown">
        <bgColor theme="5"/>
      </patternFill>
    </fill>
    <fill>
      <patternFill patternType="solid">
        <fgColor theme="9" tint="0.39997558519241921"/>
        <bgColor indexed="64"/>
      </patternFill>
    </fill>
    <fill>
      <patternFill patternType="solid">
        <fgColor rgb="FFFFCC99"/>
      </patternFill>
    </fill>
    <fill>
      <patternFill patternType="solid">
        <fgColor theme="5" tint="0.39997558519241921"/>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rgb="FF7030A0"/>
      </left>
      <right style="thin">
        <color rgb="FF7030A0"/>
      </right>
      <top style="thin">
        <color rgb="FF7030A0"/>
      </top>
      <bottom style="thin">
        <color rgb="FF7030A0"/>
      </bottom>
      <diagonal/>
    </border>
    <border>
      <left style="thin">
        <color rgb="FF7030A0"/>
      </left>
      <right/>
      <top/>
      <bottom style="thin">
        <color rgb="FF7030A0"/>
      </bottom>
      <diagonal/>
    </border>
    <border>
      <left/>
      <right/>
      <top/>
      <bottom style="thin">
        <color rgb="FF7030A0"/>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rgb="FF7F7F7F"/>
      </left>
      <right style="thin">
        <color rgb="FF7F7F7F"/>
      </right>
      <top style="thin">
        <color rgb="FF7F7F7F"/>
      </top>
      <bottom style="thin">
        <color rgb="FF7F7F7F"/>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9" fillId="9" borderId="0" applyNumberFormat="0" applyBorder="0" applyAlignment="0" applyProtection="0"/>
    <xf numFmtId="0" fontId="7" fillId="12" borderId="7">
      <alignment horizontal="center"/>
    </xf>
    <xf numFmtId="0" fontId="11" fillId="0" borderId="0" applyNumberFormat="0" applyFill="0" applyBorder="0" applyAlignment="0" applyProtection="0"/>
    <xf numFmtId="0" fontId="13" fillId="14" borderId="11" applyNumberFormat="0" applyAlignment="0" applyProtection="0"/>
  </cellStyleXfs>
  <cellXfs count="77">
    <xf numFmtId="0" fontId="0" fillId="0" borderId="0" xfId="0"/>
    <xf numFmtId="0" fontId="0" fillId="2" borderId="0" xfId="0" applyFill="1"/>
    <xf numFmtId="0" fontId="1" fillId="4" borderId="1" xfId="0" applyFont="1" applyFill="1" applyBorder="1" applyAlignment="1">
      <alignment horizontal="center" vertical="center" wrapText="1"/>
    </xf>
    <xf numFmtId="49" fontId="1" fillId="4" borderId="1" xfId="0" applyNumberFormat="1" applyFont="1" applyFill="1" applyBorder="1" applyAlignment="1">
      <alignment horizontal="center" vertical="center"/>
    </xf>
    <xf numFmtId="0" fontId="1" fillId="4" borderId="1" xfId="0" applyFont="1" applyFill="1" applyBorder="1" applyAlignment="1">
      <alignment horizontal="center" vertical="center"/>
    </xf>
    <xf numFmtId="1"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14" fontId="1" fillId="4" borderId="1" xfId="0" applyNumberFormat="1" applyFont="1" applyFill="1" applyBorder="1" applyAlignment="1">
      <alignment horizontal="center" vertical="center"/>
    </xf>
    <xf numFmtId="165" fontId="1" fillId="4" borderId="1" xfId="0" applyNumberFormat="1" applyFont="1" applyFill="1" applyBorder="1" applyAlignment="1">
      <alignment horizontal="center" vertical="center" wrapText="1"/>
    </xf>
    <xf numFmtId="3" fontId="1" fillId="4" borderId="1" xfId="0" applyNumberFormat="1" applyFont="1" applyFill="1" applyBorder="1" applyAlignment="1">
      <alignment horizontal="center" vertical="center" wrapText="1"/>
    </xf>
    <xf numFmtId="0" fontId="2" fillId="4" borderId="1" xfId="0" applyFont="1" applyFill="1" applyBorder="1" applyAlignment="1">
      <alignment vertical="center" wrapText="1"/>
    </xf>
    <xf numFmtId="0" fontId="1" fillId="5" borderId="1" xfId="0" applyFont="1" applyFill="1" applyBorder="1" applyAlignment="1">
      <alignment horizontal="center" vertical="center" wrapText="1"/>
    </xf>
    <xf numFmtId="49" fontId="1" fillId="5" borderId="1" xfId="0" applyNumberFormat="1" applyFont="1" applyFill="1" applyBorder="1" applyAlignment="1">
      <alignment horizontal="center" vertical="center"/>
    </xf>
    <xf numFmtId="0" fontId="1" fillId="5" borderId="1" xfId="0" applyFont="1" applyFill="1" applyBorder="1" applyAlignment="1">
      <alignment horizontal="center" vertical="center"/>
    </xf>
    <xf numFmtId="1" fontId="1" fillId="5" borderId="1" xfId="0" applyNumberFormat="1" applyFont="1" applyFill="1" applyBorder="1" applyAlignment="1">
      <alignment horizontal="center" vertical="center"/>
    </xf>
    <xf numFmtId="164" fontId="1" fillId="5" borderId="1" xfId="0" applyNumberFormat="1" applyFont="1" applyFill="1" applyBorder="1" applyAlignment="1">
      <alignment horizontal="center" vertical="center"/>
    </xf>
    <xf numFmtId="14" fontId="1" fillId="5" borderId="1" xfId="0" applyNumberFormat="1" applyFont="1" applyFill="1" applyBorder="1" applyAlignment="1">
      <alignment horizontal="center" vertical="center"/>
    </xf>
    <xf numFmtId="165" fontId="1" fillId="5" borderId="1" xfId="0" applyNumberFormat="1" applyFont="1" applyFill="1" applyBorder="1" applyAlignment="1">
      <alignment horizontal="center" vertical="center" wrapText="1"/>
    </xf>
    <xf numFmtId="3" fontId="1" fillId="5" borderId="1" xfId="0" applyNumberFormat="1" applyFont="1" applyFill="1" applyBorder="1" applyAlignment="1">
      <alignment horizontal="center" vertical="center" wrapText="1"/>
    </xf>
    <xf numFmtId="0" fontId="2" fillId="5" borderId="1" xfId="0" applyFont="1" applyFill="1" applyBorder="1" applyAlignment="1">
      <alignment vertical="center" wrapText="1"/>
    </xf>
    <xf numFmtId="0" fontId="3" fillId="6" borderId="1" xfId="0" applyFont="1" applyFill="1" applyBorder="1"/>
    <xf numFmtId="0" fontId="3" fillId="6" borderId="1" xfId="0" applyFont="1" applyFill="1" applyBorder="1" applyAlignment="1">
      <alignment horizontal="center"/>
    </xf>
    <xf numFmtId="0" fontId="4" fillId="0" borderId="0" xfId="0" applyFont="1"/>
    <xf numFmtId="0" fontId="4" fillId="3" borderId="1" xfId="0" applyFont="1" applyFill="1" applyBorder="1"/>
    <xf numFmtId="3" fontId="4" fillId="3" borderId="1" xfId="0" applyNumberFormat="1" applyFont="1" applyFill="1" applyBorder="1"/>
    <xf numFmtId="164" fontId="4" fillId="3" borderId="1" xfId="0" applyNumberFormat="1" applyFont="1" applyFill="1" applyBorder="1"/>
    <xf numFmtId="164" fontId="4" fillId="3" borderId="2" xfId="0" applyNumberFormat="1" applyFont="1" applyFill="1" applyBorder="1"/>
    <xf numFmtId="0" fontId="5" fillId="7" borderId="0" xfId="0" applyFont="1" applyFill="1"/>
    <xf numFmtId="0" fontId="0" fillId="8" borderId="3" xfId="0" applyFill="1" applyBorder="1"/>
    <xf numFmtId="0" fontId="6" fillId="8" borderId="5" xfId="0" applyFont="1" applyFill="1" applyBorder="1"/>
    <xf numFmtId="0" fontId="6" fillId="8" borderId="6" xfId="0" applyFont="1" applyFill="1" applyBorder="1"/>
    <xf numFmtId="164" fontId="0" fillId="0" borderId="4" xfId="0" applyNumberFormat="1" applyBorder="1"/>
    <xf numFmtId="0" fontId="9" fillId="10" borderId="7" xfId="0" applyFont="1" applyFill="1" applyBorder="1" applyAlignment="1">
      <alignment vertical="center" wrapText="1"/>
    </xf>
    <xf numFmtId="0" fontId="0" fillId="11" borderId="10" xfId="0" applyFill="1" applyBorder="1"/>
    <xf numFmtId="9" fontId="0" fillId="11" borderId="10" xfId="0" applyNumberFormat="1" applyFill="1" applyBorder="1" applyAlignment="1">
      <alignment horizontal="center"/>
    </xf>
    <xf numFmtId="0" fontId="0" fillId="11" borderId="10" xfId="0" applyFill="1" applyBorder="1" applyAlignment="1">
      <alignment horizontal="center"/>
    </xf>
    <xf numFmtId="0" fontId="0" fillId="11" borderId="10" xfId="0" applyFill="1" applyBorder="1" applyAlignment="1">
      <alignment wrapText="1"/>
    </xf>
    <xf numFmtId="0" fontId="8" fillId="11" borderId="10" xfId="0" applyFont="1" applyFill="1" applyBorder="1"/>
    <xf numFmtId="0" fontId="9" fillId="9" borderId="7" xfId="1" applyBorder="1" applyAlignment="1">
      <alignment horizontal="center"/>
    </xf>
    <xf numFmtId="9" fontId="9" fillId="9" borderId="7" xfId="1" applyNumberFormat="1" applyBorder="1" applyAlignment="1">
      <alignment horizontal="center"/>
    </xf>
    <xf numFmtId="0" fontId="7" fillId="12" borderId="7" xfId="2">
      <alignment horizontal="center"/>
    </xf>
    <xf numFmtId="164" fontId="10" fillId="3" borderId="1" xfId="0" applyNumberFormat="1" applyFont="1" applyFill="1" applyBorder="1"/>
    <xf numFmtId="0" fontId="11" fillId="3" borderId="1" xfId="3" applyFill="1" applyBorder="1"/>
    <xf numFmtId="0" fontId="0" fillId="0" borderId="0" xfId="0" pivotButton="1"/>
    <xf numFmtId="0" fontId="0" fillId="0" borderId="0" xfId="0" applyAlignment="1">
      <alignment horizontal="left"/>
    </xf>
    <xf numFmtId="1" fontId="0" fillId="0" borderId="0" xfId="0" applyNumberFormat="1"/>
    <xf numFmtId="0" fontId="0" fillId="0" borderId="0" xfId="0" applyNumberFormat="1"/>
    <xf numFmtId="0" fontId="0" fillId="0" borderId="0" xfId="0" applyAlignment="1">
      <alignment horizontal="left" indent="1"/>
    </xf>
    <xf numFmtId="0" fontId="12" fillId="13" borderId="0" xfId="0" applyFont="1" applyFill="1"/>
    <xf numFmtId="0" fontId="0" fillId="13" borderId="0" xfId="0" applyFill="1"/>
    <xf numFmtId="0" fontId="6" fillId="8" borderId="0" xfId="0" applyFont="1" applyFill="1" applyBorder="1"/>
    <xf numFmtId="164" fontId="0" fillId="0" borderId="0" xfId="0" applyNumberFormat="1" applyBorder="1"/>
    <xf numFmtId="0" fontId="13" fillId="14" borderId="11" xfId="4"/>
    <xf numFmtId="0" fontId="14" fillId="14" borderId="11" xfId="4" applyFont="1"/>
    <xf numFmtId="2" fontId="13" fillId="14" borderId="11" xfId="4" applyNumberFormat="1"/>
    <xf numFmtId="0" fontId="8" fillId="0" borderId="0" xfId="0" applyFont="1"/>
    <xf numFmtId="0" fontId="15" fillId="17" borderId="0" xfId="0" applyFont="1" applyFill="1"/>
    <xf numFmtId="0" fontId="15" fillId="17" borderId="0" xfId="0" applyFont="1" applyFill="1" applyAlignment="1">
      <alignment wrapText="1"/>
    </xf>
    <xf numFmtId="0" fontId="15" fillId="7" borderId="0" xfId="0" applyFont="1" applyFill="1" applyAlignment="1">
      <alignment wrapText="1"/>
    </xf>
    <xf numFmtId="166" fontId="0" fillId="0" borderId="0" xfId="0" applyNumberFormat="1"/>
    <xf numFmtId="166" fontId="0" fillId="15" borderId="0" xfId="0" applyNumberFormat="1" applyFill="1"/>
    <xf numFmtId="166" fontId="0" fillId="16" borderId="0" xfId="0" applyNumberFormat="1" applyFill="1"/>
    <xf numFmtId="0" fontId="0" fillId="0" borderId="0" xfId="0" applyFill="1" applyBorder="1" applyAlignment="1"/>
    <xf numFmtId="166" fontId="0" fillId="0" borderId="0" xfId="0" applyNumberFormat="1" applyFill="1" applyBorder="1" applyAlignment="1"/>
    <xf numFmtId="166" fontId="0" fillId="0" borderId="13" xfId="0" applyNumberFormat="1" applyFill="1" applyBorder="1" applyAlignment="1"/>
    <xf numFmtId="0" fontId="16" fillId="18" borderId="14" xfId="0" applyFont="1" applyFill="1" applyBorder="1" applyAlignment="1">
      <alignment horizontal="left"/>
    </xf>
    <xf numFmtId="0" fontId="16" fillId="18" borderId="12" xfId="0" applyFont="1" applyFill="1" applyBorder="1" applyAlignment="1">
      <alignment horizontal="left"/>
    </xf>
    <xf numFmtId="0" fontId="0" fillId="0" borderId="15" xfId="0" applyFill="1" applyBorder="1" applyAlignment="1"/>
    <xf numFmtId="0" fontId="17" fillId="19" borderId="0" xfId="0" applyFont="1" applyFill="1" applyBorder="1" applyAlignment="1">
      <alignment horizontal="left"/>
    </xf>
    <xf numFmtId="0" fontId="18" fillId="19" borderId="15" xfId="0" applyFont="1" applyFill="1" applyBorder="1" applyAlignment="1">
      <alignment horizontal="left"/>
    </xf>
    <xf numFmtId="0" fontId="17" fillId="19" borderId="13" xfId="0" applyFont="1" applyFill="1" applyBorder="1" applyAlignment="1">
      <alignment horizontal="left"/>
    </xf>
    <xf numFmtId="0" fontId="19" fillId="18" borderId="12" xfId="0" applyFont="1" applyFill="1" applyBorder="1" applyAlignment="1">
      <alignment horizontal="right"/>
    </xf>
    <xf numFmtId="0" fontId="19" fillId="18" borderId="14" xfId="0" applyFont="1" applyFill="1" applyBorder="1" applyAlignment="1">
      <alignment horizontal="right"/>
    </xf>
    <xf numFmtId="166" fontId="0" fillId="20" borderId="0" xfId="0" applyNumberFormat="1" applyFill="1" applyBorder="1" applyAlignment="1"/>
    <xf numFmtId="0" fontId="20" fillId="0" borderId="0" xfId="0" applyFont="1" applyFill="1" applyBorder="1" applyAlignment="1">
      <alignment vertical="top" wrapText="1"/>
    </xf>
    <xf numFmtId="0" fontId="9" fillId="10" borderId="8" xfId="0" applyFont="1" applyFill="1" applyBorder="1" applyAlignment="1">
      <alignment horizontal="center" vertical="center" wrapText="1"/>
    </xf>
    <xf numFmtId="0" fontId="9" fillId="10" borderId="9" xfId="0" applyFont="1" applyFill="1" applyBorder="1" applyAlignment="1">
      <alignment horizontal="center" vertical="center" wrapText="1"/>
    </xf>
  </cellXfs>
  <cellStyles count="5">
    <cellStyle name="Accent2" xfId="1" builtinId="33"/>
    <cellStyle name="Hyperlink" xfId="3" builtinId="8"/>
    <cellStyle name="Input" xfId="4" builtinId="20"/>
    <cellStyle name="Normal" xfId="0" builtinId="0"/>
    <cellStyle name="Overtime" xfId="2"/>
  </cellStyles>
  <dxfs count="5">
    <dxf>
      <font>
        <strike val="0"/>
        <color rgb="FF002060"/>
      </font>
      <fill>
        <patternFill>
          <bgColor rgb="FF88FAF5"/>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s>
  <tableStyles count="0" defaultTableStyle="TableStyleMedium2" defaultPivotStyle="PivotStyleLight16"/>
  <colors>
    <mruColors>
      <color rgb="FFFFCC66"/>
      <color rgb="FF88FAF5"/>
      <color rgb="FFCC66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9.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 Rental Income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'Running Costs &amp; Hours'!$C$2</c:f>
              <c:strCache>
                <c:ptCount val="1"/>
                <c:pt idx="0">
                  <c:v>Rental Income</c:v>
                </c:pt>
              </c:strCache>
            </c:strRef>
          </c:tx>
          <c:spPr>
            <a:solidFill>
              <a:schemeClr val="accent1"/>
            </a:solidFill>
            <a:ln>
              <a:noFill/>
            </a:ln>
            <a:effectLst/>
          </c:spPr>
          <c:invertIfNegative val="0"/>
          <c:cat>
            <c:strRef>
              <c:f>'Running Costs &amp; Hours'!$B$3:$B$13</c:f>
              <c:strCache>
                <c:ptCount val="11"/>
                <c:pt idx="0">
                  <c:v>November</c:v>
                </c:pt>
                <c:pt idx="1">
                  <c:v>November Total</c:v>
                </c:pt>
                <c:pt idx="2">
                  <c:v>December</c:v>
                </c:pt>
                <c:pt idx="3">
                  <c:v>December Total</c:v>
                </c:pt>
                <c:pt idx="4">
                  <c:v>January</c:v>
                </c:pt>
                <c:pt idx="5">
                  <c:v>January Total</c:v>
                </c:pt>
                <c:pt idx="6">
                  <c:v>Feburary</c:v>
                </c:pt>
                <c:pt idx="7">
                  <c:v>Feburary Total</c:v>
                </c:pt>
                <c:pt idx="8">
                  <c:v>March</c:v>
                </c:pt>
                <c:pt idx="9">
                  <c:v>March Total</c:v>
                </c:pt>
                <c:pt idx="10">
                  <c:v>April</c:v>
                </c:pt>
              </c:strCache>
            </c:strRef>
          </c:cat>
          <c:val>
            <c:numRef>
              <c:f>'Running Costs &amp; Hours'!$C$3:$C$13</c:f>
              <c:numCache>
                <c:formatCode>[$$-409]#,##0.00</c:formatCode>
                <c:ptCount val="11"/>
                <c:pt idx="0">
                  <c:v>21000.07</c:v>
                </c:pt>
                <c:pt idx="2">
                  <c:v>19126.75</c:v>
                </c:pt>
                <c:pt idx="4">
                  <c:v>12124.44</c:v>
                </c:pt>
                <c:pt idx="6">
                  <c:v>16887.009999999998</c:v>
                </c:pt>
                <c:pt idx="8">
                  <c:v>14558.33</c:v>
                </c:pt>
                <c:pt idx="10">
                  <c:v>18401.810000000001</c:v>
                </c:pt>
              </c:numCache>
            </c:numRef>
          </c:val>
          <c:extLst xmlns:c16r2="http://schemas.microsoft.com/office/drawing/2015/06/chart">
            <c:ext xmlns:c16="http://schemas.microsoft.com/office/drawing/2014/chart" uri="{C3380CC4-5D6E-409C-BE32-E72D297353CC}">
              <c16:uniqueId val="{00000000-1E42-4952-95B3-39F233A06EB2}"/>
            </c:ext>
          </c:extLst>
        </c:ser>
        <c:ser>
          <c:idx val="1"/>
          <c:order val="1"/>
          <c:tx>
            <c:strRef>
              <c:f>'Running Costs &amp; Hours'!$D$2</c:f>
              <c:strCache>
                <c:ptCount val="1"/>
                <c:pt idx="0">
                  <c:v>Purchase Income</c:v>
                </c:pt>
              </c:strCache>
            </c:strRef>
          </c:tx>
          <c:spPr>
            <a:solidFill>
              <a:schemeClr val="accent2"/>
            </a:solidFill>
            <a:ln>
              <a:noFill/>
            </a:ln>
            <a:effectLst/>
          </c:spPr>
          <c:invertIfNegative val="0"/>
          <c:cat>
            <c:strRef>
              <c:f>'Running Costs &amp; Hours'!$B$3:$B$13</c:f>
              <c:strCache>
                <c:ptCount val="11"/>
                <c:pt idx="0">
                  <c:v>November</c:v>
                </c:pt>
                <c:pt idx="1">
                  <c:v>November Total</c:v>
                </c:pt>
                <c:pt idx="2">
                  <c:v>December</c:v>
                </c:pt>
                <c:pt idx="3">
                  <c:v>December Total</c:v>
                </c:pt>
                <c:pt idx="4">
                  <c:v>January</c:v>
                </c:pt>
                <c:pt idx="5">
                  <c:v>January Total</c:v>
                </c:pt>
                <c:pt idx="6">
                  <c:v>Feburary</c:v>
                </c:pt>
                <c:pt idx="7">
                  <c:v>Feburary Total</c:v>
                </c:pt>
                <c:pt idx="8">
                  <c:v>March</c:v>
                </c:pt>
                <c:pt idx="9">
                  <c:v>March Total</c:v>
                </c:pt>
                <c:pt idx="10">
                  <c:v>April</c:v>
                </c:pt>
              </c:strCache>
            </c:strRef>
          </c:cat>
          <c:val>
            <c:numRef>
              <c:f>'Running Costs &amp; Hours'!$D$3:$D$13</c:f>
              <c:numCache>
                <c:formatCode>[$$-409]#,##0.00</c:formatCode>
                <c:ptCount val="11"/>
                <c:pt idx="0">
                  <c:v>30000.78</c:v>
                </c:pt>
                <c:pt idx="2">
                  <c:v>45001.25</c:v>
                </c:pt>
                <c:pt idx="4">
                  <c:v>8000.45</c:v>
                </c:pt>
                <c:pt idx="6">
                  <c:v>9010.64</c:v>
                </c:pt>
                <c:pt idx="8">
                  <c:v>15587.41</c:v>
                </c:pt>
                <c:pt idx="10">
                  <c:v>17451.150000000001</c:v>
                </c:pt>
              </c:numCache>
            </c:numRef>
          </c:val>
          <c:extLst xmlns:c16r2="http://schemas.microsoft.com/office/drawing/2015/06/chart">
            <c:ext xmlns:c16="http://schemas.microsoft.com/office/drawing/2014/chart" uri="{C3380CC4-5D6E-409C-BE32-E72D297353CC}">
              <c16:uniqueId val="{00000001-1E42-4952-95B3-39F233A06EB2}"/>
            </c:ext>
          </c:extLst>
        </c:ser>
        <c:dLbls>
          <c:showLegendKey val="0"/>
          <c:showVal val="0"/>
          <c:showCatName val="0"/>
          <c:showSerName val="0"/>
          <c:showPercent val="0"/>
          <c:showBubbleSize val="0"/>
        </c:dLbls>
        <c:gapWidth val="219"/>
        <c:overlap val="-27"/>
        <c:axId val="364097064"/>
        <c:axId val="364094712"/>
      </c:barChart>
      <c:catAx>
        <c:axId val="364097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94712"/>
        <c:crosses val="autoZero"/>
        <c:auto val="1"/>
        <c:lblAlgn val="ctr"/>
        <c:lblOffset val="100"/>
        <c:noMultiLvlLbl val="0"/>
      </c:catAx>
      <c:valAx>
        <c:axId val="364094712"/>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970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Rental Income</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'Running Costs &amp; Hours'!$B$3</c:f>
              <c:strCache>
                <c:ptCount val="1"/>
                <c:pt idx="0">
                  <c:v>November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numRef>
              <c:f>'Running Costs &amp; Hours'!$E$39</c:f>
              <c:numCache>
                <c:formatCode>General</c:formatCode>
                <c:ptCount val="1"/>
              </c:numCache>
            </c:numRef>
          </c:cat>
          <c:val>
            <c:numRef>
              <c:f>'Running Costs &amp; Hours'!$C$3</c:f>
              <c:numCache>
                <c:formatCode>[$$-409]#,##0.00</c:formatCode>
                <c:ptCount val="1"/>
                <c:pt idx="0">
                  <c:v>21000.07</c:v>
                </c:pt>
              </c:numCache>
            </c:numRef>
          </c:val>
          <c:extLst xmlns:c16r2="http://schemas.microsoft.com/office/drawing/2015/06/chart">
            <c:ext xmlns:c16="http://schemas.microsoft.com/office/drawing/2014/chart" uri="{C3380CC4-5D6E-409C-BE32-E72D297353CC}">
              <c16:uniqueId val="{00000000-813C-4357-BC38-852BC91A0CB1}"/>
            </c:ext>
          </c:extLst>
        </c:ser>
        <c:ser>
          <c:idx val="1"/>
          <c:order val="1"/>
          <c:tx>
            <c:strRef>
              <c:f>'Running Costs &amp; Hours'!$B$5</c:f>
              <c:strCache>
                <c:ptCount val="1"/>
                <c:pt idx="0">
                  <c:v>December</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numRef>
              <c:f>'Running Costs &amp; Hours'!$E$39</c:f>
              <c:numCache>
                <c:formatCode>General</c:formatCode>
                <c:ptCount val="1"/>
              </c:numCache>
            </c:numRef>
          </c:cat>
          <c:val>
            <c:numRef>
              <c:f>'Running Costs &amp; Hours'!$C$5</c:f>
              <c:numCache>
                <c:formatCode>[$$-409]#,##0.00</c:formatCode>
                <c:ptCount val="1"/>
                <c:pt idx="0">
                  <c:v>19126.75</c:v>
                </c:pt>
              </c:numCache>
            </c:numRef>
          </c:val>
          <c:extLst xmlns:c16r2="http://schemas.microsoft.com/office/drawing/2015/06/chart">
            <c:ext xmlns:c16="http://schemas.microsoft.com/office/drawing/2014/chart" uri="{C3380CC4-5D6E-409C-BE32-E72D297353CC}">
              <c16:uniqueId val="{00000001-813C-4357-BC38-852BC91A0CB1}"/>
            </c:ext>
          </c:extLst>
        </c:ser>
        <c:ser>
          <c:idx val="2"/>
          <c:order val="2"/>
          <c:tx>
            <c:strRef>
              <c:f>'Running Costs &amp; Hours'!$B$7</c:f>
              <c:strCache>
                <c:ptCount val="1"/>
                <c:pt idx="0">
                  <c:v>January</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numRef>
              <c:f>'Running Costs &amp; Hours'!$E$39</c:f>
              <c:numCache>
                <c:formatCode>General</c:formatCode>
                <c:ptCount val="1"/>
              </c:numCache>
            </c:numRef>
          </c:cat>
          <c:val>
            <c:numRef>
              <c:f>'Running Costs &amp; Hours'!$C$7</c:f>
              <c:numCache>
                <c:formatCode>[$$-409]#,##0.00</c:formatCode>
                <c:ptCount val="1"/>
                <c:pt idx="0">
                  <c:v>12124.44</c:v>
                </c:pt>
              </c:numCache>
            </c:numRef>
          </c:val>
          <c:extLst xmlns:c16r2="http://schemas.microsoft.com/office/drawing/2015/06/chart">
            <c:ext xmlns:c16="http://schemas.microsoft.com/office/drawing/2014/chart" uri="{C3380CC4-5D6E-409C-BE32-E72D297353CC}">
              <c16:uniqueId val="{00000002-813C-4357-BC38-852BC91A0CB1}"/>
            </c:ext>
          </c:extLst>
        </c:ser>
        <c:ser>
          <c:idx val="3"/>
          <c:order val="3"/>
          <c:tx>
            <c:strRef>
              <c:f>'Running Costs &amp; Hours'!$B$9</c:f>
              <c:strCache>
                <c:ptCount val="1"/>
                <c:pt idx="0">
                  <c:v>Feburary</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numRef>
              <c:f>'Running Costs &amp; Hours'!$E$39</c:f>
              <c:numCache>
                <c:formatCode>General</c:formatCode>
                <c:ptCount val="1"/>
              </c:numCache>
            </c:numRef>
          </c:cat>
          <c:val>
            <c:numRef>
              <c:f>'Running Costs &amp; Hours'!$C$9</c:f>
              <c:numCache>
                <c:formatCode>[$$-409]#,##0.00</c:formatCode>
                <c:ptCount val="1"/>
                <c:pt idx="0">
                  <c:v>16887.009999999998</c:v>
                </c:pt>
              </c:numCache>
            </c:numRef>
          </c:val>
          <c:extLst xmlns:c16r2="http://schemas.microsoft.com/office/drawing/2015/06/chart">
            <c:ext xmlns:c16="http://schemas.microsoft.com/office/drawing/2014/chart" uri="{C3380CC4-5D6E-409C-BE32-E72D297353CC}">
              <c16:uniqueId val="{00000003-813C-4357-BC38-852BC91A0CB1}"/>
            </c:ext>
          </c:extLst>
        </c:ser>
        <c:ser>
          <c:idx val="4"/>
          <c:order val="4"/>
          <c:tx>
            <c:strRef>
              <c:f>'Running Costs &amp; Hours'!$B$11</c:f>
              <c:strCache>
                <c:ptCount val="1"/>
                <c:pt idx="0">
                  <c:v>March</c:v>
                </c:pt>
              </c:strCache>
            </c:strRef>
          </c:tx>
          <c:spPr>
            <a:solidFill>
              <a:schemeClr val="accent5">
                <a:alpha val="85000"/>
              </a:schemeClr>
            </a:solidFill>
            <a:ln w="9525" cap="flat" cmpd="sng" algn="ctr">
              <a:solidFill>
                <a:schemeClr val="accent5">
                  <a:lumMod val="75000"/>
                </a:schemeClr>
              </a:solidFill>
              <a:round/>
            </a:ln>
            <a:effectLst/>
            <a:sp3d contourW="9525">
              <a:contourClr>
                <a:schemeClr val="accent5">
                  <a:lumMod val="75000"/>
                </a:schemeClr>
              </a:contourClr>
            </a:sp3d>
          </c:spPr>
          <c:invertIfNegative val="0"/>
          <c:cat>
            <c:numRef>
              <c:f>'Running Costs &amp; Hours'!$E$39</c:f>
              <c:numCache>
                <c:formatCode>General</c:formatCode>
                <c:ptCount val="1"/>
              </c:numCache>
            </c:numRef>
          </c:cat>
          <c:val>
            <c:numRef>
              <c:f>'Running Costs &amp; Hours'!$C$11</c:f>
              <c:numCache>
                <c:formatCode>[$$-409]#,##0.00</c:formatCode>
                <c:ptCount val="1"/>
                <c:pt idx="0">
                  <c:v>14558.33</c:v>
                </c:pt>
              </c:numCache>
            </c:numRef>
          </c:val>
          <c:extLst xmlns:c16r2="http://schemas.microsoft.com/office/drawing/2015/06/chart">
            <c:ext xmlns:c16="http://schemas.microsoft.com/office/drawing/2014/chart" uri="{C3380CC4-5D6E-409C-BE32-E72D297353CC}">
              <c16:uniqueId val="{00000004-813C-4357-BC38-852BC91A0CB1}"/>
            </c:ext>
          </c:extLst>
        </c:ser>
        <c:ser>
          <c:idx val="5"/>
          <c:order val="5"/>
          <c:tx>
            <c:strRef>
              <c:f>'Running Costs &amp; Hours'!$B$13</c:f>
              <c:strCache>
                <c:ptCount val="1"/>
                <c:pt idx="0">
                  <c:v>April</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cat>
            <c:numRef>
              <c:f>'Running Costs &amp; Hours'!$E$39</c:f>
              <c:numCache>
                <c:formatCode>General</c:formatCode>
                <c:ptCount val="1"/>
              </c:numCache>
            </c:numRef>
          </c:cat>
          <c:val>
            <c:numRef>
              <c:f>'Running Costs &amp; Hours'!$C$13</c:f>
              <c:numCache>
                <c:formatCode>[$$-409]#,##0.00</c:formatCode>
                <c:ptCount val="1"/>
                <c:pt idx="0">
                  <c:v>18401.810000000001</c:v>
                </c:pt>
              </c:numCache>
            </c:numRef>
          </c:val>
          <c:extLst xmlns:c16r2="http://schemas.microsoft.com/office/drawing/2015/06/chart">
            <c:ext xmlns:c16="http://schemas.microsoft.com/office/drawing/2014/chart" uri="{C3380CC4-5D6E-409C-BE32-E72D297353CC}">
              <c16:uniqueId val="{00000005-813C-4357-BC38-852BC91A0CB1}"/>
            </c:ext>
          </c:extLst>
        </c:ser>
        <c:dLbls>
          <c:showLegendKey val="0"/>
          <c:showVal val="0"/>
          <c:showCatName val="0"/>
          <c:showSerName val="0"/>
          <c:showPercent val="0"/>
          <c:showBubbleSize val="0"/>
        </c:dLbls>
        <c:gapWidth val="65"/>
        <c:shape val="box"/>
        <c:axId val="364099416"/>
        <c:axId val="364099808"/>
        <c:axId val="0"/>
      </c:bar3DChart>
      <c:catAx>
        <c:axId val="3640994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64099808"/>
        <c:crosses val="autoZero"/>
        <c:auto val="1"/>
        <c:lblAlgn val="ctr"/>
        <c:lblOffset val="100"/>
        <c:noMultiLvlLbl val="0"/>
      </c:catAx>
      <c:valAx>
        <c:axId val="364099808"/>
        <c:scaling>
          <c:orientation val="minMax"/>
        </c:scaling>
        <c:delete val="0"/>
        <c:axPos val="l"/>
        <c:majorGridlines>
          <c:spPr>
            <a:ln w="9525" cap="flat" cmpd="sng" algn="ctr">
              <a:solidFill>
                <a:schemeClr val="dk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64099416"/>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Loyalty</a:t>
            </a:r>
            <a:r>
              <a:rPr lang="en-GB" baseline="0"/>
              <a:t> Card Sales Over A 6 Month Period</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'Loyalty Card Sales'!$A$4</c:f>
              <c:strCache>
                <c:ptCount val="1"/>
                <c:pt idx="0">
                  <c:v>Number sold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'Loyalty Card Sales'!$B$3:$G$3</c:f>
              <c:strCache>
                <c:ptCount val="6"/>
                <c:pt idx="0">
                  <c:v>November</c:v>
                </c:pt>
                <c:pt idx="1">
                  <c:v>December</c:v>
                </c:pt>
                <c:pt idx="2">
                  <c:v>January</c:v>
                </c:pt>
                <c:pt idx="3">
                  <c:v>Feburary</c:v>
                </c:pt>
                <c:pt idx="4">
                  <c:v>March</c:v>
                </c:pt>
                <c:pt idx="5">
                  <c:v>April</c:v>
                </c:pt>
              </c:strCache>
            </c:strRef>
          </c:cat>
          <c:val>
            <c:numRef>
              <c:f>'Loyalty Card Sales'!$B$4:$G$4</c:f>
              <c:numCache>
                <c:formatCode>General</c:formatCode>
                <c:ptCount val="6"/>
                <c:pt idx="0">
                  <c:v>15</c:v>
                </c:pt>
                <c:pt idx="1">
                  <c:v>32</c:v>
                </c:pt>
                <c:pt idx="2">
                  <c:v>4</c:v>
                </c:pt>
                <c:pt idx="3">
                  <c:v>5</c:v>
                </c:pt>
                <c:pt idx="4">
                  <c:v>10</c:v>
                </c:pt>
                <c:pt idx="5">
                  <c:v>17</c:v>
                </c:pt>
              </c:numCache>
            </c:numRef>
          </c:val>
          <c:smooth val="0"/>
          <c:extLst xmlns:c16r2="http://schemas.microsoft.com/office/drawing/2015/06/chart">
            <c:ext xmlns:c16="http://schemas.microsoft.com/office/drawing/2014/chart" uri="{C3380CC4-5D6E-409C-BE32-E72D297353CC}">
              <c16:uniqueId val="{00000000-BCB7-461D-92BF-6722E954A200}"/>
            </c:ext>
          </c:extLst>
        </c:ser>
        <c:ser>
          <c:idx val="1"/>
          <c:order val="1"/>
          <c:tx>
            <c:strRef>
              <c:f>'Loyalty Card Sales'!$A$5</c:f>
              <c:strCache>
                <c:ptCount val="1"/>
                <c:pt idx="0">
                  <c:v>Trend in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'Loyalty Card Sales'!$B$3:$G$3</c:f>
              <c:strCache>
                <c:ptCount val="6"/>
                <c:pt idx="0">
                  <c:v>November</c:v>
                </c:pt>
                <c:pt idx="1">
                  <c:v>December</c:v>
                </c:pt>
                <c:pt idx="2">
                  <c:v>January</c:v>
                </c:pt>
                <c:pt idx="3">
                  <c:v>Feburary</c:v>
                </c:pt>
                <c:pt idx="4">
                  <c:v>March</c:v>
                </c:pt>
                <c:pt idx="5">
                  <c:v>April</c:v>
                </c:pt>
              </c:strCache>
            </c:strRef>
          </c:cat>
          <c:val>
            <c:numRef>
              <c:f>'Loyalty Card Sales'!$B$5:$G$5</c:f>
              <c:numCache>
                <c:formatCode>0.00</c:formatCode>
                <c:ptCount val="6"/>
                <c:pt idx="0">
                  <c:v>17.761904761904759</c:v>
                </c:pt>
                <c:pt idx="1">
                  <c:v>16.190476190476186</c:v>
                </c:pt>
                <c:pt idx="2">
                  <c:v>14.619047619047617</c:v>
                </c:pt>
                <c:pt idx="3">
                  <c:v>13.047619047619047</c:v>
                </c:pt>
                <c:pt idx="4">
                  <c:v>11.476190476190476</c:v>
                </c:pt>
                <c:pt idx="5">
                  <c:v>9.9047619047619051</c:v>
                </c:pt>
              </c:numCache>
            </c:numRef>
          </c:val>
          <c:smooth val="0"/>
          <c:extLst xmlns:c16r2="http://schemas.microsoft.com/office/drawing/2015/06/chart">
            <c:ext xmlns:c16="http://schemas.microsoft.com/office/drawing/2014/chart" uri="{C3380CC4-5D6E-409C-BE32-E72D297353CC}">
              <c16:uniqueId val="{00000001-BCB7-461D-92BF-6722E954A200}"/>
            </c:ext>
          </c:extLst>
        </c:ser>
        <c:dLbls>
          <c:showLegendKey val="0"/>
          <c:showVal val="0"/>
          <c:showCatName val="0"/>
          <c:showSerName val="0"/>
          <c:showPercent val="0"/>
          <c:showBubbleSize val="0"/>
        </c:dLbls>
        <c:marker val="1"/>
        <c:smooth val="0"/>
        <c:axId val="364096280"/>
        <c:axId val="364095104"/>
      </c:lineChart>
      <c:catAx>
        <c:axId val="364096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95104"/>
        <c:crosses val="autoZero"/>
        <c:auto val="1"/>
        <c:lblAlgn val="ctr"/>
        <c:lblOffset val="100"/>
        <c:noMultiLvlLbl val="0"/>
      </c:catAx>
      <c:valAx>
        <c:axId val="364095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cards sold</a:t>
                </a:r>
                <a:endParaRPr lang="en-GB"/>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9628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[Assignment.xlsx]Statistical Film Data!PivotTable4</c:name>
    <c:fmtId val="0"/>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pivotFmt>
      <c:pivotFmt>
        <c:idx val="1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'Statistical Film Data'!$B$3:$B$4</c:f>
              <c:strCache>
                <c:ptCount val="1"/>
                <c:pt idx="0">
                  <c:v>1</c:v>
                </c:pt>
              </c:strCache>
            </c:strRef>
          </c:tx>
          <c:spPr>
            <a:solidFill>
              <a:schemeClr val="accent1"/>
            </a:solidFill>
            <a:ln>
              <a:noFill/>
            </a:ln>
            <a:effectLst/>
            <a:sp3d/>
          </c:spPr>
          <c:invertIfNegative val="0"/>
          <c:cat>
            <c:multiLvlStrRef>
              <c:f>'Statistical Film Data'!$A$5:$A$30</c:f>
              <c:multiLvlStrCache>
                <c:ptCount val="18"/>
                <c:lvl>
                  <c:pt idx="0">
                    <c:v>Paramount Pictures</c:v>
                  </c:pt>
                  <c:pt idx="1">
                    <c:v>Universal</c:v>
                  </c:pt>
                  <c:pt idx="2">
                    <c:v>Walt Disney</c:v>
                  </c:pt>
                  <c:pt idx="3">
                    <c:v>Warner Bros.</c:v>
                  </c:pt>
                  <c:pt idx="4">
                    <c:v>20th Century Fox</c:v>
                  </c:pt>
                  <c:pt idx="5">
                    <c:v>Lionsgate</c:v>
                  </c:pt>
                  <c:pt idx="6">
                    <c:v>Paramount Pictures</c:v>
                  </c:pt>
                  <c:pt idx="7">
                    <c:v>Universal</c:v>
                  </c:pt>
                  <c:pt idx="8">
                    <c:v>Walt Disney</c:v>
                  </c:pt>
                  <c:pt idx="9">
                    <c:v>Warner Bros.</c:v>
                  </c:pt>
                  <c:pt idx="10">
                    <c:v>20th Century Fox</c:v>
                  </c:pt>
                  <c:pt idx="11">
                    <c:v>Sony Pictures</c:v>
                  </c:pt>
                  <c:pt idx="12">
                    <c:v>Universal</c:v>
                  </c:pt>
                  <c:pt idx="13">
                    <c:v>Warner Bros.</c:v>
                  </c:pt>
                  <c:pt idx="14">
                    <c:v>Warner Bros.</c:v>
                  </c:pt>
                  <c:pt idx="15">
                    <c:v>Warner Bros.</c:v>
                  </c:pt>
                  <c:pt idx="16">
                    <c:v>Walt Disney</c:v>
                  </c:pt>
                  <c:pt idx="17">
                    <c:v>Warner Bros.</c:v>
                  </c:pt>
                </c:lvl>
                <c:lvl>
                  <c:pt idx="0">
                    <c:v>Action</c:v>
                  </c:pt>
                  <c:pt idx="4">
                    <c:v>Adventure</c:v>
                  </c:pt>
                  <c:pt idx="10">
                    <c:v>Comedy</c:v>
                  </c:pt>
                  <c:pt idx="14">
                    <c:v>Drama</c:v>
                  </c:pt>
                  <c:pt idx="15">
                    <c:v>Horror</c:v>
                  </c:pt>
                  <c:pt idx="16">
                    <c:v>Musical</c:v>
                  </c:pt>
                  <c:pt idx="17">
                    <c:v>Thriller/Suspense</c:v>
                  </c:pt>
                </c:lvl>
              </c:multiLvlStrCache>
            </c:multiLvlStrRef>
          </c:cat>
          <c:val>
            <c:numRef>
              <c:f>'Statistical Film Data'!$B$5:$B$30</c:f>
              <c:numCache>
                <c:formatCode>General</c:formatCode>
                <c:ptCount val="18"/>
                <c:pt idx="11">
                  <c:v>1</c:v>
                </c:pt>
                <c:pt idx="12">
                  <c:v>1</c:v>
                </c:pt>
              </c:numCache>
            </c:numRef>
          </c:val>
          <c:extLst xmlns:c16r2="http://schemas.microsoft.com/office/drawing/2015/06/chart">
            <c:ext xmlns:c16="http://schemas.microsoft.com/office/drawing/2014/chart" uri="{C3380CC4-5D6E-409C-BE32-E72D297353CC}">
              <c16:uniqueId val="{00000000-2C70-49AA-8B3B-15A3514D1DF5}"/>
            </c:ext>
          </c:extLst>
        </c:ser>
        <c:ser>
          <c:idx val="1"/>
          <c:order val="1"/>
          <c:tx>
            <c:strRef>
              <c:f>'Statistical Film Data'!$C$3:$C$4</c:f>
              <c:strCache>
                <c:ptCount val="1"/>
                <c:pt idx="0">
                  <c:v>2</c:v>
                </c:pt>
              </c:strCache>
            </c:strRef>
          </c:tx>
          <c:spPr>
            <a:solidFill>
              <a:schemeClr val="accent2"/>
            </a:solidFill>
            <a:ln>
              <a:noFill/>
            </a:ln>
            <a:effectLst/>
            <a:sp3d/>
          </c:spPr>
          <c:invertIfNegative val="0"/>
          <c:cat>
            <c:multiLvlStrRef>
              <c:f>'Statistical Film Data'!$A$5:$A$30</c:f>
              <c:multiLvlStrCache>
                <c:ptCount val="18"/>
                <c:lvl>
                  <c:pt idx="0">
                    <c:v>Paramount Pictures</c:v>
                  </c:pt>
                  <c:pt idx="1">
                    <c:v>Universal</c:v>
                  </c:pt>
                  <c:pt idx="2">
                    <c:v>Walt Disney</c:v>
                  </c:pt>
                  <c:pt idx="3">
                    <c:v>Warner Bros.</c:v>
                  </c:pt>
                  <c:pt idx="4">
                    <c:v>20th Century Fox</c:v>
                  </c:pt>
                  <c:pt idx="5">
                    <c:v>Lionsgate</c:v>
                  </c:pt>
                  <c:pt idx="6">
                    <c:v>Paramount Pictures</c:v>
                  </c:pt>
                  <c:pt idx="7">
                    <c:v>Universal</c:v>
                  </c:pt>
                  <c:pt idx="8">
                    <c:v>Walt Disney</c:v>
                  </c:pt>
                  <c:pt idx="9">
                    <c:v>Warner Bros.</c:v>
                  </c:pt>
                  <c:pt idx="10">
                    <c:v>20th Century Fox</c:v>
                  </c:pt>
                  <c:pt idx="11">
                    <c:v>Sony Pictures</c:v>
                  </c:pt>
                  <c:pt idx="12">
                    <c:v>Universal</c:v>
                  </c:pt>
                  <c:pt idx="13">
                    <c:v>Warner Bros.</c:v>
                  </c:pt>
                  <c:pt idx="14">
                    <c:v>Warner Bros.</c:v>
                  </c:pt>
                  <c:pt idx="15">
                    <c:v>Warner Bros.</c:v>
                  </c:pt>
                  <c:pt idx="16">
                    <c:v>Walt Disney</c:v>
                  </c:pt>
                  <c:pt idx="17">
                    <c:v>Warner Bros.</c:v>
                  </c:pt>
                </c:lvl>
                <c:lvl>
                  <c:pt idx="0">
                    <c:v>Action</c:v>
                  </c:pt>
                  <c:pt idx="4">
                    <c:v>Adventure</c:v>
                  </c:pt>
                  <c:pt idx="10">
                    <c:v>Comedy</c:v>
                  </c:pt>
                  <c:pt idx="14">
                    <c:v>Drama</c:v>
                  </c:pt>
                  <c:pt idx="15">
                    <c:v>Horror</c:v>
                  </c:pt>
                  <c:pt idx="16">
                    <c:v>Musical</c:v>
                  </c:pt>
                  <c:pt idx="17">
                    <c:v>Thriller/Suspense</c:v>
                  </c:pt>
                </c:lvl>
              </c:multiLvlStrCache>
            </c:multiLvlStrRef>
          </c:cat>
          <c:val>
            <c:numRef>
              <c:f>'Statistical Film Data'!$C$5:$C$30</c:f>
              <c:numCache>
                <c:formatCode>General</c:formatCode>
                <c:ptCount val="18"/>
                <c:pt idx="13">
                  <c:v>1</c:v>
                </c:pt>
                <c:pt idx="14">
                  <c:v>1</c:v>
                </c:pt>
              </c:numCache>
            </c:numRef>
          </c:val>
          <c:extLst xmlns:c16r2="http://schemas.microsoft.com/office/drawing/2015/06/chart">
            <c:ext xmlns:c16="http://schemas.microsoft.com/office/drawing/2014/chart" uri="{C3380CC4-5D6E-409C-BE32-E72D297353CC}">
              <c16:uniqueId val="{00000001-2C70-49AA-8B3B-15A3514D1DF5}"/>
            </c:ext>
          </c:extLst>
        </c:ser>
        <c:ser>
          <c:idx val="2"/>
          <c:order val="2"/>
          <c:tx>
            <c:strRef>
              <c:f>'Statistical Film Data'!$D$3:$D$4</c:f>
              <c:strCache>
                <c:ptCount val="1"/>
                <c:pt idx="0">
                  <c:v>3</c:v>
                </c:pt>
              </c:strCache>
            </c:strRef>
          </c:tx>
          <c:spPr>
            <a:solidFill>
              <a:schemeClr val="accent3"/>
            </a:solidFill>
            <a:ln>
              <a:noFill/>
            </a:ln>
            <a:effectLst/>
            <a:sp3d/>
          </c:spPr>
          <c:invertIfNegative val="0"/>
          <c:cat>
            <c:multiLvlStrRef>
              <c:f>'Statistical Film Data'!$A$5:$A$30</c:f>
              <c:multiLvlStrCache>
                <c:ptCount val="18"/>
                <c:lvl>
                  <c:pt idx="0">
                    <c:v>Paramount Pictures</c:v>
                  </c:pt>
                  <c:pt idx="1">
                    <c:v>Universal</c:v>
                  </c:pt>
                  <c:pt idx="2">
                    <c:v>Walt Disney</c:v>
                  </c:pt>
                  <c:pt idx="3">
                    <c:v>Warner Bros.</c:v>
                  </c:pt>
                  <c:pt idx="4">
                    <c:v>20th Century Fox</c:v>
                  </c:pt>
                  <c:pt idx="5">
                    <c:v>Lionsgate</c:v>
                  </c:pt>
                  <c:pt idx="6">
                    <c:v>Paramount Pictures</c:v>
                  </c:pt>
                  <c:pt idx="7">
                    <c:v>Universal</c:v>
                  </c:pt>
                  <c:pt idx="8">
                    <c:v>Walt Disney</c:v>
                  </c:pt>
                  <c:pt idx="9">
                    <c:v>Warner Bros.</c:v>
                  </c:pt>
                  <c:pt idx="10">
                    <c:v>20th Century Fox</c:v>
                  </c:pt>
                  <c:pt idx="11">
                    <c:v>Sony Pictures</c:v>
                  </c:pt>
                  <c:pt idx="12">
                    <c:v>Universal</c:v>
                  </c:pt>
                  <c:pt idx="13">
                    <c:v>Warner Bros.</c:v>
                  </c:pt>
                  <c:pt idx="14">
                    <c:v>Warner Bros.</c:v>
                  </c:pt>
                  <c:pt idx="15">
                    <c:v>Warner Bros.</c:v>
                  </c:pt>
                  <c:pt idx="16">
                    <c:v>Walt Disney</c:v>
                  </c:pt>
                  <c:pt idx="17">
                    <c:v>Warner Bros.</c:v>
                  </c:pt>
                </c:lvl>
                <c:lvl>
                  <c:pt idx="0">
                    <c:v>Action</c:v>
                  </c:pt>
                  <c:pt idx="4">
                    <c:v>Adventure</c:v>
                  </c:pt>
                  <c:pt idx="10">
                    <c:v>Comedy</c:v>
                  </c:pt>
                  <c:pt idx="14">
                    <c:v>Drama</c:v>
                  </c:pt>
                  <c:pt idx="15">
                    <c:v>Horror</c:v>
                  </c:pt>
                  <c:pt idx="16">
                    <c:v>Musical</c:v>
                  </c:pt>
                  <c:pt idx="17">
                    <c:v>Thriller/Suspense</c:v>
                  </c:pt>
                </c:lvl>
              </c:multiLvlStrCache>
            </c:multiLvlStrRef>
          </c:cat>
          <c:val>
            <c:numRef>
              <c:f>'Statistical Film Data'!$D$5:$D$30</c:f>
              <c:numCache>
                <c:formatCode>General</c:formatCode>
                <c:ptCount val="18"/>
                <c:pt idx="0">
                  <c:v>1</c:v>
                </c:pt>
                <c:pt idx="3">
                  <c:v>1</c:v>
                </c:pt>
                <c:pt idx="4">
                  <c:v>1</c:v>
                </c:pt>
                <c:pt idx="8">
                  <c:v>1</c:v>
                </c:pt>
                <c:pt idx="10">
                  <c:v>1</c:v>
                </c:pt>
                <c:pt idx="15">
                  <c:v>1</c:v>
                </c:pt>
              </c:numCache>
            </c:numRef>
          </c:val>
          <c:extLst xmlns:c16r2="http://schemas.microsoft.com/office/drawing/2015/06/chart">
            <c:ext xmlns:c16="http://schemas.microsoft.com/office/drawing/2014/chart" uri="{C3380CC4-5D6E-409C-BE32-E72D297353CC}">
              <c16:uniqueId val="{00000002-2C70-49AA-8B3B-15A3514D1DF5}"/>
            </c:ext>
          </c:extLst>
        </c:ser>
        <c:ser>
          <c:idx val="3"/>
          <c:order val="3"/>
          <c:tx>
            <c:strRef>
              <c:f>'Statistical Film Data'!$E$3:$E$4</c:f>
              <c:strCache>
                <c:ptCount val="1"/>
                <c:pt idx="0">
                  <c:v>4</c:v>
                </c:pt>
              </c:strCache>
            </c:strRef>
          </c:tx>
          <c:spPr>
            <a:solidFill>
              <a:schemeClr val="accent4"/>
            </a:solidFill>
            <a:ln>
              <a:noFill/>
            </a:ln>
            <a:effectLst/>
            <a:sp3d/>
          </c:spPr>
          <c:invertIfNegative val="0"/>
          <c:cat>
            <c:multiLvlStrRef>
              <c:f>'Statistical Film Data'!$A$5:$A$30</c:f>
              <c:multiLvlStrCache>
                <c:ptCount val="18"/>
                <c:lvl>
                  <c:pt idx="0">
                    <c:v>Paramount Pictures</c:v>
                  </c:pt>
                  <c:pt idx="1">
                    <c:v>Universal</c:v>
                  </c:pt>
                  <c:pt idx="2">
                    <c:v>Walt Disney</c:v>
                  </c:pt>
                  <c:pt idx="3">
                    <c:v>Warner Bros.</c:v>
                  </c:pt>
                  <c:pt idx="4">
                    <c:v>20th Century Fox</c:v>
                  </c:pt>
                  <c:pt idx="5">
                    <c:v>Lionsgate</c:v>
                  </c:pt>
                  <c:pt idx="6">
                    <c:v>Paramount Pictures</c:v>
                  </c:pt>
                  <c:pt idx="7">
                    <c:v>Universal</c:v>
                  </c:pt>
                  <c:pt idx="8">
                    <c:v>Walt Disney</c:v>
                  </c:pt>
                  <c:pt idx="9">
                    <c:v>Warner Bros.</c:v>
                  </c:pt>
                  <c:pt idx="10">
                    <c:v>20th Century Fox</c:v>
                  </c:pt>
                  <c:pt idx="11">
                    <c:v>Sony Pictures</c:v>
                  </c:pt>
                  <c:pt idx="12">
                    <c:v>Universal</c:v>
                  </c:pt>
                  <c:pt idx="13">
                    <c:v>Warner Bros.</c:v>
                  </c:pt>
                  <c:pt idx="14">
                    <c:v>Warner Bros.</c:v>
                  </c:pt>
                  <c:pt idx="15">
                    <c:v>Warner Bros.</c:v>
                  </c:pt>
                  <c:pt idx="16">
                    <c:v>Walt Disney</c:v>
                  </c:pt>
                  <c:pt idx="17">
                    <c:v>Warner Bros.</c:v>
                  </c:pt>
                </c:lvl>
                <c:lvl>
                  <c:pt idx="0">
                    <c:v>Action</c:v>
                  </c:pt>
                  <c:pt idx="4">
                    <c:v>Adventure</c:v>
                  </c:pt>
                  <c:pt idx="10">
                    <c:v>Comedy</c:v>
                  </c:pt>
                  <c:pt idx="14">
                    <c:v>Drama</c:v>
                  </c:pt>
                  <c:pt idx="15">
                    <c:v>Horror</c:v>
                  </c:pt>
                  <c:pt idx="16">
                    <c:v>Musical</c:v>
                  </c:pt>
                  <c:pt idx="17">
                    <c:v>Thriller/Suspense</c:v>
                  </c:pt>
                </c:lvl>
              </c:multiLvlStrCache>
            </c:multiLvlStrRef>
          </c:cat>
          <c:val>
            <c:numRef>
              <c:f>'Statistical Film Data'!$E$5:$E$30</c:f>
              <c:numCache>
                <c:formatCode>General</c:formatCode>
                <c:ptCount val="18"/>
                <c:pt idx="1">
                  <c:v>1</c:v>
                </c:pt>
                <c:pt idx="2">
                  <c:v>2</c:v>
                </c:pt>
                <c:pt idx="5">
                  <c:v>1</c:v>
                </c:pt>
                <c:pt idx="6">
                  <c:v>1</c:v>
                </c:pt>
                <c:pt idx="7">
                  <c:v>1</c:v>
                </c:pt>
                <c:pt idx="8">
                  <c:v>1</c:v>
                </c:pt>
                <c:pt idx="9">
                  <c:v>1</c:v>
                </c:pt>
                <c:pt idx="16">
                  <c:v>1</c:v>
                </c:pt>
                <c:pt idx="17">
                  <c:v>1</c:v>
                </c:pt>
              </c:numCache>
            </c:numRef>
          </c:val>
          <c:extLst xmlns:c16r2="http://schemas.microsoft.com/office/drawing/2015/06/chart">
            <c:ext xmlns:c16="http://schemas.microsoft.com/office/drawing/2014/chart" uri="{C3380CC4-5D6E-409C-BE32-E72D297353CC}">
              <c16:uniqueId val="{00000003-2C70-49AA-8B3B-15A3514D1DF5}"/>
            </c:ext>
          </c:extLst>
        </c:ser>
        <c:dLbls>
          <c:showLegendKey val="0"/>
          <c:showVal val="0"/>
          <c:showCatName val="0"/>
          <c:showSerName val="0"/>
          <c:showPercent val="0"/>
          <c:showBubbleSize val="0"/>
        </c:dLbls>
        <c:gapWidth val="150"/>
        <c:shape val="box"/>
        <c:axId val="403078896"/>
        <c:axId val="403076152"/>
        <c:axId val="0"/>
      </c:bar3DChart>
      <c:catAx>
        <c:axId val="403078896"/>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076152"/>
        <c:crosses val="autoZero"/>
        <c:auto val="1"/>
        <c:lblAlgn val="ctr"/>
        <c:lblOffset val="100"/>
        <c:noMultiLvlLbl val="0"/>
      </c:catAx>
      <c:valAx>
        <c:axId val="403076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078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12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590550</xdr:colOff>
      <xdr:row>1</xdr:row>
      <xdr:rowOff>4761</xdr:rowOff>
    </xdr:from>
    <xdr:to>
      <xdr:col>20</xdr:col>
      <xdr:colOff>0</xdr:colOff>
      <xdr:row>20</xdr:row>
      <xdr:rowOff>38099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1362074</xdr:colOff>
      <xdr:row>26</xdr:row>
      <xdr:rowOff>14286</xdr:rowOff>
    </xdr:from>
    <xdr:to>
      <xdr:col>9</xdr:col>
      <xdr:colOff>19049</xdr:colOff>
      <xdr:row>35</xdr:row>
      <xdr:rowOff>380999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9302238" cy="608371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6</xdr:col>
      <xdr:colOff>604836</xdr:colOff>
      <xdr:row>1</xdr:row>
      <xdr:rowOff>190499</xdr:rowOff>
    </xdr:from>
    <xdr:to>
      <xdr:col>27</xdr:col>
      <xdr:colOff>600075</xdr:colOff>
      <xdr:row>30</xdr:row>
      <xdr:rowOff>9524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2017049" refreshedDate="43420.486313310183" createdVersion="6" refreshedVersion="6" minRefreshableVersion="3" recordCount="20">
  <cacheSource type="worksheet">
    <worksheetSource ref="B1:S21" sheet="Names Of Films &amp; Data"/>
  </cacheSource>
  <cacheFields count="18">
    <cacheField name="Title" numFmtId="49">
      <sharedItems/>
    </cacheField>
    <cacheField name="Genre" numFmtId="49">
      <sharedItems count="7">
        <s v="Action"/>
        <s v="Adventure"/>
        <s v="Musical"/>
        <s v="Thriller/Suspense"/>
        <s v="Comedy"/>
        <s v="Drama"/>
        <s v="Horror"/>
      </sharedItems>
    </cacheField>
    <cacheField name="Certificate" numFmtId="0">
      <sharedItems/>
    </cacheField>
    <cacheField name="Rating" numFmtId="1">
      <sharedItems containsSemiMixedTypes="0" containsString="0" containsNumber="1" containsInteger="1" minValue="1" maxValue="4" count="4">
        <n v="4"/>
        <n v="3"/>
        <n v="2"/>
        <n v="1"/>
      </sharedItems>
    </cacheField>
    <cacheField name="Rental Price" numFmtId="164">
      <sharedItems containsSemiMixedTypes="0" containsString="0" containsNumber="1" minValue="2.99" maxValue="3.99"/>
    </cacheField>
    <cacheField name="Rental Discount Amount" numFmtId="164">
      <sharedItems containsMixedTypes="1" containsNumber="1" minValue="0.59800000000000009" maxValue="0.79800000000000004"/>
    </cacheField>
    <cacheField name="New Rental Price" numFmtId="164">
      <sharedItems containsSemiMixedTypes="0" containsString="0" containsNumber="1" minValue="2.3920000000000003" maxValue="3.1920000000000002"/>
    </cacheField>
    <cacheField name="Purchase Price" numFmtId="164">
      <sharedItems containsSemiMixedTypes="0" containsString="0" containsNumber="1" minValue="12.99" maxValue="19.989999999999998"/>
    </cacheField>
    <cacheField name="Purchase Price Discount Amount" numFmtId="164">
      <sharedItems containsMixedTypes="1" containsNumber="1" minValue="2.8980000000000001" maxValue="2.8980000000000001"/>
    </cacheField>
    <cacheField name="New Purchase Price" numFmtId="164">
      <sharedItems containsMixedTypes="1" containsNumber="1" minValue="11.592000000000001" maxValue="11.592000000000001"/>
    </cacheField>
    <cacheField name="Release Date US" numFmtId="14">
      <sharedItems containsSemiMixedTypes="0" containsNonDate="0" containsDate="1" containsString="0" minDate="2013-02-08T00:00:00" maxDate="2014-01-01T00:00:00"/>
    </cacheField>
    <cacheField name="Length In Minutes" numFmtId="0">
      <sharedItems containsSemiMixedTypes="0" containsString="0" containsNumber="1" containsInteger="1" minValue="91" maxValue="161"/>
    </cacheField>
    <cacheField name="2013 US Gross" numFmtId="165">
      <sharedItems/>
    </cacheField>
    <cacheField name="Tickets Sold" numFmtId="3">
      <sharedItems containsSemiMixedTypes="0" containsString="0" containsNumber="1" containsInteger="1" minValue="16441392" maxValue="50306552"/>
    </cacheField>
    <cacheField name="Ticket Gap To No. 1 Film" numFmtId="3">
      <sharedItems containsMixedTypes="1" containsNumber="1" containsInteger="1" minValue="227869" maxValue="33865160"/>
    </cacheField>
    <cacheField name="Distributor" numFmtId="0">
      <sharedItems count="7">
        <s v="Walt Disney"/>
        <s v="Lionsgate"/>
        <s v="Universal"/>
        <s v="Warner Bros."/>
        <s v="Paramount Pictures"/>
        <s v="20th Century Fox"/>
        <s v="Sony Pictures"/>
      </sharedItems>
    </cacheField>
    <cacheField name="Stock Avaliable" numFmtId="0">
      <sharedItems containsSemiMixedTypes="0" containsString="0" containsNumber="1" containsInteger="1" minValue="2" maxValue="47"/>
    </cacheField>
    <cacheField name="Order More Stock"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saveData="0" refreshedBy="Christopher" refreshedDate="43481.431946412034" createdVersion="5" refreshedVersion="5" minRefreshableVersion="3" recordCount="4">
  <cacheSource type="scenario"/>
  <cacheFields count="3">
    <cacheField name="$C$17,$C$12,$C$11,$C$10,$C$9,$C$8,$C$7,$C$6,$C$18" numFmtId="0">
      <sharedItems containsNonDate="0" count="4">
        <s v="Small Display"/>
        <s v="Medium display"/>
        <s v="Large Display"/>
        <s v="Extra Large Display"/>
      </sharedItems>
    </cacheField>
    <cacheField name="$C$17,$C$12,$C$11,$C$10,$C$9,$" numFmtId="0">
      <sharedItems containsNonDate="0" count="1">
        <s v="Christopher"/>
      </sharedItems>
    </cacheField>
    <cacheField name="res $C$22" numFmtId="0">
      <sharedItems containsSemiMixedTypes="0" containsNonDate="0" containsString="0" containsNumber="1" containsInteger="1" minValue="-825" maxValue="145" count="4">
        <n v="145"/>
        <n v="-115"/>
        <n v="-650"/>
        <n v="-82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
  <r>
    <s v="Iron Man 3"/>
    <x v="0"/>
    <s v="PG-13"/>
    <x v="0"/>
    <n v="3.99"/>
    <n v="0.79800000000000004"/>
    <n v="3.1920000000000002"/>
    <n v="19.989999999999998"/>
    <s v="NO DISCOUNT"/>
    <e v="#VALUE!"/>
    <d v="2013-05-03T00:00:00"/>
    <n v="109"/>
    <s v="$408,992,272"/>
    <n v="50306552"/>
    <s v="N/A"/>
    <x v="0"/>
    <n v="29"/>
    <s v="NO"/>
  </r>
  <r>
    <s v="The Hunger Games: Catching Fire"/>
    <x v="1"/>
    <s v="PG-13"/>
    <x v="0"/>
    <n v="3.99"/>
    <n v="0.79800000000000004"/>
    <n v="3.1920000000000002"/>
    <n v="12.99"/>
    <s v="NO DISCOUNT"/>
    <e v="#VALUE!"/>
    <d v="2013-11-22T00:00:00"/>
    <n v="146"/>
    <s v="$407,139,699"/>
    <n v="50078683"/>
    <n v="227869"/>
    <x v="1"/>
    <n v="45"/>
    <s v="NO"/>
  </r>
  <r>
    <s v="Despicable Me 2"/>
    <x v="1"/>
    <s v="PG"/>
    <x v="0"/>
    <n v="3.99"/>
    <n v="0.79800000000000004"/>
    <n v="3.1920000000000002"/>
    <n v="14.49"/>
    <n v="2.8980000000000001"/>
    <n v="11.592000000000001"/>
    <d v="2013-07-03T00:00:00"/>
    <n v="98"/>
    <s v="$367,956,735"/>
    <n v="45259130"/>
    <n v="5047422"/>
    <x v="2"/>
    <n v="8"/>
    <s v="YES"/>
  </r>
  <r>
    <s v="Frozen"/>
    <x v="2"/>
    <s v="PG"/>
    <x v="0"/>
    <n v="3.99"/>
    <n v="0.79800000000000004"/>
    <n v="3.1920000000000002"/>
    <n v="19.989999999999998"/>
    <s v="NO DISCOUNT"/>
    <e v="#VALUE!"/>
    <d v="2013-11-27T00:00:00"/>
    <n v="102"/>
    <s v="$296,691,729"/>
    <n v="36493447"/>
    <n v="13813105"/>
    <x v="0"/>
    <n v="9"/>
    <s v="YES"/>
  </r>
  <r>
    <s v="Man of Steel"/>
    <x v="0"/>
    <s v="PG-13"/>
    <x v="1"/>
    <n v="3.99"/>
    <n v="0.79800000000000004"/>
    <n v="3.1920000000000002"/>
    <n v="12.99"/>
    <s v="NO DISCOUNT"/>
    <e v="#VALUE!"/>
    <d v="2013-06-14T00:00:00"/>
    <n v="143"/>
    <s v="$291,045,518"/>
    <n v="35798956"/>
    <n v="14507596"/>
    <x v="3"/>
    <n v="47"/>
    <s v="NO"/>
  </r>
  <r>
    <s v="Monsters University"/>
    <x v="1"/>
    <s v="G"/>
    <x v="0"/>
    <n v="3.99"/>
    <n v="0.79800000000000004"/>
    <n v="3.1920000000000002"/>
    <n v="19.989999999999998"/>
    <s v="NO DISCOUNT"/>
    <e v="#VALUE!"/>
    <d v="2013-06-21T00:00:00"/>
    <n v="95"/>
    <s v="$268,488,329"/>
    <n v="33024394"/>
    <n v="17282158"/>
    <x v="0"/>
    <n v="16"/>
    <s v="YES"/>
  </r>
  <r>
    <s v="Gravity"/>
    <x v="3"/>
    <s v="PG-13"/>
    <x v="0"/>
    <n v="3.99"/>
    <n v="0.79800000000000004"/>
    <n v="3.1920000000000002"/>
    <n v="17.989999999999998"/>
    <s v="NO DISCOUNT"/>
    <e v="#VALUE!"/>
    <d v="2013-10-04T00:00:00"/>
    <n v="91"/>
    <s v="$255,621,667"/>
    <n v="31441779"/>
    <n v="18864773"/>
    <x v="3"/>
    <n v="2"/>
    <s v="YES"/>
  </r>
  <r>
    <s v="Fast and Furious 6"/>
    <x v="0"/>
    <s v="PG-13"/>
    <x v="0"/>
    <n v="2.99"/>
    <n v="0.59800000000000009"/>
    <n v="2.3920000000000003"/>
    <n v="12.99"/>
    <s v="NO DISCOUNT"/>
    <e v="#VALUE!"/>
    <d v="2013-05-24T00:00:00"/>
    <n v="130"/>
    <s v="$238,679,850"/>
    <n v="29357915"/>
    <n v="20948637"/>
    <x v="2"/>
    <n v="2"/>
    <s v="YES"/>
  </r>
  <r>
    <s v="Oz the Great and Powerful"/>
    <x v="1"/>
    <s v="PG"/>
    <x v="1"/>
    <n v="3.99"/>
    <n v="0.79800000000000004"/>
    <n v="3.1920000000000002"/>
    <n v="12.99"/>
    <s v="NO DISCOUNT"/>
    <e v="#VALUE!"/>
    <d v="2013-03-08T00:00:00"/>
    <n v="127"/>
    <s v="$234,770,996"/>
    <n v="28877121"/>
    <n v="21429431"/>
    <x v="0"/>
    <n v="9"/>
    <s v="YES"/>
  </r>
  <r>
    <s v="The Hobbit: The Desolation of Smaug"/>
    <x v="1"/>
    <s v="PG-13"/>
    <x v="0"/>
    <n v="2.99"/>
    <b v="0"/>
    <n v="2.99"/>
    <n v="17.989999999999998"/>
    <s v="NO DISCOUNT"/>
    <e v="#VALUE!"/>
    <d v="2013-12-31T00:00:00"/>
    <n v="161"/>
    <s v="$229,059,642"/>
    <n v="28174617"/>
    <n v="22131935"/>
    <x v="3"/>
    <n v="15"/>
    <s v="YES"/>
  </r>
  <r>
    <s v="Star Trek Into Darkness"/>
    <x v="1"/>
    <s v="PG-13"/>
    <x v="0"/>
    <n v="3.99"/>
    <n v="0.79800000000000004"/>
    <n v="3.1920000000000002"/>
    <n v="19.989999999999998"/>
    <s v="NO DISCOUNT"/>
    <e v="#VALUE!"/>
    <d v="2013-05-16T00:00:00"/>
    <n v="131"/>
    <s v="$228,778,661"/>
    <n v="28140056"/>
    <n v="22166496"/>
    <x v="4"/>
    <n v="20"/>
    <s v="YES"/>
  </r>
  <r>
    <s v="Thor: The Dark World"/>
    <x v="0"/>
    <s v="PG-13"/>
    <x v="0"/>
    <n v="3.99"/>
    <n v="0.79800000000000004"/>
    <n v="3.1920000000000002"/>
    <n v="14.99"/>
    <s v="NO DISCOUNT"/>
    <e v="#VALUE!"/>
    <d v="2013-11-08T00:00:00"/>
    <n v="112"/>
    <s v="$203,449,204"/>
    <n v="25024502"/>
    <n v="25282050"/>
    <x v="0"/>
    <n v="30"/>
    <s v="NO"/>
  </r>
  <r>
    <s v="World War Z"/>
    <x v="0"/>
    <s v="PG-13"/>
    <x v="1"/>
    <n v="3.99"/>
    <n v="0.79800000000000004"/>
    <n v="3.1920000000000002"/>
    <n v="12.99"/>
    <s v="NO DISCOUNT"/>
    <e v="#VALUE!"/>
    <d v="2013-06-21T00:00:00"/>
    <n v="116"/>
    <s v="$202,359,711"/>
    <n v="24890493"/>
    <n v="25416059"/>
    <x v="4"/>
    <n v="12"/>
    <s v="YES"/>
  </r>
  <r>
    <s v="The Croods"/>
    <x v="1"/>
    <s v="PG"/>
    <x v="1"/>
    <n v="3.99"/>
    <n v="0.79800000000000004"/>
    <n v="3.1920000000000002"/>
    <n v="19.989999999999998"/>
    <s v="NO DISCOUNT"/>
    <e v="#VALUE!"/>
    <d v="2013-03-22T00:00:00"/>
    <n v="98"/>
    <s v="$187,168,425"/>
    <n v="23021946"/>
    <n v="27284606"/>
    <x v="5"/>
    <n v="11"/>
    <s v="YES"/>
  </r>
  <r>
    <s v="The Heat"/>
    <x v="4"/>
    <s v="R"/>
    <x v="1"/>
    <n v="3.99"/>
    <n v="0.79800000000000004"/>
    <n v="3.1920000000000002"/>
    <n v="14.99"/>
    <s v="NO DISCOUNT"/>
    <e v="#VALUE!"/>
    <d v="2013-06-28T00:00:00"/>
    <n v="116"/>
    <s v="$159,581,587"/>
    <n v="19628731"/>
    <n v="30677821"/>
    <x v="5"/>
    <n v="14"/>
    <s v="YES"/>
  </r>
  <r>
    <s v="We're the Millers"/>
    <x v="4"/>
    <s v="R"/>
    <x v="2"/>
    <n v="3.99"/>
    <n v="0.79800000000000004"/>
    <n v="3.1920000000000002"/>
    <n v="12.99"/>
    <s v="NO DISCOUNT"/>
    <e v="#VALUE!"/>
    <d v="2013-08-07T00:00:00"/>
    <n v="110"/>
    <s v="$150,394,119"/>
    <n v="18498661"/>
    <n v="31807891"/>
    <x v="3"/>
    <n v="17"/>
    <s v="YES"/>
  </r>
  <r>
    <s v="The Great Gatsby"/>
    <x v="5"/>
    <s v="PG-13"/>
    <x v="2"/>
    <n v="3.99"/>
    <n v="0.79800000000000004"/>
    <n v="3.1920000000000002"/>
    <n v="12.99"/>
    <s v="NO DISCOUNT"/>
    <e v="#VALUE!"/>
    <d v="2013-05-10T00:00:00"/>
    <n v="142"/>
    <s v="$144,840,419"/>
    <n v="17815549"/>
    <n v="32491003"/>
    <x v="3"/>
    <n v="21"/>
    <s v="NO"/>
  </r>
  <r>
    <s v="The Conjuring"/>
    <x v="6"/>
    <s v="R"/>
    <x v="1"/>
    <n v="3.99"/>
    <n v="0.79800000000000004"/>
    <n v="3.1920000000000002"/>
    <n v="12.99"/>
    <s v="NO DISCOUNT"/>
    <e v="#VALUE!"/>
    <d v="2013-07-19T00:00:00"/>
    <n v="112"/>
    <s v="$137,400,141"/>
    <n v="16900386"/>
    <n v="33406166"/>
    <x v="3"/>
    <n v="32"/>
    <s v="NO"/>
  </r>
  <r>
    <s v="Identity Thief"/>
    <x v="4"/>
    <s v="R"/>
    <x v="3"/>
    <n v="3.99"/>
    <n v="0.79800000000000004"/>
    <n v="3.1920000000000002"/>
    <n v="12.99"/>
    <s v="NO DISCOUNT"/>
    <e v="#VALUE!"/>
    <d v="2013-02-08T00:00:00"/>
    <n v="111"/>
    <s v="$134,506,920"/>
    <n v="16544516"/>
    <n v="33762036"/>
    <x v="2"/>
    <n v="4"/>
    <s v="YES"/>
  </r>
  <r>
    <s v="Grown Ups 2"/>
    <x v="4"/>
    <s v="PG-13"/>
    <x v="3"/>
    <n v="3.99"/>
    <n v="0.79800000000000004"/>
    <n v="3.1920000000000002"/>
    <n v="12.99"/>
    <s v="NO DISCOUNT"/>
    <e v="#VALUE!"/>
    <d v="2013-07-12T00:00:00"/>
    <n v="101"/>
    <s v="$133,668,525"/>
    <n v="16441392"/>
    <n v="33865160"/>
    <x v="6"/>
    <n v="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fieldListSortAscending="1">
  <location ref="A3:B7" firstHeaderRow="1" firstDataRow="1" firstDataCol="1" rowPageCount="1" colPageCount="1"/>
  <pivotFields count="3">
    <pivotField axis="axisRow" showAll="0" defaultSubtotal="0">
      <items count="4">
        <item x="3"/>
        <item x="2"/>
        <item x="1"/>
        <item x="0"/>
      </items>
    </pivotField>
    <pivotField axis="axisPage" showAll="0">
      <items count="2">
        <item x="0"/>
        <item t="default"/>
      </items>
    </pivotField>
    <pivotField dataField="1" showAll="0"/>
  </pivotFields>
  <rowFields count="1">
    <field x="0"/>
  </rowFields>
  <rowItems count="4">
    <i>
      <x/>
    </i>
    <i>
      <x v="1"/>
    </i>
    <i>
      <x v="2"/>
    </i>
    <i>
      <x v="3"/>
    </i>
  </rowItems>
  <colItems count="1">
    <i/>
  </colItems>
  <pageFields count="1">
    <pageField fld="1" hier="-1"/>
  </pageFields>
  <dataFields count="1">
    <dataField name="$C$22"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F30" firstHeaderRow="1" firstDataRow="2" firstDataCol="1"/>
  <pivotFields count="18">
    <pivotField showAll="0"/>
    <pivotField axis="axisRow" showAll="0">
      <items count="8">
        <item x="0"/>
        <item x="1"/>
        <item x="4"/>
        <item x="5"/>
        <item x="6"/>
        <item x="2"/>
        <item x="3"/>
        <item t="default"/>
      </items>
    </pivotField>
    <pivotField showAll="0"/>
    <pivotField axis="axisCol" dataField="1" numFmtId="1" showAll="0">
      <items count="5">
        <item x="3"/>
        <item x="2"/>
        <item x="1"/>
        <item x="0"/>
        <item t="default"/>
      </items>
    </pivotField>
    <pivotField numFmtId="164" showAll="0"/>
    <pivotField showAll="0"/>
    <pivotField numFmtId="164" showAll="0"/>
    <pivotField numFmtId="164" showAll="0"/>
    <pivotField showAll="0"/>
    <pivotField showAll="0"/>
    <pivotField numFmtId="14" showAll="0"/>
    <pivotField showAll="0"/>
    <pivotField showAll="0"/>
    <pivotField numFmtId="3" showAll="0"/>
    <pivotField showAll="0"/>
    <pivotField axis="axisRow" showAll="0">
      <items count="8">
        <item x="5"/>
        <item x="1"/>
        <item x="4"/>
        <item x="6"/>
        <item x="2"/>
        <item x="0"/>
        <item x="3"/>
        <item t="default"/>
      </items>
    </pivotField>
    <pivotField showAll="0"/>
    <pivotField showAll="0"/>
  </pivotFields>
  <rowFields count="2">
    <field x="1"/>
    <field x="15"/>
  </rowFields>
  <rowItems count="26">
    <i>
      <x/>
    </i>
    <i r="1">
      <x v="2"/>
    </i>
    <i r="1">
      <x v="4"/>
    </i>
    <i r="1">
      <x v="5"/>
    </i>
    <i r="1">
      <x v="6"/>
    </i>
    <i>
      <x v="1"/>
    </i>
    <i r="1">
      <x/>
    </i>
    <i r="1">
      <x v="1"/>
    </i>
    <i r="1">
      <x v="2"/>
    </i>
    <i r="1">
      <x v="4"/>
    </i>
    <i r="1">
      <x v="5"/>
    </i>
    <i r="1">
      <x v="6"/>
    </i>
    <i>
      <x v="2"/>
    </i>
    <i r="1">
      <x/>
    </i>
    <i r="1">
      <x v="3"/>
    </i>
    <i r="1">
      <x v="4"/>
    </i>
    <i r="1">
      <x v="6"/>
    </i>
    <i>
      <x v="3"/>
    </i>
    <i r="1">
      <x v="6"/>
    </i>
    <i>
      <x v="4"/>
    </i>
    <i r="1">
      <x v="6"/>
    </i>
    <i>
      <x v="5"/>
    </i>
    <i r="1">
      <x v="5"/>
    </i>
    <i>
      <x v="6"/>
    </i>
    <i r="1">
      <x v="6"/>
    </i>
    <i t="grand">
      <x/>
    </i>
  </rowItems>
  <colFields count="1">
    <field x="3"/>
  </colFields>
  <colItems count="5">
    <i>
      <x/>
    </i>
    <i>
      <x v="1"/>
    </i>
    <i>
      <x v="2"/>
    </i>
    <i>
      <x v="3"/>
    </i>
    <i t="grand">
      <x/>
    </i>
  </colItems>
  <dataFields count="1">
    <dataField name="Count of Rating" fld="3" subtotal="count" baseField="1" baseItem="0"/>
  </dataFields>
  <chartFormats count="4">
    <chartFormat chart="0" format="8" series="1">
      <pivotArea type="data" outline="0" fieldPosition="0">
        <references count="2">
          <reference field="4294967294" count="1" selected="0">
            <x v="0"/>
          </reference>
          <reference field="3" count="1" selected="0">
            <x v="0"/>
          </reference>
        </references>
      </pivotArea>
    </chartFormat>
    <chartFormat chart="0" format="9" series="1">
      <pivotArea type="data" outline="0" fieldPosition="0">
        <references count="2">
          <reference field="4294967294" count="1" selected="0">
            <x v="0"/>
          </reference>
          <reference field="3" count="1" selected="0">
            <x v="1"/>
          </reference>
        </references>
      </pivotArea>
    </chartFormat>
    <chartFormat chart="0" format="10" series="1">
      <pivotArea type="data" outline="0" fieldPosition="0">
        <references count="2">
          <reference field="4294967294" count="1" selected="0">
            <x v="0"/>
          </reference>
          <reference field="3" count="1" selected="0">
            <x v="2"/>
          </reference>
        </references>
      </pivotArea>
    </chartFormat>
    <chartFormat chart="0" format="11" series="1">
      <pivotArea type="data" outline="0" fieldPosition="0">
        <references count="2">
          <reference field="4294967294" count="1" selected="0">
            <x v="0"/>
          </reference>
          <reference field="3" count="1" selected="0">
            <x v="3"/>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Mark Cliffe Hours wc 24012016"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crosoft.com/en-us/store/movies-and-tv/browse/top-selling?type=movies"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39"/>
  <sheetViews>
    <sheetView tabSelected="1" zoomScale="85" zoomScaleNormal="85" workbookViewId="0">
      <pane xSplit="1" ySplit="1" topLeftCell="G8" activePane="bottomRight" state="frozen"/>
      <selection pane="topRight" activeCell="B1" sqref="B1"/>
      <selection pane="bottomLeft" activeCell="A2" sqref="A2"/>
      <selection pane="bottomRight" activeCell="B37" sqref="B37"/>
    </sheetView>
  </sheetViews>
  <sheetFormatPr defaultRowHeight="15" x14ac:dyDescent="0.25"/>
  <cols>
    <col min="2" max="2" width="66" customWidth="1"/>
    <col min="3" max="3" width="22.140625" customWidth="1"/>
    <col min="4" max="4" width="17.42578125" bestFit="1" customWidth="1"/>
    <col min="5" max="5" width="20.140625" customWidth="1"/>
    <col min="6" max="6" width="32.28515625" bestFit="1" customWidth="1"/>
    <col min="7" max="7" width="38.85546875" bestFit="1" customWidth="1"/>
    <col min="8" max="8" width="59.28515625" customWidth="1"/>
    <col min="9" max="9" width="24.7109375" bestFit="1" customWidth="1"/>
    <col min="10" max="10" width="52.28515625" bestFit="1" customWidth="1"/>
    <col min="11" max="11" width="32.5703125" bestFit="1" customWidth="1"/>
    <col min="12" max="12" width="27.28515625" bestFit="1" customWidth="1"/>
    <col min="13" max="13" width="29" bestFit="1" customWidth="1"/>
    <col min="14" max="14" width="24.140625" bestFit="1" customWidth="1"/>
    <col min="15" max="15" width="20.5703125" bestFit="1" customWidth="1"/>
    <col min="16" max="16" width="39.42578125" bestFit="1" customWidth="1"/>
    <col min="17" max="17" width="25.140625" bestFit="1" customWidth="1"/>
    <col min="18" max="18" width="25.42578125" bestFit="1" customWidth="1"/>
    <col min="19" max="19" width="28.28515625" bestFit="1" customWidth="1"/>
    <col min="20" max="20" width="62.42578125" customWidth="1"/>
  </cols>
  <sheetData>
    <row r="1" spans="1:20" ht="22.5" x14ac:dyDescent="0.45">
      <c r="A1" s="20"/>
      <c r="B1" s="21" t="s">
        <v>0</v>
      </c>
      <c r="C1" s="21" t="s">
        <v>1</v>
      </c>
      <c r="D1" s="21" t="s">
        <v>65</v>
      </c>
      <c r="E1" s="21" t="s">
        <v>86</v>
      </c>
      <c r="F1" s="21" t="s">
        <v>87</v>
      </c>
      <c r="G1" s="21" t="s">
        <v>115</v>
      </c>
      <c r="H1" s="21" t="s">
        <v>116</v>
      </c>
      <c r="I1" s="21" t="s">
        <v>88</v>
      </c>
      <c r="J1" s="21" t="s">
        <v>110</v>
      </c>
      <c r="K1" s="21" t="s">
        <v>111</v>
      </c>
      <c r="L1" s="21" t="s">
        <v>89</v>
      </c>
      <c r="M1" s="21" t="s">
        <v>3</v>
      </c>
      <c r="N1" s="21" t="s">
        <v>63</v>
      </c>
      <c r="O1" s="21" t="s">
        <v>64</v>
      </c>
      <c r="P1" s="21" t="s">
        <v>121</v>
      </c>
      <c r="Q1" s="21" t="s">
        <v>4</v>
      </c>
      <c r="R1" s="21" t="s">
        <v>90</v>
      </c>
      <c r="S1" s="21" t="s">
        <v>91</v>
      </c>
      <c r="T1" s="21" t="s">
        <v>2</v>
      </c>
    </row>
    <row r="2" spans="1:20" ht="180" x14ac:dyDescent="0.25">
      <c r="A2" s="2">
        <v>1</v>
      </c>
      <c r="B2" s="3" t="s">
        <v>5</v>
      </c>
      <c r="C2" s="3" t="s">
        <v>7</v>
      </c>
      <c r="D2" s="4" t="s">
        <v>8</v>
      </c>
      <c r="E2" s="5">
        <v>4</v>
      </c>
      <c r="F2" s="6">
        <v>3.99</v>
      </c>
      <c r="G2" s="6">
        <f>IF(OR(F2&lt;4.99,Q2="Universal"),F2*20%)</f>
        <v>0.79800000000000004</v>
      </c>
      <c r="H2" s="6">
        <f>F2-G2</f>
        <v>3.1920000000000002</v>
      </c>
      <c r="I2" s="6">
        <v>19.989999999999998</v>
      </c>
      <c r="J2" s="6">
        <f>IF(AND(I2&gt;12.99,Q2="Universal"),I2*20%,0)</f>
        <v>0</v>
      </c>
      <c r="K2" s="6">
        <f>I2-J2</f>
        <v>19.989999999999998</v>
      </c>
      <c r="L2" s="7">
        <v>41397</v>
      </c>
      <c r="M2" s="4">
        <v>109</v>
      </c>
      <c r="N2" s="8" t="s">
        <v>9</v>
      </c>
      <c r="O2" s="9">
        <v>50306552</v>
      </c>
      <c r="P2" s="9" t="s">
        <v>132</v>
      </c>
      <c r="Q2" s="4" t="s">
        <v>6</v>
      </c>
      <c r="R2" s="4">
        <v>29</v>
      </c>
      <c r="S2" s="4" t="str">
        <f>IF(R2&gt;20,"NO","YES")</f>
        <v>NO</v>
      </c>
      <c r="T2" s="10" t="s">
        <v>66</v>
      </c>
    </row>
    <row r="3" spans="1:20" ht="150" x14ac:dyDescent="0.25">
      <c r="A3" s="11">
        <v>2</v>
      </c>
      <c r="B3" s="12" t="s">
        <v>10</v>
      </c>
      <c r="C3" s="12" t="s">
        <v>12</v>
      </c>
      <c r="D3" s="13" t="s">
        <v>8</v>
      </c>
      <c r="E3" s="14">
        <v>4</v>
      </c>
      <c r="F3" s="15">
        <v>3.99</v>
      </c>
      <c r="G3" s="15">
        <f t="shared" ref="G3:G21" si="0">IF(OR(F3&lt;4.99,Q3="Universal"),F3*20%)</f>
        <v>0.79800000000000004</v>
      </c>
      <c r="H3" s="15">
        <f t="shared" ref="H3:H21" si="1">F3-G3</f>
        <v>3.1920000000000002</v>
      </c>
      <c r="I3" s="15">
        <v>12.99</v>
      </c>
      <c r="J3" s="15">
        <f>IF(AND(I3&gt;12.99,Q3="Universal"),I3*20%,0)</f>
        <v>0</v>
      </c>
      <c r="K3" s="15">
        <f t="shared" ref="K3:K21" si="2">I3-J3</f>
        <v>12.99</v>
      </c>
      <c r="L3" s="16">
        <v>41600</v>
      </c>
      <c r="M3" s="13">
        <v>146</v>
      </c>
      <c r="N3" s="17" t="s">
        <v>13</v>
      </c>
      <c r="O3" s="18">
        <v>50078683</v>
      </c>
      <c r="P3" s="18">
        <f>$O$2-O3</f>
        <v>227869</v>
      </c>
      <c r="Q3" s="13" t="s">
        <v>11</v>
      </c>
      <c r="R3" s="13">
        <v>45</v>
      </c>
      <c r="S3" s="13" t="str">
        <f t="shared" ref="S3:S21" si="3">IF(R3&gt;20,"NO","YES")</f>
        <v>NO</v>
      </c>
      <c r="T3" s="19" t="s">
        <v>67</v>
      </c>
    </row>
    <row r="4" spans="1:20" ht="90" x14ac:dyDescent="0.25">
      <c r="A4" s="2">
        <v>3</v>
      </c>
      <c r="B4" s="3" t="s">
        <v>14</v>
      </c>
      <c r="C4" s="3" t="s">
        <v>12</v>
      </c>
      <c r="D4" s="4" t="s">
        <v>16</v>
      </c>
      <c r="E4" s="5">
        <v>4</v>
      </c>
      <c r="F4" s="6">
        <v>3.99</v>
      </c>
      <c r="G4" s="6">
        <f t="shared" si="0"/>
        <v>0.79800000000000004</v>
      </c>
      <c r="H4" s="6">
        <f t="shared" si="1"/>
        <v>3.1920000000000002</v>
      </c>
      <c r="I4" s="6">
        <v>14.49</v>
      </c>
      <c r="J4" s="6">
        <f>IF(AND(I4&gt;12.99,Q4="Universal"),I4*20%,0)</f>
        <v>2.8980000000000001</v>
      </c>
      <c r="K4" s="6">
        <f t="shared" si="2"/>
        <v>11.592000000000001</v>
      </c>
      <c r="L4" s="7">
        <v>41458</v>
      </c>
      <c r="M4" s="4">
        <v>98</v>
      </c>
      <c r="N4" s="8" t="s">
        <v>17</v>
      </c>
      <c r="O4" s="9">
        <v>45259130</v>
      </c>
      <c r="P4" s="9">
        <f t="shared" ref="P4:P21" si="4">$O$2-O4</f>
        <v>5047422</v>
      </c>
      <c r="Q4" s="4" t="s">
        <v>15</v>
      </c>
      <c r="R4" s="4">
        <v>8</v>
      </c>
      <c r="S4" s="4" t="str">
        <f t="shared" si="3"/>
        <v>YES</v>
      </c>
      <c r="T4" s="10" t="s">
        <v>68</v>
      </c>
    </row>
    <row r="5" spans="1:20" ht="165" x14ac:dyDescent="0.25">
      <c r="A5" s="11">
        <v>4</v>
      </c>
      <c r="B5" s="12" t="s">
        <v>18</v>
      </c>
      <c r="C5" s="12" t="s">
        <v>19</v>
      </c>
      <c r="D5" s="13" t="s">
        <v>16</v>
      </c>
      <c r="E5" s="14">
        <v>4</v>
      </c>
      <c r="F5" s="15">
        <v>3.99</v>
      </c>
      <c r="G5" s="15">
        <f t="shared" si="0"/>
        <v>0.79800000000000004</v>
      </c>
      <c r="H5" s="15">
        <f t="shared" si="1"/>
        <v>3.1920000000000002</v>
      </c>
      <c r="I5" s="15">
        <v>19.989999999999998</v>
      </c>
      <c r="J5" s="15">
        <f>IF(AND(I5&gt;12.99,Q5="Universal"),I5*20%,0)</f>
        <v>0</v>
      </c>
      <c r="K5" s="15">
        <f t="shared" si="2"/>
        <v>19.989999999999998</v>
      </c>
      <c r="L5" s="16">
        <v>41605</v>
      </c>
      <c r="M5" s="13">
        <v>102</v>
      </c>
      <c r="N5" s="17" t="s">
        <v>20</v>
      </c>
      <c r="O5" s="18">
        <v>36493447</v>
      </c>
      <c r="P5" s="18">
        <f t="shared" si="4"/>
        <v>13813105</v>
      </c>
      <c r="Q5" s="13" t="s">
        <v>6</v>
      </c>
      <c r="R5" s="13">
        <v>9</v>
      </c>
      <c r="S5" s="13" t="str">
        <f t="shared" si="3"/>
        <v>YES</v>
      </c>
      <c r="T5" s="19" t="s">
        <v>69</v>
      </c>
    </row>
    <row r="6" spans="1:20" ht="90" x14ac:dyDescent="0.25">
      <c r="A6" s="2">
        <v>5</v>
      </c>
      <c r="B6" s="3" t="s">
        <v>21</v>
      </c>
      <c r="C6" s="3" t="s">
        <v>7</v>
      </c>
      <c r="D6" s="4" t="s">
        <v>8</v>
      </c>
      <c r="E6" s="5">
        <v>3</v>
      </c>
      <c r="F6" s="6">
        <v>3.99</v>
      </c>
      <c r="G6" s="6">
        <f t="shared" si="0"/>
        <v>0.79800000000000004</v>
      </c>
      <c r="H6" s="6">
        <f t="shared" si="1"/>
        <v>3.1920000000000002</v>
      </c>
      <c r="I6" s="6">
        <v>12.99</v>
      </c>
      <c r="J6" s="6">
        <f>IF(AND(I6&gt;12.99,Q6="Universal"),I6*20%,0)</f>
        <v>0</v>
      </c>
      <c r="K6" s="6">
        <f t="shared" si="2"/>
        <v>12.99</v>
      </c>
      <c r="L6" s="7">
        <v>41439</v>
      </c>
      <c r="M6" s="4">
        <v>143</v>
      </c>
      <c r="N6" s="8" t="s">
        <v>23</v>
      </c>
      <c r="O6" s="9">
        <v>35798956</v>
      </c>
      <c r="P6" s="9">
        <f t="shared" si="4"/>
        <v>14507596</v>
      </c>
      <c r="Q6" s="4" t="s">
        <v>22</v>
      </c>
      <c r="R6" s="4">
        <v>47</v>
      </c>
      <c r="S6" s="4" t="str">
        <f t="shared" si="3"/>
        <v>NO</v>
      </c>
      <c r="T6" s="10" t="s">
        <v>70</v>
      </c>
    </row>
    <row r="7" spans="1:20" ht="90" x14ac:dyDescent="0.25">
      <c r="A7" s="11">
        <v>6</v>
      </c>
      <c r="B7" s="12" t="s">
        <v>24</v>
      </c>
      <c r="C7" s="12" t="s">
        <v>12</v>
      </c>
      <c r="D7" s="13" t="s">
        <v>25</v>
      </c>
      <c r="E7" s="14">
        <v>4</v>
      </c>
      <c r="F7" s="15">
        <v>3.99</v>
      </c>
      <c r="G7" s="15">
        <f t="shared" si="0"/>
        <v>0.79800000000000004</v>
      </c>
      <c r="H7" s="15">
        <f t="shared" si="1"/>
        <v>3.1920000000000002</v>
      </c>
      <c r="I7" s="15">
        <v>19.989999999999998</v>
      </c>
      <c r="J7" s="15">
        <f t="shared" ref="J7:J21" si="5">IF(AND(I7&gt;12.99,Q7="Universal"),I7*20%,0)</f>
        <v>0</v>
      </c>
      <c r="K7" s="15">
        <f t="shared" si="2"/>
        <v>19.989999999999998</v>
      </c>
      <c r="L7" s="16">
        <v>41446</v>
      </c>
      <c r="M7" s="13">
        <v>95</v>
      </c>
      <c r="N7" s="17" t="s">
        <v>26</v>
      </c>
      <c r="O7" s="18">
        <v>33024394</v>
      </c>
      <c r="P7" s="18">
        <f t="shared" si="4"/>
        <v>17282158</v>
      </c>
      <c r="Q7" s="13" t="s">
        <v>6</v>
      </c>
      <c r="R7" s="13">
        <v>16</v>
      </c>
      <c r="S7" s="13" t="str">
        <f t="shared" si="3"/>
        <v>YES</v>
      </c>
      <c r="T7" s="19" t="s">
        <v>71</v>
      </c>
    </row>
    <row r="8" spans="1:20" ht="210" x14ac:dyDescent="0.25">
      <c r="A8" s="2">
        <v>7</v>
      </c>
      <c r="B8" s="3" t="s">
        <v>27</v>
      </c>
      <c r="C8" s="3" t="s">
        <v>28</v>
      </c>
      <c r="D8" s="4" t="s">
        <v>8</v>
      </c>
      <c r="E8" s="5">
        <v>4</v>
      </c>
      <c r="F8" s="6">
        <v>3.99</v>
      </c>
      <c r="G8" s="6">
        <f t="shared" si="0"/>
        <v>0.79800000000000004</v>
      </c>
      <c r="H8" s="6">
        <f t="shared" si="1"/>
        <v>3.1920000000000002</v>
      </c>
      <c r="I8" s="6">
        <v>17.989999999999998</v>
      </c>
      <c r="J8" s="6">
        <f t="shared" si="5"/>
        <v>0</v>
      </c>
      <c r="K8" s="6">
        <f t="shared" si="2"/>
        <v>17.989999999999998</v>
      </c>
      <c r="L8" s="7">
        <v>41551</v>
      </c>
      <c r="M8" s="4">
        <v>91</v>
      </c>
      <c r="N8" s="8" t="s">
        <v>29</v>
      </c>
      <c r="O8" s="9">
        <v>31441779</v>
      </c>
      <c r="P8" s="9">
        <f t="shared" si="4"/>
        <v>18864773</v>
      </c>
      <c r="Q8" s="4" t="s">
        <v>22</v>
      </c>
      <c r="R8" s="4">
        <v>2</v>
      </c>
      <c r="S8" s="4" t="str">
        <f t="shared" si="3"/>
        <v>YES</v>
      </c>
      <c r="T8" s="10" t="s">
        <v>72</v>
      </c>
    </row>
    <row r="9" spans="1:20" ht="330" x14ac:dyDescent="0.25">
      <c r="A9" s="11">
        <v>8</v>
      </c>
      <c r="B9" s="12" t="s">
        <v>30</v>
      </c>
      <c r="C9" s="12" t="s">
        <v>7</v>
      </c>
      <c r="D9" s="13" t="s">
        <v>8</v>
      </c>
      <c r="E9" s="14">
        <v>4</v>
      </c>
      <c r="F9" s="15">
        <v>2.99</v>
      </c>
      <c r="G9" s="15">
        <f t="shared" si="0"/>
        <v>0.59800000000000009</v>
      </c>
      <c r="H9" s="15">
        <f t="shared" si="1"/>
        <v>2.3920000000000003</v>
      </c>
      <c r="I9" s="15">
        <v>12.99</v>
      </c>
      <c r="J9" s="15">
        <f t="shared" si="5"/>
        <v>0</v>
      </c>
      <c r="K9" s="15">
        <f t="shared" si="2"/>
        <v>12.99</v>
      </c>
      <c r="L9" s="16">
        <v>41418</v>
      </c>
      <c r="M9" s="13">
        <v>130</v>
      </c>
      <c r="N9" s="17" t="s">
        <v>31</v>
      </c>
      <c r="O9" s="18">
        <v>29357915</v>
      </c>
      <c r="P9" s="18">
        <f t="shared" si="4"/>
        <v>20948637</v>
      </c>
      <c r="Q9" s="13" t="s">
        <v>15</v>
      </c>
      <c r="R9" s="13">
        <v>2</v>
      </c>
      <c r="S9" s="13" t="str">
        <f t="shared" si="3"/>
        <v>YES</v>
      </c>
      <c r="T9" s="19" t="s">
        <v>73</v>
      </c>
    </row>
    <row r="10" spans="1:20" ht="315" x14ac:dyDescent="0.25">
      <c r="A10" s="2">
        <v>9</v>
      </c>
      <c r="B10" s="3" t="s">
        <v>32</v>
      </c>
      <c r="C10" s="3" t="s">
        <v>12</v>
      </c>
      <c r="D10" s="4" t="s">
        <v>16</v>
      </c>
      <c r="E10" s="5">
        <v>3</v>
      </c>
      <c r="F10" s="6">
        <v>3.99</v>
      </c>
      <c r="G10" s="6">
        <f t="shared" si="0"/>
        <v>0.79800000000000004</v>
      </c>
      <c r="H10" s="6">
        <f t="shared" si="1"/>
        <v>3.1920000000000002</v>
      </c>
      <c r="I10" s="6">
        <v>12.99</v>
      </c>
      <c r="J10" s="6">
        <f t="shared" si="5"/>
        <v>0</v>
      </c>
      <c r="K10" s="6">
        <f t="shared" si="2"/>
        <v>12.99</v>
      </c>
      <c r="L10" s="7">
        <v>41341</v>
      </c>
      <c r="M10" s="4">
        <v>127</v>
      </c>
      <c r="N10" s="8" t="s">
        <v>33</v>
      </c>
      <c r="O10" s="9">
        <v>28877121</v>
      </c>
      <c r="P10" s="9">
        <f t="shared" si="4"/>
        <v>21429431</v>
      </c>
      <c r="Q10" s="4" t="s">
        <v>6</v>
      </c>
      <c r="R10" s="4">
        <v>9</v>
      </c>
      <c r="S10" s="4" t="str">
        <f t="shared" si="3"/>
        <v>YES</v>
      </c>
      <c r="T10" s="10" t="s">
        <v>74</v>
      </c>
    </row>
    <row r="11" spans="1:20" ht="120" x14ac:dyDescent="0.25">
      <c r="A11" s="11">
        <v>10</v>
      </c>
      <c r="B11" s="12" t="s">
        <v>34</v>
      </c>
      <c r="C11" s="12" t="s">
        <v>12</v>
      </c>
      <c r="D11" s="13" t="s">
        <v>8</v>
      </c>
      <c r="E11" s="14">
        <v>4</v>
      </c>
      <c r="F11" s="15">
        <v>2.99</v>
      </c>
      <c r="G11" s="15">
        <f t="shared" si="0"/>
        <v>0.59800000000000009</v>
      </c>
      <c r="H11" s="15">
        <f t="shared" si="1"/>
        <v>2.3920000000000003</v>
      </c>
      <c r="I11" s="15">
        <v>17.989999999999998</v>
      </c>
      <c r="J11" s="15">
        <f t="shared" si="5"/>
        <v>0</v>
      </c>
      <c r="K11" s="15">
        <f t="shared" si="2"/>
        <v>17.989999999999998</v>
      </c>
      <c r="L11" s="16">
        <v>41639</v>
      </c>
      <c r="M11" s="13">
        <v>161</v>
      </c>
      <c r="N11" s="17" t="s">
        <v>35</v>
      </c>
      <c r="O11" s="18">
        <v>28174617</v>
      </c>
      <c r="P11" s="18">
        <f t="shared" si="4"/>
        <v>22131935</v>
      </c>
      <c r="Q11" s="13" t="s">
        <v>22</v>
      </c>
      <c r="R11" s="13">
        <v>15</v>
      </c>
      <c r="S11" s="13" t="str">
        <f t="shared" si="3"/>
        <v>YES</v>
      </c>
      <c r="T11" s="19" t="s">
        <v>75</v>
      </c>
    </row>
    <row r="12" spans="1:20" ht="180" x14ac:dyDescent="0.25">
      <c r="A12" s="2">
        <v>11</v>
      </c>
      <c r="B12" s="3" t="s">
        <v>36</v>
      </c>
      <c r="C12" s="3" t="s">
        <v>12</v>
      </c>
      <c r="D12" s="4" t="s">
        <v>8</v>
      </c>
      <c r="E12" s="5">
        <v>4</v>
      </c>
      <c r="F12" s="6">
        <v>3.99</v>
      </c>
      <c r="G12" s="6">
        <f t="shared" si="0"/>
        <v>0.79800000000000004</v>
      </c>
      <c r="H12" s="6">
        <f t="shared" si="1"/>
        <v>3.1920000000000002</v>
      </c>
      <c r="I12" s="6">
        <v>19.989999999999998</v>
      </c>
      <c r="J12" s="6">
        <f t="shared" si="5"/>
        <v>0</v>
      </c>
      <c r="K12" s="6">
        <f t="shared" si="2"/>
        <v>19.989999999999998</v>
      </c>
      <c r="L12" s="7">
        <v>41410</v>
      </c>
      <c r="M12" s="4">
        <v>131</v>
      </c>
      <c r="N12" s="8" t="s">
        <v>38</v>
      </c>
      <c r="O12" s="9">
        <v>28140056</v>
      </c>
      <c r="P12" s="9">
        <f t="shared" si="4"/>
        <v>22166496</v>
      </c>
      <c r="Q12" s="4" t="s">
        <v>37</v>
      </c>
      <c r="R12" s="4">
        <v>20</v>
      </c>
      <c r="S12" s="4" t="str">
        <f t="shared" si="3"/>
        <v>YES</v>
      </c>
      <c r="T12" s="10" t="s">
        <v>76</v>
      </c>
    </row>
    <row r="13" spans="1:20" ht="180" x14ac:dyDescent="0.25">
      <c r="A13" s="11">
        <v>12</v>
      </c>
      <c r="B13" s="12" t="s">
        <v>39</v>
      </c>
      <c r="C13" s="12" t="s">
        <v>7</v>
      </c>
      <c r="D13" s="13" t="s">
        <v>8</v>
      </c>
      <c r="E13" s="14">
        <v>4</v>
      </c>
      <c r="F13" s="15">
        <v>3.99</v>
      </c>
      <c r="G13" s="15">
        <f t="shared" si="0"/>
        <v>0.79800000000000004</v>
      </c>
      <c r="H13" s="15">
        <f t="shared" si="1"/>
        <v>3.1920000000000002</v>
      </c>
      <c r="I13" s="15">
        <v>14.99</v>
      </c>
      <c r="J13" s="15">
        <f t="shared" si="5"/>
        <v>0</v>
      </c>
      <c r="K13" s="15">
        <f t="shared" si="2"/>
        <v>14.99</v>
      </c>
      <c r="L13" s="16">
        <v>41586</v>
      </c>
      <c r="M13" s="13">
        <v>112</v>
      </c>
      <c r="N13" s="17" t="s">
        <v>40</v>
      </c>
      <c r="O13" s="18">
        <v>25024502</v>
      </c>
      <c r="P13" s="18">
        <f t="shared" si="4"/>
        <v>25282050</v>
      </c>
      <c r="Q13" s="13" t="s">
        <v>6</v>
      </c>
      <c r="R13" s="13">
        <v>30</v>
      </c>
      <c r="S13" s="13" t="str">
        <f t="shared" si="3"/>
        <v>NO</v>
      </c>
      <c r="T13" s="19" t="s">
        <v>77</v>
      </c>
    </row>
    <row r="14" spans="1:20" ht="75" x14ac:dyDescent="0.25">
      <c r="A14" s="2">
        <v>13</v>
      </c>
      <c r="B14" s="3" t="s">
        <v>41</v>
      </c>
      <c r="C14" s="3" t="s">
        <v>7</v>
      </c>
      <c r="D14" s="4" t="s">
        <v>8</v>
      </c>
      <c r="E14" s="5">
        <v>3</v>
      </c>
      <c r="F14" s="6">
        <v>3.99</v>
      </c>
      <c r="G14" s="6">
        <f t="shared" si="0"/>
        <v>0.79800000000000004</v>
      </c>
      <c r="H14" s="6">
        <f t="shared" si="1"/>
        <v>3.1920000000000002</v>
      </c>
      <c r="I14" s="6">
        <v>12.99</v>
      </c>
      <c r="J14" s="6">
        <f t="shared" si="5"/>
        <v>0</v>
      </c>
      <c r="K14" s="6">
        <f t="shared" si="2"/>
        <v>12.99</v>
      </c>
      <c r="L14" s="7">
        <v>41446</v>
      </c>
      <c r="M14" s="4">
        <v>116</v>
      </c>
      <c r="N14" s="8" t="s">
        <v>42</v>
      </c>
      <c r="O14" s="9">
        <v>24890493</v>
      </c>
      <c r="P14" s="9">
        <f t="shared" si="4"/>
        <v>25416059</v>
      </c>
      <c r="Q14" s="4" t="s">
        <v>37</v>
      </c>
      <c r="R14" s="4">
        <v>12</v>
      </c>
      <c r="S14" s="4" t="str">
        <f t="shared" si="3"/>
        <v>YES</v>
      </c>
      <c r="T14" s="10" t="s">
        <v>78</v>
      </c>
    </row>
    <row r="15" spans="1:20" ht="150" x14ac:dyDescent="0.25">
      <c r="A15" s="11">
        <v>14</v>
      </c>
      <c r="B15" s="12" t="s">
        <v>43</v>
      </c>
      <c r="C15" s="12" t="s">
        <v>12</v>
      </c>
      <c r="D15" s="13" t="s">
        <v>16</v>
      </c>
      <c r="E15" s="14">
        <v>3</v>
      </c>
      <c r="F15" s="15">
        <v>3.99</v>
      </c>
      <c r="G15" s="15">
        <f t="shared" si="0"/>
        <v>0.79800000000000004</v>
      </c>
      <c r="H15" s="15">
        <f t="shared" si="1"/>
        <v>3.1920000000000002</v>
      </c>
      <c r="I15" s="15">
        <v>19.989999999999998</v>
      </c>
      <c r="J15" s="15">
        <f t="shared" si="5"/>
        <v>0</v>
      </c>
      <c r="K15" s="15">
        <f t="shared" si="2"/>
        <v>19.989999999999998</v>
      </c>
      <c r="L15" s="16">
        <v>41355</v>
      </c>
      <c r="M15" s="13">
        <v>98</v>
      </c>
      <c r="N15" s="17" t="s">
        <v>45</v>
      </c>
      <c r="O15" s="18">
        <v>23021946</v>
      </c>
      <c r="P15" s="18">
        <f t="shared" si="4"/>
        <v>27284606</v>
      </c>
      <c r="Q15" s="13" t="s">
        <v>44</v>
      </c>
      <c r="R15" s="13">
        <v>11</v>
      </c>
      <c r="S15" s="13" t="str">
        <f t="shared" si="3"/>
        <v>YES</v>
      </c>
      <c r="T15" s="19" t="s">
        <v>79</v>
      </c>
    </row>
    <row r="16" spans="1:20" ht="90" x14ac:dyDescent="0.25">
      <c r="A16" s="2">
        <v>15</v>
      </c>
      <c r="B16" s="3" t="s">
        <v>46</v>
      </c>
      <c r="C16" s="3" t="s">
        <v>47</v>
      </c>
      <c r="D16" s="4" t="s">
        <v>48</v>
      </c>
      <c r="E16" s="5">
        <v>3</v>
      </c>
      <c r="F16" s="6">
        <v>3.99</v>
      </c>
      <c r="G16" s="6">
        <f t="shared" si="0"/>
        <v>0.79800000000000004</v>
      </c>
      <c r="H16" s="6">
        <f t="shared" si="1"/>
        <v>3.1920000000000002</v>
      </c>
      <c r="I16" s="6">
        <v>14.99</v>
      </c>
      <c r="J16" s="6">
        <f t="shared" si="5"/>
        <v>0</v>
      </c>
      <c r="K16" s="6">
        <f t="shared" si="2"/>
        <v>14.99</v>
      </c>
      <c r="L16" s="7">
        <v>41453</v>
      </c>
      <c r="M16" s="4">
        <v>116</v>
      </c>
      <c r="N16" s="8" t="s">
        <v>49</v>
      </c>
      <c r="O16" s="9">
        <v>19628731</v>
      </c>
      <c r="P16" s="9">
        <f t="shared" si="4"/>
        <v>30677821</v>
      </c>
      <c r="Q16" s="4" t="s">
        <v>44</v>
      </c>
      <c r="R16" s="4">
        <v>14</v>
      </c>
      <c r="S16" s="4" t="str">
        <f t="shared" si="3"/>
        <v>YES</v>
      </c>
      <c r="T16" s="10" t="s">
        <v>80</v>
      </c>
    </row>
    <row r="17" spans="1:20" ht="285" x14ac:dyDescent="0.25">
      <c r="A17" s="11">
        <v>16</v>
      </c>
      <c r="B17" s="12" t="s">
        <v>50</v>
      </c>
      <c r="C17" s="12" t="s">
        <v>47</v>
      </c>
      <c r="D17" s="13" t="s">
        <v>48</v>
      </c>
      <c r="E17" s="14">
        <v>2</v>
      </c>
      <c r="F17" s="15">
        <v>3.99</v>
      </c>
      <c r="G17" s="15">
        <f t="shared" si="0"/>
        <v>0.79800000000000004</v>
      </c>
      <c r="H17" s="15">
        <f t="shared" si="1"/>
        <v>3.1920000000000002</v>
      </c>
      <c r="I17" s="15">
        <v>12.99</v>
      </c>
      <c r="J17" s="15">
        <f t="shared" si="5"/>
        <v>0</v>
      </c>
      <c r="K17" s="15">
        <f t="shared" si="2"/>
        <v>12.99</v>
      </c>
      <c r="L17" s="16">
        <v>41493</v>
      </c>
      <c r="M17" s="13">
        <v>110</v>
      </c>
      <c r="N17" s="17" t="s">
        <v>51</v>
      </c>
      <c r="O17" s="18">
        <v>18498661</v>
      </c>
      <c r="P17" s="18">
        <f t="shared" si="4"/>
        <v>31807891</v>
      </c>
      <c r="Q17" s="13" t="s">
        <v>22</v>
      </c>
      <c r="R17" s="13">
        <v>17</v>
      </c>
      <c r="S17" s="13" t="str">
        <f t="shared" si="3"/>
        <v>YES</v>
      </c>
      <c r="T17" s="19" t="s">
        <v>81</v>
      </c>
    </row>
    <row r="18" spans="1:20" ht="240" x14ac:dyDescent="0.25">
      <c r="A18" s="2">
        <v>17</v>
      </c>
      <c r="B18" s="3" t="s">
        <v>52</v>
      </c>
      <c r="C18" s="3" t="s">
        <v>53</v>
      </c>
      <c r="D18" s="4" t="s">
        <v>8</v>
      </c>
      <c r="E18" s="5">
        <v>2</v>
      </c>
      <c r="F18" s="6">
        <v>3.99</v>
      </c>
      <c r="G18" s="6">
        <f t="shared" si="0"/>
        <v>0.79800000000000004</v>
      </c>
      <c r="H18" s="6">
        <f t="shared" si="1"/>
        <v>3.1920000000000002</v>
      </c>
      <c r="I18" s="6">
        <v>12.99</v>
      </c>
      <c r="J18" s="6">
        <f t="shared" si="5"/>
        <v>0</v>
      </c>
      <c r="K18" s="6">
        <f t="shared" si="2"/>
        <v>12.99</v>
      </c>
      <c r="L18" s="7">
        <v>41404</v>
      </c>
      <c r="M18" s="4">
        <v>142</v>
      </c>
      <c r="N18" s="8" t="s">
        <v>54</v>
      </c>
      <c r="O18" s="9">
        <v>17815549</v>
      </c>
      <c r="P18" s="9">
        <f t="shared" si="4"/>
        <v>32491003</v>
      </c>
      <c r="Q18" s="4" t="s">
        <v>22</v>
      </c>
      <c r="R18" s="4">
        <v>21</v>
      </c>
      <c r="S18" s="4" t="str">
        <f t="shared" si="3"/>
        <v>NO</v>
      </c>
      <c r="T18" s="10" t="s">
        <v>82</v>
      </c>
    </row>
    <row r="19" spans="1:20" ht="120" x14ac:dyDescent="0.25">
      <c r="A19" s="11">
        <v>18</v>
      </c>
      <c r="B19" s="12" t="s">
        <v>55</v>
      </c>
      <c r="C19" s="12" t="s">
        <v>56</v>
      </c>
      <c r="D19" s="13" t="s">
        <v>48</v>
      </c>
      <c r="E19" s="14">
        <v>3</v>
      </c>
      <c r="F19" s="15">
        <v>3.99</v>
      </c>
      <c r="G19" s="15">
        <f t="shared" si="0"/>
        <v>0.79800000000000004</v>
      </c>
      <c r="H19" s="15">
        <f t="shared" si="1"/>
        <v>3.1920000000000002</v>
      </c>
      <c r="I19" s="15">
        <v>12.99</v>
      </c>
      <c r="J19" s="15">
        <f t="shared" si="5"/>
        <v>0</v>
      </c>
      <c r="K19" s="15">
        <f t="shared" si="2"/>
        <v>12.99</v>
      </c>
      <c r="L19" s="16">
        <v>41474</v>
      </c>
      <c r="M19" s="13">
        <v>112</v>
      </c>
      <c r="N19" s="17" t="s">
        <v>57</v>
      </c>
      <c r="O19" s="18">
        <v>16900386</v>
      </c>
      <c r="P19" s="18">
        <f t="shared" si="4"/>
        <v>33406166</v>
      </c>
      <c r="Q19" s="13" t="s">
        <v>22</v>
      </c>
      <c r="R19" s="13">
        <v>32</v>
      </c>
      <c r="S19" s="13" t="str">
        <f t="shared" si="3"/>
        <v>NO</v>
      </c>
      <c r="T19" s="19" t="s">
        <v>83</v>
      </c>
    </row>
    <row r="20" spans="1:20" ht="180" x14ac:dyDescent="0.25">
      <c r="A20" s="2">
        <v>19</v>
      </c>
      <c r="B20" s="3" t="s">
        <v>58</v>
      </c>
      <c r="C20" s="3" t="s">
        <v>47</v>
      </c>
      <c r="D20" s="4" t="s">
        <v>48</v>
      </c>
      <c r="E20" s="5">
        <v>1</v>
      </c>
      <c r="F20" s="6">
        <v>3.99</v>
      </c>
      <c r="G20" s="6">
        <f t="shared" si="0"/>
        <v>0.79800000000000004</v>
      </c>
      <c r="H20" s="6">
        <f t="shared" si="1"/>
        <v>3.1920000000000002</v>
      </c>
      <c r="I20" s="6">
        <v>12.99</v>
      </c>
      <c r="J20" s="6">
        <f t="shared" si="5"/>
        <v>0</v>
      </c>
      <c r="K20" s="6">
        <f t="shared" si="2"/>
        <v>12.99</v>
      </c>
      <c r="L20" s="7">
        <v>41313</v>
      </c>
      <c r="M20" s="4">
        <v>111</v>
      </c>
      <c r="N20" s="8" t="s">
        <v>59</v>
      </c>
      <c r="O20" s="9">
        <v>16544516</v>
      </c>
      <c r="P20" s="9">
        <f t="shared" si="4"/>
        <v>33762036</v>
      </c>
      <c r="Q20" s="4" t="s">
        <v>15</v>
      </c>
      <c r="R20" s="4">
        <v>4</v>
      </c>
      <c r="S20" s="4" t="str">
        <f t="shared" si="3"/>
        <v>YES</v>
      </c>
      <c r="T20" s="10" t="s">
        <v>84</v>
      </c>
    </row>
    <row r="21" spans="1:20" ht="105" x14ac:dyDescent="0.25">
      <c r="A21" s="11">
        <v>20</v>
      </c>
      <c r="B21" s="12" t="s">
        <v>60</v>
      </c>
      <c r="C21" s="12" t="s">
        <v>47</v>
      </c>
      <c r="D21" s="13" t="s">
        <v>8</v>
      </c>
      <c r="E21" s="14">
        <v>1</v>
      </c>
      <c r="F21" s="15">
        <v>3.99</v>
      </c>
      <c r="G21" s="15">
        <f t="shared" si="0"/>
        <v>0.79800000000000004</v>
      </c>
      <c r="H21" s="15">
        <f t="shared" si="1"/>
        <v>3.1920000000000002</v>
      </c>
      <c r="I21" s="15">
        <v>12.99</v>
      </c>
      <c r="J21" s="15">
        <f t="shared" si="5"/>
        <v>0</v>
      </c>
      <c r="K21" s="15">
        <f t="shared" si="2"/>
        <v>12.99</v>
      </c>
      <c r="L21" s="16">
        <v>41467</v>
      </c>
      <c r="M21" s="13">
        <v>101</v>
      </c>
      <c r="N21" s="17" t="s">
        <v>62</v>
      </c>
      <c r="O21" s="18">
        <v>16441392</v>
      </c>
      <c r="P21" s="18">
        <f t="shared" si="4"/>
        <v>33865160</v>
      </c>
      <c r="Q21" s="13" t="s">
        <v>61</v>
      </c>
      <c r="R21" s="13">
        <v>5</v>
      </c>
      <c r="S21" s="13" t="str">
        <f t="shared" si="3"/>
        <v>YES</v>
      </c>
      <c r="T21" s="19" t="s">
        <v>85</v>
      </c>
    </row>
    <row r="23" spans="1:20" ht="18.75" x14ac:dyDescent="0.3">
      <c r="B23" s="27" t="s">
        <v>153</v>
      </c>
      <c r="C23" s="22"/>
      <c r="D23" s="22"/>
      <c r="E23" s="22"/>
      <c r="F23" s="22"/>
    </row>
    <row r="24" spans="1:20" ht="18.75" x14ac:dyDescent="0.3">
      <c r="B24" s="23" t="s">
        <v>127</v>
      </c>
      <c r="C24" s="24">
        <f>AVERAGE(O2:O21)</f>
        <v>28785941.300000001</v>
      </c>
      <c r="D24" s="22"/>
      <c r="E24" s="22"/>
      <c r="F24" s="22"/>
    </row>
    <row r="25" spans="1:20" ht="18.75" x14ac:dyDescent="0.3">
      <c r="B25" s="23" t="s">
        <v>129</v>
      </c>
      <c r="C25" s="25">
        <f>MAX(I2:I21)</f>
        <v>19.989999999999998</v>
      </c>
      <c r="D25" s="22"/>
      <c r="E25" s="22"/>
      <c r="F25" s="22"/>
    </row>
    <row r="26" spans="1:20" ht="18.75" x14ac:dyDescent="0.3">
      <c r="B26" s="23" t="s">
        <v>106</v>
      </c>
      <c r="C26" s="26">
        <f>MIN(I2:I21)</f>
        <v>12.99</v>
      </c>
      <c r="D26" s="22"/>
      <c r="E26" s="22"/>
      <c r="F26" s="22"/>
    </row>
    <row r="27" spans="1:20" ht="18.75" x14ac:dyDescent="0.3">
      <c r="B27" s="23" t="s">
        <v>113</v>
      </c>
      <c r="C27" s="23" t="s">
        <v>16</v>
      </c>
      <c r="D27" s="23" t="s">
        <v>8</v>
      </c>
      <c r="E27" s="23" t="s">
        <v>25</v>
      </c>
      <c r="F27" s="23" t="s">
        <v>48</v>
      </c>
    </row>
    <row r="28" spans="1:20" ht="18.75" x14ac:dyDescent="0.3">
      <c r="B28" s="23"/>
      <c r="C28" s="23">
        <f>COUNTIF(D2:D21,"PG")</f>
        <v>4</v>
      </c>
      <c r="D28" s="23">
        <f>COUNTIF(D2:D21,"PG-13")</f>
        <v>11</v>
      </c>
      <c r="E28" s="23">
        <f>COUNTIF(D2:D21,"G")</f>
        <v>1</v>
      </c>
      <c r="F28" s="23">
        <f>COUNTIF(D2:D21,"R")</f>
        <v>4</v>
      </c>
    </row>
    <row r="29" spans="1:20" ht="18.75" x14ac:dyDescent="0.3">
      <c r="B29" s="27" t="s">
        <v>176</v>
      </c>
    </row>
    <row r="30" spans="1:20" ht="18.75" x14ac:dyDescent="0.3">
      <c r="B30" s="23" t="s">
        <v>139</v>
      </c>
      <c r="C30" s="41">
        <f>'Running Costs &amp; Hours'!$J$3</f>
        <v>25121.199999999997</v>
      </c>
    </row>
    <row r="31" spans="1:20" ht="18.75" x14ac:dyDescent="0.3">
      <c r="B31" s="23" t="s">
        <v>140</v>
      </c>
      <c r="C31" s="41">
        <f>'Running Costs &amp; Hours'!$J$5</f>
        <v>33126.53</v>
      </c>
    </row>
    <row r="32" spans="1:20" ht="18.75" x14ac:dyDescent="0.3">
      <c r="B32" s="23" t="s">
        <v>141</v>
      </c>
      <c r="C32" s="41">
        <f>'Running Costs &amp; Hours'!$J$7</f>
        <v>-2770.7400000000016</v>
      </c>
    </row>
    <row r="33" spans="2:3" ht="18.75" x14ac:dyDescent="0.3">
      <c r="B33" s="23" t="s">
        <v>142</v>
      </c>
      <c r="C33" s="41">
        <f>'Running Costs &amp; Hours'!$J$9</f>
        <v>3050.0199999999968</v>
      </c>
    </row>
    <row r="34" spans="2:3" ht="18.75" x14ac:dyDescent="0.3">
      <c r="B34" s="23" t="s">
        <v>143</v>
      </c>
      <c r="C34" s="41">
        <f>'Running Costs &amp; Hours'!$J$11</f>
        <v>4727.7599999999948</v>
      </c>
    </row>
    <row r="35" spans="2:3" ht="18.75" x14ac:dyDescent="0.3">
      <c r="B35" s="23" t="s">
        <v>144</v>
      </c>
      <c r="C35" s="41">
        <f>'Running Costs &amp; Hours'!$J$13</f>
        <v>15852.740000000005</v>
      </c>
    </row>
    <row r="36" spans="2:3" ht="18.75" x14ac:dyDescent="0.3">
      <c r="B36" s="27" t="s">
        <v>179</v>
      </c>
    </row>
    <row r="37" spans="2:3" x14ac:dyDescent="0.25">
      <c r="B37" s="42" t="s">
        <v>180</v>
      </c>
    </row>
    <row r="38" spans="2:3" x14ac:dyDescent="0.25">
      <c r="B38" s="42" t="s">
        <v>183</v>
      </c>
    </row>
    <row r="39" spans="2:3" x14ac:dyDescent="0.25">
      <c r="B39" s="42" t="s">
        <v>293</v>
      </c>
    </row>
  </sheetData>
  <autoFilter ref="A1:T21"/>
  <conditionalFormatting sqref="C30">
    <cfRule type="cellIs" dxfId="4" priority="1" operator="lessThan">
      <formula>0</formula>
    </cfRule>
    <cfRule type="cellIs" dxfId="3" priority="2" operator="greaterThan">
      <formula>"$0"</formula>
    </cfRule>
  </conditionalFormatting>
  <dataValidations count="4">
    <dataValidation type="date" errorStyle="warning" operator="greaterThanOrEqual" allowBlank="1" showInputMessage="1" showErrorMessage="1" errorTitle="date release" error="fiolm must be artter2015" promptTitle="Release dates" prompt="only films fater 2015" sqref="L22">
      <formula1>42005</formula1>
    </dataValidation>
    <dataValidation type="date" errorStyle="warning" allowBlank="1" showInputMessage="1" showErrorMessage="1" errorTitle="Date not in 2013" error="DATE ENTERED NOT IN 2013" promptTitle="Release Date" prompt="A RELEASE DATE MUST BE IN 2013 ONLY" sqref="L2:L21">
      <formula1>41275</formula1>
      <formula2>41639</formula2>
    </dataValidation>
    <dataValidation type="list" allowBlank="1" showInputMessage="1" showErrorMessage="1" errorTitle="Rating Invalid" error="RATING NOT BETWEEN 1-4" promptTitle="Rating Number" prompt="RATING SHOULD ONLY BE BETWEEN 1-4" sqref="E2:E21">
      <formula1>$E$2:$E$21</formula1>
    </dataValidation>
    <dataValidation type="list" allowBlank="1" showInputMessage="1" showErrorMessage="1" sqref="C22">
      <formula1>#REF!</formula1>
    </dataValidation>
  </dataValidations>
  <hyperlinks>
    <hyperlink ref="B37" r:id="rId1"/>
    <hyperlink ref="B38" location="'Running Costs &amp; Hours'!A1" display="Running costs click here"/>
    <hyperlink ref="B39" location="'Loyalty Card Sales'!A1" display="Loyalty card sales click here"/>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H19"/>
  <sheetViews>
    <sheetView showGridLines="0" workbookViewId="0">
      <selection activeCell="E16" sqref="E16"/>
    </sheetView>
  </sheetViews>
  <sheetFormatPr defaultRowHeight="15" outlineLevelRow="1" outlineLevelCol="1" x14ac:dyDescent="0.25"/>
  <cols>
    <col min="3" max="3" width="6.140625" customWidth="1"/>
    <col min="4" max="8" width="16.140625" bestFit="1" customWidth="1" outlineLevel="1"/>
  </cols>
  <sheetData>
    <row r="1" spans="2:8" ht="15.75" thickBot="1" x14ac:dyDescent="0.3"/>
    <row r="2" spans="2:8" ht="15.75" x14ac:dyDescent="0.25">
      <c r="B2" s="66" t="s">
        <v>271</v>
      </c>
      <c r="C2" s="66"/>
      <c r="D2" s="71"/>
      <c r="E2" s="71"/>
      <c r="F2" s="71"/>
      <c r="G2" s="71"/>
      <c r="H2" s="71"/>
    </row>
    <row r="3" spans="2:8" ht="15.75" collapsed="1" x14ac:dyDescent="0.25">
      <c r="B3" s="65"/>
      <c r="C3" s="65"/>
      <c r="D3" s="72" t="s">
        <v>273</v>
      </c>
      <c r="E3" s="72" t="s">
        <v>264</v>
      </c>
      <c r="F3" s="72" t="s">
        <v>266</v>
      </c>
      <c r="G3" s="72" t="s">
        <v>267</v>
      </c>
      <c r="H3" s="72" t="s">
        <v>269</v>
      </c>
    </row>
    <row r="4" spans="2:8" ht="33.75" hidden="1" outlineLevel="1" x14ac:dyDescent="0.25">
      <c r="B4" s="68"/>
      <c r="C4" s="68"/>
      <c r="D4" s="62"/>
      <c r="E4" s="74" t="s">
        <v>265</v>
      </c>
      <c r="F4" s="74" t="s">
        <v>265</v>
      </c>
      <c r="G4" s="74" t="s">
        <v>268</v>
      </c>
      <c r="H4" s="74" t="s">
        <v>270</v>
      </c>
    </row>
    <row r="5" spans="2:8" x14ac:dyDescent="0.25">
      <c r="B5" s="69" t="s">
        <v>272</v>
      </c>
      <c r="C5" s="69"/>
      <c r="D5" s="67"/>
      <c r="E5" s="67"/>
      <c r="F5" s="67"/>
      <c r="G5" s="67"/>
      <c r="H5" s="67"/>
    </row>
    <row r="6" spans="2:8" outlineLevel="1" x14ac:dyDescent="0.25">
      <c r="B6" s="68"/>
      <c r="C6" s="68" t="s">
        <v>254</v>
      </c>
      <c r="D6" s="63">
        <v>700</v>
      </c>
      <c r="E6" s="73">
        <v>300</v>
      </c>
      <c r="F6" s="73">
        <v>400</v>
      </c>
      <c r="G6" s="73">
        <v>500</v>
      </c>
      <c r="H6" s="73">
        <v>700</v>
      </c>
    </row>
    <row r="7" spans="2:8" outlineLevel="1" x14ac:dyDescent="0.25">
      <c r="B7" s="68"/>
      <c r="C7" s="68" t="s">
        <v>255</v>
      </c>
      <c r="D7" s="63">
        <v>25</v>
      </c>
      <c r="E7" s="73">
        <v>25</v>
      </c>
      <c r="F7" s="73">
        <v>25</v>
      </c>
      <c r="G7" s="73">
        <v>25</v>
      </c>
      <c r="H7" s="73">
        <v>25</v>
      </c>
    </row>
    <row r="8" spans="2:8" outlineLevel="1" x14ac:dyDescent="0.25">
      <c r="B8" s="68"/>
      <c r="C8" s="68" t="s">
        <v>256</v>
      </c>
      <c r="D8" s="63">
        <v>50</v>
      </c>
      <c r="E8" s="73">
        <v>20</v>
      </c>
      <c r="F8" s="73">
        <v>30</v>
      </c>
      <c r="G8" s="73">
        <v>40</v>
      </c>
      <c r="H8" s="73">
        <v>50</v>
      </c>
    </row>
    <row r="9" spans="2:8" outlineLevel="1" x14ac:dyDescent="0.25">
      <c r="B9" s="68"/>
      <c r="C9" s="68" t="s">
        <v>257</v>
      </c>
      <c r="D9" s="63">
        <v>600</v>
      </c>
      <c r="E9" s="73">
        <v>350</v>
      </c>
      <c r="F9" s="73">
        <v>450</v>
      </c>
      <c r="G9" s="73">
        <v>600</v>
      </c>
      <c r="H9" s="73">
        <v>600</v>
      </c>
    </row>
    <row r="10" spans="2:8" outlineLevel="1" x14ac:dyDescent="0.25">
      <c r="B10" s="68"/>
      <c r="C10" s="68" t="s">
        <v>258</v>
      </c>
      <c r="D10" s="63">
        <v>600</v>
      </c>
      <c r="E10" s="73">
        <v>200</v>
      </c>
      <c r="F10" s="73">
        <v>200</v>
      </c>
      <c r="G10" s="73">
        <v>400</v>
      </c>
      <c r="H10" s="73">
        <v>600</v>
      </c>
    </row>
    <row r="11" spans="2:8" outlineLevel="1" x14ac:dyDescent="0.25">
      <c r="B11" s="68"/>
      <c r="C11" s="68" t="s">
        <v>259</v>
      </c>
      <c r="D11" s="63">
        <v>450</v>
      </c>
      <c r="E11" s="73">
        <v>200</v>
      </c>
      <c r="F11" s="73">
        <v>275</v>
      </c>
      <c r="G11" s="73">
        <v>350</v>
      </c>
      <c r="H11" s="73">
        <v>450</v>
      </c>
    </row>
    <row r="12" spans="2:8" outlineLevel="1" x14ac:dyDescent="0.25">
      <c r="B12" s="68"/>
      <c r="C12" s="68" t="s">
        <v>260</v>
      </c>
      <c r="D12" s="63">
        <v>600</v>
      </c>
      <c r="E12" s="73">
        <v>175</v>
      </c>
      <c r="F12" s="73">
        <v>300</v>
      </c>
      <c r="G12" s="73">
        <v>500</v>
      </c>
      <c r="H12" s="73">
        <v>600</v>
      </c>
    </row>
    <row r="13" spans="2:8" outlineLevel="1" x14ac:dyDescent="0.25">
      <c r="B13" s="68"/>
      <c r="C13" s="68" t="s">
        <v>261</v>
      </c>
      <c r="D13" s="63">
        <v>600</v>
      </c>
      <c r="E13" s="73">
        <v>300</v>
      </c>
      <c r="F13" s="73">
        <v>450</v>
      </c>
      <c r="G13" s="73">
        <v>550</v>
      </c>
      <c r="H13" s="73">
        <v>600</v>
      </c>
    </row>
    <row r="14" spans="2:8" outlineLevel="1" x14ac:dyDescent="0.25">
      <c r="B14" s="68"/>
      <c r="C14" s="68" t="s">
        <v>262</v>
      </c>
      <c r="D14" s="63">
        <v>500</v>
      </c>
      <c r="E14" s="73">
        <v>215</v>
      </c>
      <c r="F14" s="73">
        <v>315</v>
      </c>
      <c r="G14" s="73">
        <v>415</v>
      </c>
      <c r="H14" s="73">
        <v>500</v>
      </c>
    </row>
    <row r="15" spans="2:8" x14ac:dyDescent="0.25">
      <c r="B15" s="69" t="s">
        <v>274</v>
      </c>
      <c r="C15" s="69"/>
      <c r="D15" s="67"/>
      <c r="E15" s="67"/>
      <c r="F15" s="67"/>
      <c r="G15" s="67"/>
      <c r="H15" s="67"/>
    </row>
    <row r="16" spans="2:8" ht="15.75" outlineLevel="1" thickBot="1" x14ac:dyDescent="0.3">
      <c r="B16" s="70"/>
      <c r="C16" s="70" t="s">
        <v>263</v>
      </c>
      <c r="D16" s="64">
        <v>-825</v>
      </c>
      <c r="E16" s="64">
        <v>145</v>
      </c>
      <c r="F16" s="64">
        <v>-115</v>
      </c>
      <c r="G16" s="64">
        <v>-650</v>
      </c>
      <c r="H16" s="64">
        <v>-825</v>
      </c>
    </row>
    <row r="17" spans="2:2" x14ac:dyDescent="0.25">
      <c r="B17" t="s">
        <v>275</v>
      </c>
    </row>
    <row r="18" spans="2:2" x14ac:dyDescent="0.25">
      <c r="B18" t="s">
        <v>276</v>
      </c>
    </row>
    <row r="19" spans="2:2" x14ac:dyDescent="0.25">
      <c r="B19" t="s">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G16" sqref="G16"/>
    </sheetView>
  </sheetViews>
  <sheetFormatPr defaultRowHeight="15" x14ac:dyDescent="0.25"/>
  <cols>
    <col min="1" max="1" width="33.42578125" customWidth="1"/>
    <col min="2" max="2" width="10.42578125" customWidth="1"/>
  </cols>
  <sheetData>
    <row r="1" spans="1:2" x14ac:dyDescent="0.25">
      <c r="A1" s="43" t="s">
        <v>281</v>
      </c>
      <c r="B1" t="s">
        <v>282</v>
      </c>
    </row>
    <row r="3" spans="1:2" x14ac:dyDescent="0.25">
      <c r="A3" s="43" t="s">
        <v>205</v>
      </c>
      <c r="B3" t="s">
        <v>263</v>
      </c>
    </row>
    <row r="4" spans="1:2" x14ac:dyDescent="0.25">
      <c r="A4" s="44" t="s">
        <v>269</v>
      </c>
      <c r="B4" s="46">
        <v>-825</v>
      </c>
    </row>
    <row r="5" spans="1:2" x14ac:dyDescent="0.25">
      <c r="A5" s="44" t="s">
        <v>267</v>
      </c>
      <c r="B5" s="46">
        <v>-650</v>
      </c>
    </row>
    <row r="6" spans="1:2" x14ac:dyDescent="0.25">
      <c r="A6" s="44" t="s">
        <v>266</v>
      </c>
      <c r="B6" s="46">
        <v>-115</v>
      </c>
    </row>
    <row r="7" spans="1:2" x14ac:dyDescent="0.25">
      <c r="A7" s="44" t="s">
        <v>264</v>
      </c>
      <c r="B7" s="46">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2"/>
  <sheetViews>
    <sheetView workbookViewId="0">
      <selection activeCell="C18" activeCellId="2" sqref="C6:C12 C17 C18"/>
    </sheetView>
  </sheetViews>
  <sheetFormatPr defaultRowHeight="15" x14ac:dyDescent="0.25"/>
  <cols>
    <col min="2" max="2" width="33.28515625" customWidth="1"/>
    <col min="3" max="3" width="11.7109375" customWidth="1"/>
  </cols>
  <sheetData>
    <row r="2" spans="2:3" ht="47.25" x14ac:dyDescent="0.25">
      <c r="B2" s="58" t="s">
        <v>246</v>
      </c>
    </row>
    <row r="4" spans="2:3" ht="15.75" x14ac:dyDescent="0.25">
      <c r="B4" s="56" t="s">
        <v>238</v>
      </c>
    </row>
    <row r="6" spans="2:3" x14ac:dyDescent="0.25">
      <c r="B6" t="s">
        <v>239</v>
      </c>
      <c r="C6" s="59">
        <v>300</v>
      </c>
    </row>
    <row r="7" spans="2:3" x14ac:dyDescent="0.25">
      <c r="B7" t="s">
        <v>240</v>
      </c>
      <c r="C7" s="59">
        <v>175</v>
      </c>
    </row>
    <row r="8" spans="2:3" x14ac:dyDescent="0.25">
      <c r="B8" t="s">
        <v>241</v>
      </c>
      <c r="C8" s="59">
        <v>200</v>
      </c>
    </row>
    <row r="9" spans="2:3" x14ac:dyDescent="0.25">
      <c r="B9" t="s">
        <v>242</v>
      </c>
      <c r="C9" s="59">
        <v>200</v>
      </c>
    </row>
    <row r="10" spans="2:3" x14ac:dyDescent="0.25">
      <c r="B10" t="s">
        <v>243</v>
      </c>
      <c r="C10" s="59">
        <v>350</v>
      </c>
    </row>
    <row r="11" spans="2:3" x14ac:dyDescent="0.25">
      <c r="B11" t="s">
        <v>244</v>
      </c>
      <c r="C11" s="59">
        <v>20</v>
      </c>
    </row>
    <row r="12" spans="2:3" x14ac:dyDescent="0.25">
      <c r="B12" t="s">
        <v>249</v>
      </c>
      <c r="C12" s="59">
        <v>25</v>
      </c>
    </row>
    <row r="13" spans="2:3" x14ac:dyDescent="0.25">
      <c r="B13" s="55" t="s">
        <v>252</v>
      </c>
      <c r="C13" s="60">
        <f>SUM(C6:C12)</f>
        <v>1270</v>
      </c>
    </row>
    <row r="15" spans="2:3" ht="31.5" x14ac:dyDescent="0.25">
      <c r="B15" s="57" t="s">
        <v>245</v>
      </c>
    </row>
    <row r="17" spans="2:3" x14ac:dyDescent="0.25">
      <c r="B17" t="s">
        <v>247</v>
      </c>
      <c r="C17" s="59">
        <v>300</v>
      </c>
    </row>
    <row r="18" spans="2:3" x14ac:dyDescent="0.25">
      <c r="B18" t="s">
        <v>248</v>
      </c>
      <c r="C18" s="59">
        <v>215</v>
      </c>
    </row>
    <row r="19" spans="2:3" x14ac:dyDescent="0.25">
      <c r="B19" t="s">
        <v>250</v>
      </c>
      <c r="C19" s="59">
        <v>900</v>
      </c>
    </row>
    <row r="20" spans="2:3" x14ac:dyDescent="0.25">
      <c r="B20" s="55" t="s">
        <v>251</v>
      </c>
      <c r="C20" s="60">
        <f>SUM(C17:C19)</f>
        <v>1415</v>
      </c>
    </row>
    <row r="22" spans="2:3" x14ac:dyDescent="0.25">
      <c r="B22" s="55" t="s">
        <v>253</v>
      </c>
      <c r="C22" s="61">
        <f>C20-C13</f>
        <v>145</v>
      </c>
    </row>
  </sheetData>
  <scenarios current="3" show="0" sqref="C22">
    <scenario name="Small Display" locked="1" count="9" user="Christopher" comment="Costs and revenues from a small display">
      <inputCells r="C17" val="300" numFmtId="166"/>
      <inputCells r="C12" val="25" numFmtId="166"/>
      <inputCells r="C11" val="20" numFmtId="166"/>
      <inputCells r="C10" val="350" numFmtId="166"/>
      <inputCells r="C9" val="200" numFmtId="166"/>
      <inputCells r="C8" val="200" numFmtId="166"/>
      <inputCells r="C7" val="175" numFmtId="166"/>
      <inputCells r="C6" val="300" numFmtId="166"/>
      <inputCells r="C18" val="215" numFmtId="166"/>
    </scenario>
    <scenario name="Medium display" locked="1" count="9" user="Christopher" comment="Costs and revenues from a small display">
      <inputCells r="C17" val="400" numFmtId="166"/>
      <inputCells r="C12" val="25" numFmtId="166"/>
      <inputCells r="C11" val="30" numFmtId="166"/>
      <inputCells r="C10" val="450" numFmtId="166"/>
      <inputCells r="C9" val="200" numFmtId="166"/>
      <inputCells r="C8" val="275" numFmtId="166"/>
      <inputCells r="C7" val="300" numFmtId="166"/>
      <inputCells r="C6" val="450" numFmtId="166"/>
      <inputCells r="C18" val="315" numFmtId="166"/>
    </scenario>
    <scenario name="Large Display" locked="1" count="9" user="Christopher" comment="Costs and revenues from a large display">
      <inputCells r="C17" val="500" numFmtId="166"/>
      <inputCells r="C12" val="25" numFmtId="166"/>
      <inputCells r="C11" val="40" numFmtId="166"/>
      <inputCells r="C10" val="600" numFmtId="166"/>
      <inputCells r="C9" val="400" numFmtId="166"/>
      <inputCells r="C8" val="350" numFmtId="166"/>
      <inputCells r="C7" val="500" numFmtId="166"/>
      <inputCells r="C6" val="550" numFmtId="166"/>
      <inputCells r="C18" val="415" numFmtId="166"/>
    </scenario>
    <scenario name="Extra Large Display" locked="1" count="9" user="Christopher" comment="Costs and revenues from an extra large display display">
      <inputCells r="C17" val="700" numFmtId="166"/>
      <inputCells r="C12" val="25" numFmtId="166"/>
      <inputCells r="C11" val="50" numFmtId="166"/>
      <inputCells r="C10" val="600" numFmtId="166"/>
      <inputCells r="C9" val="600" numFmtId="166"/>
      <inputCells r="C8" val="450" numFmtId="166"/>
      <inputCells r="C7" val="600" numFmtId="166"/>
      <inputCells r="C6" val="600" numFmtId="166"/>
      <inputCells r="C18" val="500" numFmtId="166"/>
    </scenario>
  </scenario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3:T23"/>
  <sheetViews>
    <sheetView topLeftCell="A15" zoomScale="55" zoomScaleNormal="55" workbookViewId="0">
      <selection activeCell="J23" sqref="J23"/>
    </sheetView>
  </sheetViews>
  <sheetFormatPr defaultRowHeight="15" x14ac:dyDescent="0.25"/>
  <cols>
    <col min="1" max="1" width="4.140625" bestFit="1" customWidth="1"/>
    <col min="2" max="2" width="46.28515625" bestFit="1" customWidth="1"/>
    <col min="3" max="3" width="22.140625" bestFit="1" customWidth="1"/>
    <col min="4" max="4" width="17.42578125" bestFit="1" customWidth="1"/>
    <col min="5" max="5" width="11.28515625" bestFit="1" customWidth="1"/>
    <col min="6" max="6" width="20.140625" bestFit="1" customWidth="1"/>
    <col min="7" max="7" width="38.85546875" bestFit="1" customWidth="1"/>
    <col min="8" max="8" width="28" bestFit="1" customWidth="1"/>
    <col min="9" max="9" width="24.7109375" bestFit="1" customWidth="1"/>
    <col min="10" max="10" width="52.28515625" bestFit="1" customWidth="1"/>
    <col min="11" max="11" width="32.5703125" bestFit="1" customWidth="1"/>
    <col min="12" max="12" width="27.28515625" bestFit="1" customWidth="1"/>
    <col min="13" max="13" width="29" bestFit="1" customWidth="1"/>
    <col min="14" max="14" width="24.140625" bestFit="1" customWidth="1"/>
    <col min="15" max="15" width="20.5703125" bestFit="1" customWidth="1"/>
    <col min="16" max="16" width="39.42578125" bestFit="1" customWidth="1"/>
    <col min="17" max="17" width="25.140625" bestFit="1" customWidth="1"/>
    <col min="18" max="18" width="25.42578125" bestFit="1" customWidth="1"/>
    <col min="19" max="19" width="28.28515625" bestFit="1" customWidth="1"/>
    <col min="20" max="20" width="51.140625" bestFit="1" customWidth="1"/>
  </cols>
  <sheetData>
    <row r="3" spans="1:20" ht="22.5" x14ac:dyDescent="0.45">
      <c r="A3" s="20"/>
      <c r="B3" s="21" t="s">
        <v>0</v>
      </c>
      <c r="C3" s="21" t="s">
        <v>1</v>
      </c>
      <c r="D3" s="21" t="s">
        <v>65</v>
      </c>
      <c r="E3" s="21" t="s">
        <v>86</v>
      </c>
      <c r="F3" s="21" t="s">
        <v>87</v>
      </c>
      <c r="G3" s="21" t="s">
        <v>115</v>
      </c>
      <c r="H3" s="21" t="s">
        <v>116</v>
      </c>
      <c r="I3" s="21" t="s">
        <v>88</v>
      </c>
      <c r="J3" s="21" t="s">
        <v>110</v>
      </c>
      <c r="K3" s="21" t="s">
        <v>111</v>
      </c>
      <c r="L3" s="21" t="s">
        <v>89</v>
      </c>
      <c r="M3" s="21" t="s">
        <v>3</v>
      </c>
      <c r="N3" s="21" t="s">
        <v>63</v>
      </c>
      <c r="O3" s="21" t="s">
        <v>64</v>
      </c>
      <c r="P3" s="21" t="s">
        <v>121</v>
      </c>
      <c r="Q3" s="21" t="s">
        <v>4</v>
      </c>
      <c r="R3" s="21" t="s">
        <v>90</v>
      </c>
      <c r="S3" s="21" t="s">
        <v>91</v>
      </c>
      <c r="T3" s="21" t="s">
        <v>2</v>
      </c>
    </row>
    <row r="4" spans="1:20" ht="409.5" hidden="1" x14ac:dyDescent="0.25">
      <c r="A4" s="2">
        <v>3</v>
      </c>
      <c r="B4" s="3" t="s">
        <v>14</v>
      </c>
      <c r="C4" s="3" t="s">
        <v>12</v>
      </c>
      <c r="D4" s="4" t="s">
        <v>16</v>
      </c>
      <c r="E4" s="5">
        <v>4</v>
      </c>
      <c r="F4" s="6">
        <v>3.99</v>
      </c>
      <c r="G4" s="6">
        <f t="shared" ref="G4:G23" si="0">IF(OR(F4&gt;2.99,Q4="Universal"),F4*20%)</f>
        <v>0.79800000000000004</v>
      </c>
      <c r="H4" s="6">
        <f t="shared" ref="H4:H23" si="1">F4-G4</f>
        <v>3.1920000000000002</v>
      </c>
      <c r="I4" s="6">
        <v>14.49</v>
      </c>
      <c r="J4" s="6">
        <f>IF(AND(I4&gt;12.99,Q4="Universal"),I4*20%,0)</f>
        <v>2.8980000000000001</v>
      </c>
      <c r="K4" s="6">
        <f t="shared" ref="K4:K23" si="2">I4-J4</f>
        <v>11.592000000000001</v>
      </c>
      <c r="L4" s="7">
        <v>41458</v>
      </c>
      <c r="M4" s="4">
        <v>98</v>
      </c>
      <c r="N4" s="8" t="s">
        <v>17</v>
      </c>
      <c r="O4" s="9">
        <v>45259130</v>
      </c>
      <c r="P4" s="9">
        <f t="shared" ref="P4:P9" si="3">$O$2-O4</f>
        <v>-45259130</v>
      </c>
      <c r="Q4" s="4" t="s">
        <v>15</v>
      </c>
      <c r="R4" s="4">
        <v>8</v>
      </c>
      <c r="S4" s="4" t="str">
        <f t="shared" ref="S4:S23" si="4">IF(R4&gt;20,"NO","YES")</f>
        <v>YES</v>
      </c>
      <c r="T4" s="10" t="s">
        <v>68</v>
      </c>
    </row>
    <row r="5" spans="1:20" ht="409.5" hidden="1" x14ac:dyDescent="0.25">
      <c r="A5" s="11">
        <v>8</v>
      </c>
      <c r="B5" s="12" t="s">
        <v>30</v>
      </c>
      <c r="C5" s="12" t="s">
        <v>7</v>
      </c>
      <c r="D5" s="13" t="s">
        <v>8</v>
      </c>
      <c r="E5" s="14">
        <v>4</v>
      </c>
      <c r="F5" s="15">
        <v>2.99</v>
      </c>
      <c r="G5" s="15">
        <f t="shared" si="0"/>
        <v>0.59800000000000009</v>
      </c>
      <c r="H5" s="15">
        <f t="shared" si="1"/>
        <v>2.3920000000000003</v>
      </c>
      <c r="I5" s="15">
        <v>12.99</v>
      </c>
      <c r="J5" s="15">
        <f>IF(AND(I5&gt;12.99,Q5="Universal"),I5*20%,0)</f>
        <v>0</v>
      </c>
      <c r="K5" s="15">
        <f t="shared" si="2"/>
        <v>12.99</v>
      </c>
      <c r="L5" s="16">
        <v>41418</v>
      </c>
      <c r="M5" s="13">
        <v>130</v>
      </c>
      <c r="N5" s="17" t="s">
        <v>31</v>
      </c>
      <c r="O5" s="18">
        <v>29357915</v>
      </c>
      <c r="P5" s="18">
        <f t="shared" si="3"/>
        <v>-29357915</v>
      </c>
      <c r="Q5" s="13" t="s">
        <v>15</v>
      </c>
      <c r="R5" s="13">
        <v>2</v>
      </c>
      <c r="S5" s="13" t="str">
        <f t="shared" si="4"/>
        <v>YES</v>
      </c>
      <c r="T5" s="19" t="s">
        <v>73</v>
      </c>
    </row>
    <row r="6" spans="1:20" ht="195" hidden="1" x14ac:dyDescent="0.25">
      <c r="A6" s="11">
        <v>4</v>
      </c>
      <c r="B6" s="12" t="s">
        <v>18</v>
      </c>
      <c r="C6" s="12" t="s">
        <v>19</v>
      </c>
      <c r="D6" s="13" t="s">
        <v>16</v>
      </c>
      <c r="E6" s="14">
        <v>4</v>
      </c>
      <c r="F6" s="15">
        <v>3.99</v>
      </c>
      <c r="G6" s="15">
        <f t="shared" si="0"/>
        <v>0.79800000000000004</v>
      </c>
      <c r="H6" s="15">
        <f t="shared" si="1"/>
        <v>3.1920000000000002</v>
      </c>
      <c r="I6" s="15">
        <v>19.989999999999998</v>
      </c>
      <c r="J6" s="15">
        <f t="shared" ref="J6:J23" si="5">IF(AND(I6&gt;12.99,Q6="Universal"),I6*20%,0)</f>
        <v>0</v>
      </c>
      <c r="K6" s="15">
        <f t="shared" si="2"/>
        <v>19.989999999999998</v>
      </c>
      <c r="L6" s="16">
        <v>41605</v>
      </c>
      <c r="M6" s="13">
        <v>102</v>
      </c>
      <c r="N6" s="17" t="s">
        <v>20</v>
      </c>
      <c r="O6" s="18">
        <v>36493447</v>
      </c>
      <c r="P6" s="18">
        <f t="shared" si="3"/>
        <v>-36493447</v>
      </c>
      <c r="Q6" s="13" t="s">
        <v>6</v>
      </c>
      <c r="R6" s="13">
        <v>9</v>
      </c>
      <c r="S6" s="13" t="str">
        <f t="shared" si="4"/>
        <v>YES</v>
      </c>
      <c r="T6" s="19" t="s">
        <v>69</v>
      </c>
    </row>
    <row r="7" spans="1:20" ht="270" hidden="1" x14ac:dyDescent="0.25">
      <c r="A7" s="2">
        <v>7</v>
      </c>
      <c r="B7" s="3" t="s">
        <v>27</v>
      </c>
      <c r="C7" s="3" t="s">
        <v>28</v>
      </c>
      <c r="D7" s="4" t="s">
        <v>8</v>
      </c>
      <c r="E7" s="5">
        <v>4</v>
      </c>
      <c r="F7" s="6">
        <v>3.99</v>
      </c>
      <c r="G7" s="6">
        <f t="shared" si="0"/>
        <v>0.79800000000000004</v>
      </c>
      <c r="H7" s="6">
        <f t="shared" si="1"/>
        <v>3.1920000000000002</v>
      </c>
      <c r="I7" s="6">
        <v>17.989999999999998</v>
      </c>
      <c r="J7" s="6">
        <f t="shared" si="5"/>
        <v>0</v>
      </c>
      <c r="K7" s="6">
        <f t="shared" si="2"/>
        <v>17.989999999999998</v>
      </c>
      <c r="L7" s="7">
        <v>41551</v>
      </c>
      <c r="M7" s="4">
        <v>91</v>
      </c>
      <c r="N7" s="8" t="s">
        <v>29</v>
      </c>
      <c r="O7" s="9">
        <v>31441779</v>
      </c>
      <c r="P7" s="9">
        <f t="shared" si="3"/>
        <v>-31441779</v>
      </c>
      <c r="Q7" s="4" t="s">
        <v>22</v>
      </c>
      <c r="R7" s="4">
        <v>2</v>
      </c>
      <c r="S7" s="4" t="str">
        <f t="shared" si="4"/>
        <v>YES</v>
      </c>
      <c r="T7" s="10" t="s">
        <v>72</v>
      </c>
    </row>
    <row r="8" spans="1:20" ht="135" hidden="1" x14ac:dyDescent="0.25">
      <c r="A8" s="11">
        <v>20</v>
      </c>
      <c r="B8" s="12" t="s">
        <v>60</v>
      </c>
      <c r="C8" s="12" t="s">
        <v>47</v>
      </c>
      <c r="D8" s="13" t="s">
        <v>8</v>
      </c>
      <c r="E8" s="14">
        <v>1</v>
      </c>
      <c r="F8" s="15">
        <v>3.99</v>
      </c>
      <c r="G8" s="15">
        <f t="shared" si="0"/>
        <v>0.79800000000000004</v>
      </c>
      <c r="H8" s="15">
        <f t="shared" si="1"/>
        <v>3.1920000000000002</v>
      </c>
      <c r="I8" s="15">
        <v>12.99</v>
      </c>
      <c r="J8" s="15">
        <f t="shared" si="5"/>
        <v>0</v>
      </c>
      <c r="K8" s="15">
        <f t="shared" si="2"/>
        <v>12.99</v>
      </c>
      <c r="L8" s="16">
        <v>41467</v>
      </c>
      <c r="M8" s="13">
        <v>101</v>
      </c>
      <c r="N8" s="17" t="s">
        <v>62</v>
      </c>
      <c r="O8" s="18">
        <v>16441392</v>
      </c>
      <c r="P8" s="18">
        <f t="shared" si="3"/>
        <v>-16441392</v>
      </c>
      <c r="Q8" s="13" t="s">
        <v>61</v>
      </c>
      <c r="R8" s="13">
        <v>5</v>
      </c>
      <c r="S8" s="13" t="str">
        <f t="shared" si="4"/>
        <v>YES</v>
      </c>
      <c r="T8" s="19" t="s">
        <v>85</v>
      </c>
    </row>
    <row r="9" spans="1:20" ht="240" x14ac:dyDescent="0.25">
      <c r="A9" s="2">
        <v>19</v>
      </c>
      <c r="B9" s="3" t="s">
        <v>58</v>
      </c>
      <c r="C9" s="3" t="s">
        <v>47</v>
      </c>
      <c r="D9" s="4" t="s">
        <v>48</v>
      </c>
      <c r="E9" s="5">
        <v>1</v>
      </c>
      <c r="F9" s="6">
        <v>3.99</v>
      </c>
      <c r="G9" s="6">
        <f t="shared" si="0"/>
        <v>0.79800000000000004</v>
      </c>
      <c r="H9" s="6">
        <f t="shared" si="1"/>
        <v>3.1920000000000002</v>
      </c>
      <c r="I9" s="6">
        <v>12.99</v>
      </c>
      <c r="J9" s="6">
        <f t="shared" si="5"/>
        <v>0</v>
      </c>
      <c r="K9" s="6">
        <f t="shared" si="2"/>
        <v>12.99</v>
      </c>
      <c r="L9" s="7">
        <v>41313</v>
      </c>
      <c r="M9" s="4">
        <v>111</v>
      </c>
      <c r="N9" s="8" t="s">
        <v>59</v>
      </c>
      <c r="O9" s="9">
        <v>16544516</v>
      </c>
      <c r="P9" s="9">
        <f t="shared" si="3"/>
        <v>-16544516</v>
      </c>
      <c r="Q9" s="4" t="s">
        <v>15</v>
      </c>
      <c r="R9" s="4">
        <v>4</v>
      </c>
      <c r="S9" s="4" t="str">
        <f t="shared" si="4"/>
        <v>YES</v>
      </c>
      <c r="T9" s="10" t="s">
        <v>84</v>
      </c>
    </row>
    <row r="10" spans="1:20" ht="210" x14ac:dyDescent="0.25">
      <c r="A10" s="2">
        <v>1</v>
      </c>
      <c r="B10" s="3" t="s">
        <v>5</v>
      </c>
      <c r="C10" s="3" t="s">
        <v>7</v>
      </c>
      <c r="D10" s="4" t="s">
        <v>8</v>
      </c>
      <c r="E10" s="5">
        <v>4</v>
      </c>
      <c r="F10" s="6">
        <v>3.99</v>
      </c>
      <c r="G10" s="6">
        <f t="shared" si="0"/>
        <v>0.79800000000000004</v>
      </c>
      <c r="H10" s="6">
        <f t="shared" si="1"/>
        <v>3.1920000000000002</v>
      </c>
      <c r="I10" s="6">
        <v>19.989999999999998</v>
      </c>
      <c r="J10" s="6">
        <f t="shared" si="5"/>
        <v>0</v>
      </c>
      <c r="K10" s="6">
        <f t="shared" si="2"/>
        <v>19.989999999999998</v>
      </c>
      <c r="L10" s="7">
        <v>41397</v>
      </c>
      <c r="M10" s="4">
        <v>109</v>
      </c>
      <c r="N10" s="8" t="s">
        <v>9</v>
      </c>
      <c r="O10" s="9">
        <v>50306552</v>
      </c>
      <c r="P10" s="9" t="s">
        <v>132</v>
      </c>
      <c r="Q10" s="4" t="s">
        <v>6</v>
      </c>
      <c r="R10" s="4">
        <v>29</v>
      </c>
      <c r="S10" s="4" t="str">
        <f t="shared" si="4"/>
        <v>NO</v>
      </c>
      <c r="T10" s="10" t="s">
        <v>66</v>
      </c>
    </row>
    <row r="11" spans="1:20" ht="105" hidden="1" x14ac:dyDescent="0.25">
      <c r="A11" s="2">
        <v>5</v>
      </c>
      <c r="B11" s="3" t="s">
        <v>21</v>
      </c>
      <c r="C11" s="3" t="s">
        <v>7</v>
      </c>
      <c r="D11" s="4" t="s">
        <v>8</v>
      </c>
      <c r="E11" s="5">
        <v>3</v>
      </c>
      <c r="F11" s="6">
        <v>3.99</v>
      </c>
      <c r="G11" s="6">
        <f t="shared" si="0"/>
        <v>0.79800000000000004</v>
      </c>
      <c r="H11" s="6">
        <f t="shared" si="1"/>
        <v>3.1920000000000002</v>
      </c>
      <c r="I11" s="6">
        <v>12.99</v>
      </c>
      <c r="J11" s="6">
        <f t="shared" si="5"/>
        <v>0</v>
      </c>
      <c r="K11" s="6">
        <f t="shared" si="2"/>
        <v>12.99</v>
      </c>
      <c r="L11" s="7">
        <v>41439</v>
      </c>
      <c r="M11" s="4">
        <v>143</v>
      </c>
      <c r="N11" s="8" t="s">
        <v>23</v>
      </c>
      <c r="O11" s="9">
        <v>35798956</v>
      </c>
      <c r="P11" s="9">
        <f t="shared" ref="P11:P23" si="6">$O$2-O11</f>
        <v>-35798956</v>
      </c>
      <c r="Q11" s="4" t="s">
        <v>22</v>
      </c>
      <c r="R11" s="4">
        <v>47</v>
      </c>
      <c r="S11" s="4" t="str">
        <f t="shared" si="4"/>
        <v>NO</v>
      </c>
      <c r="T11" s="10" t="s">
        <v>70</v>
      </c>
    </row>
    <row r="12" spans="1:20" ht="105" hidden="1" x14ac:dyDescent="0.25">
      <c r="A12" s="11">
        <v>6</v>
      </c>
      <c r="B12" s="12" t="s">
        <v>24</v>
      </c>
      <c r="C12" s="12" t="s">
        <v>12</v>
      </c>
      <c r="D12" s="13" t="s">
        <v>25</v>
      </c>
      <c r="E12" s="14">
        <v>4</v>
      </c>
      <c r="F12" s="15">
        <v>3.99</v>
      </c>
      <c r="G12" s="15">
        <f t="shared" si="0"/>
        <v>0.79800000000000004</v>
      </c>
      <c r="H12" s="15">
        <f t="shared" si="1"/>
        <v>3.1920000000000002</v>
      </c>
      <c r="I12" s="15">
        <v>19.989999999999998</v>
      </c>
      <c r="J12" s="15">
        <f t="shared" si="5"/>
        <v>0</v>
      </c>
      <c r="K12" s="15">
        <f t="shared" si="2"/>
        <v>19.989999999999998</v>
      </c>
      <c r="L12" s="16">
        <v>41446</v>
      </c>
      <c r="M12" s="13">
        <v>95</v>
      </c>
      <c r="N12" s="17" t="s">
        <v>26</v>
      </c>
      <c r="O12" s="18">
        <v>33024394</v>
      </c>
      <c r="P12" s="18">
        <f t="shared" si="6"/>
        <v>-33024394</v>
      </c>
      <c r="Q12" s="13" t="s">
        <v>6</v>
      </c>
      <c r="R12" s="13">
        <v>16</v>
      </c>
      <c r="S12" s="13" t="str">
        <f t="shared" si="4"/>
        <v>YES</v>
      </c>
      <c r="T12" s="19" t="s">
        <v>71</v>
      </c>
    </row>
    <row r="13" spans="1:20" ht="390" hidden="1" x14ac:dyDescent="0.25">
      <c r="A13" s="2">
        <v>9</v>
      </c>
      <c r="B13" s="3" t="s">
        <v>32</v>
      </c>
      <c r="C13" s="3" t="s">
        <v>12</v>
      </c>
      <c r="D13" s="4" t="s">
        <v>16</v>
      </c>
      <c r="E13" s="5">
        <v>3</v>
      </c>
      <c r="F13" s="6">
        <v>3.99</v>
      </c>
      <c r="G13" s="6">
        <f t="shared" si="0"/>
        <v>0.79800000000000004</v>
      </c>
      <c r="H13" s="6">
        <f t="shared" si="1"/>
        <v>3.1920000000000002</v>
      </c>
      <c r="I13" s="6">
        <v>12.99</v>
      </c>
      <c r="J13" s="6">
        <f t="shared" si="5"/>
        <v>0</v>
      </c>
      <c r="K13" s="6">
        <f t="shared" si="2"/>
        <v>12.99</v>
      </c>
      <c r="L13" s="7">
        <v>41341</v>
      </c>
      <c r="M13" s="4">
        <v>127</v>
      </c>
      <c r="N13" s="8" t="s">
        <v>33</v>
      </c>
      <c r="O13" s="9">
        <v>28877121</v>
      </c>
      <c r="P13" s="9">
        <f t="shared" si="6"/>
        <v>-28877121</v>
      </c>
      <c r="Q13" s="4" t="s">
        <v>6</v>
      </c>
      <c r="R13" s="4">
        <v>9</v>
      </c>
      <c r="S13" s="4" t="str">
        <f t="shared" si="4"/>
        <v>YES</v>
      </c>
      <c r="T13" s="10" t="s">
        <v>74</v>
      </c>
    </row>
    <row r="14" spans="1:20" ht="225" hidden="1" x14ac:dyDescent="0.25">
      <c r="A14" s="2">
        <v>11</v>
      </c>
      <c r="B14" s="3" t="s">
        <v>36</v>
      </c>
      <c r="C14" s="3" t="s">
        <v>12</v>
      </c>
      <c r="D14" s="4" t="s">
        <v>8</v>
      </c>
      <c r="E14" s="5">
        <v>4</v>
      </c>
      <c r="F14" s="6">
        <v>3.99</v>
      </c>
      <c r="G14" s="6">
        <f t="shared" si="0"/>
        <v>0.79800000000000004</v>
      </c>
      <c r="H14" s="6">
        <f t="shared" si="1"/>
        <v>3.1920000000000002</v>
      </c>
      <c r="I14" s="6">
        <v>19.989999999999998</v>
      </c>
      <c r="J14" s="6">
        <f t="shared" si="5"/>
        <v>0</v>
      </c>
      <c r="K14" s="6">
        <f t="shared" si="2"/>
        <v>19.989999999999998</v>
      </c>
      <c r="L14" s="7">
        <v>41410</v>
      </c>
      <c r="M14" s="4">
        <v>131</v>
      </c>
      <c r="N14" s="8" t="s">
        <v>38</v>
      </c>
      <c r="O14" s="9">
        <v>28140056</v>
      </c>
      <c r="P14" s="9">
        <f t="shared" si="6"/>
        <v>-28140056</v>
      </c>
      <c r="Q14" s="4" t="s">
        <v>37</v>
      </c>
      <c r="R14" s="4">
        <v>20</v>
      </c>
      <c r="S14" s="4" t="str">
        <f t="shared" si="4"/>
        <v>YES</v>
      </c>
      <c r="T14" s="10" t="s">
        <v>76</v>
      </c>
    </row>
    <row r="15" spans="1:20" ht="150" x14ac:dyDescent="0.25">
      <c r="A15" s="11">
        <v>18</v>
      </c>
      <c r="B15" s="12" t="s">
        <v>55</v>
      </c>
      <c r="C15" s="12" t="s">
        <v>56</v>
      </c>
      <c r="D15" s="13" t="s">
        <v>48</v>
      </c>
      <c r="E15" s="14">
        <v>3</v>
      </c>
      <c r="F15" s="15">
        <v>3.99</v>
      </c>
      <c r="G15" s="15">
        <f t="shared" si="0"/>
        <v>0.79800000000000004</v>
      </c>
      <c r="H15" s="15">
        <f t="shared" si="1"/>
        <v>3.1920000000000002</v>
      </c>
      <c r="I15" s="15">
        <v>12.99</v>
      </c>
      <c r="J15" s="15">
        <f t="shared" si="5"/>
        <v>0</v>
      </c>
      <c r="K15" s="15">
        <f t="shared" si="2"/>
        <v>12.99</v>
      </c>
      <c r="L15" s="16">
        <v>41474</v>
      </c>
      <c r="M15" s="13">
        <v>112</v>
      </c>
      <c r="N15" s="17" t="s">
        <v>57</v>
      </c>
      <c r="O15" s="18">
        <v>16900386</v>
      </c>
      <c r="P15" s="18">
        <f t="shared" si="6"/>
        <v>-16900386</v>
      </c>
      <c r="Q15" s="13" t="s">
        <v>22</v>
      </c>
      <c r="R15" s="13">
        <v>32</v>
      </c>
      <c r="S15" s="13" t="str">
        <f t="shared" si="4"/>
        <v>NO</v>
      </c>
      <c r="T15" s="19" t="s">
        <v>83</v>
      </c>
    </row>
    <row r="16" spans="1:20" ht="180" hidden="1" x14ac:dyDescent="0.25">
      <c r="A16" s="11">
        <v>14</v>
      </c>
      <c r="B16" s="12" t="s">
        <v>43</v>
      </c>
      <c r="C16" s="12" t="s">
        <v>12</v>
      </c>
      <c r="D16" s="13" t="s">
        <v>16</v>
      </c>
      <c r="E16" s="14">
        <v>3</v>
      </c>
      <c r="F16" s="15">
        <v>3.99</v>
      </c>
      <c r="G16" s="15">
        <f t="shared" si="0"/>
        <v>0.79800000000000004</v>
      </c>
      <c r="H16" s="15">
        <f t="shared" si="1"/>
        <v>3.1920000000000002</v>
      </c>
      <c r="I16" s="15">
        <v>19.989999999999998</v>
      </c>
      <c r="J16" s="15">
        <f t="shared" si="5"/>
        <v>0</v>
      </c>
      <c r="K16" s="15">
        <f t="shared" si="2"/>
        <v>19.989999999999998</v>
      </c>
      <c r="L16" s="16">
        <v>41355</v>
      </c>
      <c r="M16" s="13">
        <v>98</v>
      </c>
      <c r="N16" s="17" t="s">
        <v>45</v>
      </c>
      <c r="O16" s="18">
        <v>23021946</v>
      </c>
      <c r="P16" s="18">
        <f t="shared" si="6"/>
        <v>-23021946</v>
      </c>
      <c r="Q16" s="13" t="s">
        <v>44</v>
      </c>
      <c r="R16" s="13">
        <v>11</v>
      </c>
      <c r="S16" s="13" t="str">
        <f t="shared" si="4"/>
        <v>YES</v>
      </c>
      <c r="T16" s="19" t="s">
        <v>79</v>
      </c>
    </row>
    <row r="17" spans="1:20" ht="285" hidden="1" x14ac:dyDescent="0.25">
      <c r="A17" s="2">
        <v>17</v>
      </c>
      <c r="B17" s="3" t="s">
        <v>52</v>
      </c>
      <c r="C17" s="3" t="s">
        <v>53</v>
      </c>
      <c r="D17" s="4" t="s">
        <v>8</v>
      </c>
      <c r="E17" s="5">
        <v>2</v>
      </c>
      <c r="F17" s="6">
        <v>3.99</v>
      </c>
      <c r="G17" s="6">
        <f t="shared" si="0"/>
        <v>0.79800000000000004</v>
      </c>
      <c r="H17" s="6">
        <f t="shared" si="1"/>
        <v>3.1920000000000002</v>
      </c>
      <c r="I17" s="6">
        <v>12.99</v>
      </c>
      <c r="J17" s="6">
        <f t="shared" si="5"/>
        <v>0</v>
      </c>
      <c r="K17" s="6">
        <f t="shared" si="2"/>
        <v>12.99</v>
      </c>
      <c r="L17" s="7">
        <v>41404</v>
      </c>
      <c r="M17" s="4">
        <v>142</v>
      </c>
      <c r="N17" s="8" t="s">
        <v>54</v>
      </c>
      <c r="O17" s="9">
        <v>17815549</v>
      </c>
      <c r="P17" s="9">
        <f t="shared" si="6"/>
        <v>-17815549</v>
      </c>
      <c r="Q17" s="4" t="s">
        <v>22</v>
      </c>
      <c r="R17" s="4">
        <v>21</v>
      </c>
      <c r="S17" s="4" t="str">
        <f t="shared" si="4"/>
        <v>NO</v>
      </c>
      <c r="T17" s="10" t="s">
        <v>82</v>
      </c>
    </row>
    <row r="18" spans="1:20" ht="120" x14ac:dyDescent="0.25">
      <c r="A18" s="2">
        <v>15</v>
      </c>
      <c r="B18" s="3" t="s">
        <v>46</v>
      </c>
      <c r="C18" s="3" t="s">
        <v>47</v>
      </c>
      <c r="D18" s="4" t="s">
        <v>48</v>
      </c>
      <c r="E18" s="5">
        <v>3</v>
      </c>
      <c r="F18" s="6">
        <v>3.99</v>
      </c>
      <c r="G18" s="6">
        <f t="shared" si="0"/>
        <v>0.79800000000000004</v>
      </c>
      <c r="H18" s="6">
        <f t="shared" si="1"/>
        <v>3.1920000000000002</v>
      </c>
      <c r="I18" s="6">
        <v>14.99</v>
      </c>
      <c r="J18" s="6">
        <f t="shared" si="5"/>
        <v>0</v>
      </c>
      <c r="K18" s="6">
        <f t="shared" si="2"/>
        <v>14.99</v>
      </c>
      <c r="L18" s="7">
        <v>41453</v>
      </c>
      <c r="M18" s="4">
        <v>116</v>
      </c>
      <c r="N18" s="8" t="s">
        <v>49</v>
      </c>
      <c r="O18" s="9">
        <v>19628731</v>
      </c>
      <c r="P18" s="9">
        <f t="shared" si="6"/>
        <v>-19628731</v>
      </c>
      <c r="Q18" s="4" t="s">
        <v>44</v>
      </c>
      <c r="R18" s="4">
        <v>14</v>
      </c>
      <c r="S18" s="4" t="str">
        <f t="shared" si="4"/>
        <v>YES</v>
      </c>
      <c r="T18" s="10" t="s">
        <v>80</v>
      </c>
    </row>
    <row r="19" spans="1:20" ht="150" hidden="1" x14ac:dyDescent="0.25">
      <c r="A19" s="11">
        <v>10</v>
      </c>
      <c r="B19" s="12" t="s">
        <v>34</v>
      </c>
      <c r="C19" s="12" t="s">
        <v>12</v>
      </c>
      <c r="D19" s="13" t="s">
        <v>8</v>
      </c>
      <c r="E19" s="14">
        <v>4</v>
      </c>
      <c r="F19" s="15">
        <v>2.99</v>
      </c>
      <c r="G19" s="15" t="b">
        <f t="shared" si="0"/>
        <v>0</v>
      </c>
      <c r="H19" s="15">
        <f t="shared" si="1"/>
        <v>2.99</v>
      </c>
      <c r="I19" s="15">
        <v>17.989999999999998</v>
      </c>
      <c r="J19" s="15">
        <f t="shared" si="5"/>
        <v>0</v>
      </c>
      <c r="K19" s="15">
        <f t="shared" si="2"/>
        <v>17.989999999999998</v>
      </c>
      <c r="L19" s="16">
        <v>41639</v>
      </c>
      <c r="M19" s="13">
        <v>161</v>
      </c>
      <c r="N19" s="17" t="s">
        <v>35</v>
      </c>
      <c r="O19" s="18">
        <v>28174617</v>
      </c>
      <c r="P19" s="18">
        <f t="shared" si="6"/>
        <v>-28174617</v>
      </c>
      <c r="Q19" s="13" t="s">
        <v>22</v>
      </c>
      <c r="R19" s="13">
        <v>15</v>
      </c>
      <c r="S19" s="13" t="str">
        <f t="shared" si="4"/>
        <v>YES</v>
      </c>
      <c r="T19" s="19" t="s">
        <v>75</v>
      </c>
    </row>
    <row r="20" spans="1:20" ht="180" hidden="1" x14ac:dyDescent="0.25">
      <c r="A20" s="11">
        <v>2</v>
      </c>
      <c r="B20" s="12" t="s">
        <v>10</v>
      </c>
      <c r="C20" s="12" t="s">
        <v>12</v>
      </c>
      <c r="D20" s="13" t="s">
        <v>8</v>
      </c>
      <c r="E20" s="14">
        <v>4</v>
      </c>
      <c r="F20" s="15">
        <v>3.99</v>
      </c>
      <c r="G20" s="15">
        <f t="shared" si="0"/>
        <v>0.79800000000000004</v>
      </c>
      <c r="H20" s="15">
        <f t="shared" si="1"/>
        <v>3.1920000000000002</v>
      </c>
      <c r="I20" s="15">
        <v>12.99</v>
      </c>
      <c r="J20" s="15">
        <f t="shared" si="5"/>
        <v>0</v>
      </c>
      <c r="K20" s="15">
        <f t="shared" si="2"/>
        <v>12.99</v>
      </c>
      <c r="L20" s="16">
        <v>41600</v>
      </c>
      <c r="M20" s="13">
        <v>146</v>
      </c>
      <c r="N20" s="17" t="s">
        <v>13</v>
      </c>
      <c r="O20" s="18">
        <v>50078683</v>
      </c>
      <c r="P20" s="18">
        <f t="shared" si="6"/>
        <v>-50078683</v>
      </c>
      <c r="Q20" s="13" t="s">
        <v>11</v>
      </c>
      <c r="R20" s="13">
        <v>45</v>
      </c>
      <c r="S20" s="13" t="str">
        <f t="shared" si="4"/>
        <v>NO</v>
      </c>
      <c r="T20" s="19" t="s">
        <v>67</v>
      </c>
    </row>
    <row r="21" spans="1:20" ht="225" x14ac:dyDescent="0.25">
      <c r="A21" s="11">
        <v>12</v>
      </c>
      <c r="B21" s="12" t="s">
        <v>39</v>
      </c>
      <c r="C21" s="12" t="s">
        <v>7</v>
      </c>
      <c r="D21" s="13" t="s">
        <v>8</v>
      </c>
      <c r="E21" s="14">
        <v>4</v>
      </c>
      <c r="F21" s="15">
        <v>3.99</v>
      </c>
      <c r="G21" s="15">
        <f t="shared" si="0"/>
        <v>0.79800000000000004</v>
      </c>
      <c r="H21" s="15">
        <f t="shared" si="1"/>
        <v>3.1920000000000002</v>
      </c>
      <c r="I21" s="15">
        <v>14.99</v>
      </c>
      <c r="J21" s="15">
        <f t="shared" si="5"/>
        <v>0</v>
      </c>
      <c r="K21" s="15">
        <f t="shared" si="2"/>
        <v>14.99</v>
      </c>
      <c r="L21" s="16">
        <v>41586</v>
      </c>
      <c r="M21" s="13">
        <v>112</v>
      </c>
      <c r="N21" s="17" t="s">
        <v>40</v>
      </c>
      <c r="O21" s="18">
        <v>25024502</v>
      </c>
      <c r="P21" s="18">
        <f t="shared" si="6"/>
        <v>-25024502</v>
      </c>
      <c r="Q21" s="13" t="s">
        <v>6</v>
      </c>
      <c r="R21" s="13">
        <v>30</v>
      </c>
      <c r="S21" s="13" t="str">
        <f t="shared" si="4"/>
        <v>NO</v>
      </c>
      <c r="T21" s="19" t="s">
        <v>77</v>
      </c>
    </row>
    <row r="22" spans="1:20" ht="360" x14ac:dyDescent="0.25">
      <c r="A22" s="11">
        <v>16</v>
      </c>
      <c r="B22" s="12" t="s">
        <v>50</v>
      </c>
      <c r="C22" s="12" t="s">
        <v>47</v>
      </c>
      <c r="D22" s="13" t="s">
        <v>48</v>
      </c>
      <c r="E22" s="14">
        <v>2</v>
      </c>
      <c r="F22" s="15">
        <v>3.99</v>
      </c>
      <c r="G22" s="15">
        <f t="shared" si="0"/>
        <v>0.79800000000000004</v>
      </c>
      <c r="H22" s="15">
        <f t="shared" si="1"/>
        <v>3.1920000000000002</v>
      </c>
      <c r="I22" s="15">
        <v>12.99</v>
      </c>
      <c r="J22" s="15">
        <f t="shared" si="5"/>
        <v>0</v>
      </c>
      <c r="K22" s="15">
        <f t="shared" si="2"/>
        <v>12.99</v>
      </c>
      <c r="L22" s="16">
        <v>41493</v>
      </c>
      <c r="M22" s="13">
        <v>110</v>
      </c>
      <c r="N22" s="17" t="s">
        <v>51</v>
      </c>
      <c r="O22" s="18">
        <v>18498661</v>
      </c>
      <c r="P22" s="18">
        <f t="shared" si="6"/>
        <v>-18498661</v>
      </c>
      <c r="Q22" s="13" t="s">
        <v>22</v>
      </c>
      <c r="R22" s="13">
        <v>17</v>
      </c>
      <c r="S22" s="13" t="str">
        <f t="shared" si="4"/>
        <v>YES</v>
      </c>
      <c r="T22" s="19" t="s">
        <v>81</v>
      </c>
    </row>
    <row r="23" spans="1:20" ht="90" x14ac:dyDescent="0.25">
      <c r="A23" s="2">
        <v>13</v>
      </c>
      <c r="B23" s="3" t="s">
        <v>41</v>
      </c>
      <c r="C23" s="3" t="s">
        <v>7</v>
      </c>
      <c r="D23" s="4" t="s">
        <v>8</v>
      </c>
      <c r="E23" s="5">
        <v>3</v>
      </c>
      <c r="F23" s="6">
        <v>3.99</v>
      </c>
      <c r="G23" s="6">
        <f t="shared" si="0"/>
        <v>0.79800000000000004</v>
      </c>
      <c r="H23" s="6">
        <f t="shared" si="1"/>
        <v>3.1920000000000002</v>
      </c>
      <c r="I23" s="6">
        <v>12.99</v>
      </c>
      <c r="J23" s="6">
        <f t="shared" si="5"/>
        <v>0</v>
      </c>
      <c r="K23" s="6">
        <f t="shared" si="2"/>
        <v>12.99</v>
      </c>
      <c r="L23" s="7">
        <v>41446</v>
      </c>
      <c r="M23" s="4">
        <v>116</v>
      </c>
      <c r="N23" s="8" t="s">
        <v>42</v>
      </c>
      <c r="O23" s="9">
        <v>24890493</v>
      </c>
      <c r="P23" s="9">
        <f t="shared" si="6"/>
        <v>-24890493</v>
      </c>
      <c r="Q23" s="4" t="s">
        <v>37</v>
      </c>
      <c r="R23" s="4">
        <v>12</v>
      </c>
      <c r="S23" s="4" t="str">
        <f t="shared" si="4"/>
        <v>YES</v>
      </c>
      <c r="T23" s="10" t="s">
        <v>78</v>
      </c>
    </row>
  </sheetData>
  <autoFilter ref="M3:M23">
    <filterColumn colId="0">
      <customFilters and="1">
        <customFilter operator="greaterThan" val="102"/>
        <customFilter operator="lessThan" val="127"/>
      </customFilters>
    </filterColumn>
  </autoFilter>
  <sortState ref="A4:T23">
    <sortCondition ref="B4:B2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21"/>
  <sheetViews>
    <sheetView zoomScale="55" zoomScaleNormal="55" workbookViewId="0">
      <selection activeCell="O20" sqref="O20"/>
    </sheetView>
  </sheetViews>
  <sheetFormatPr defaultRowHeight="15" x14ac:dyDescent="0.25"/>
  <cols>
    <col min="2" max="2" width="46.28515625" bestFit="1" customWidth="1"/>
    <col min="3" max="3" width="22.140625" bestFit="1" customWidth="1"/>
    <col min="4" max="4" width="17.42578125" bestFit="1" customWidth="1"/>
    <col min="5" max="5" width="11.28515625" bestFit="1" customWidth="1"/>
    <col min="6" max="6" width="20.140625" bestFit="1" customWidth="1"/>
    <col min="7" max="7" width="38.85546875" bestFit="1" customWidth="1"/>
    <col min="8" max="8" width="28" bestFit="1" customWidth="1"/>
    <col min="9" max="9" width="24.7109375" bestFit="1" customWidth="1"/>
    <col min="10" max="10" width="52.28515625" bestFit="1" customWidth="1"/>
    <col min="11" max="11" width="32.5703125" bestFit="1" customWidth="1"/>
    <col min="12" max="12" width="27.28515625" bestFit="1" customWidth="1"/>
    <col min="13" max="13" width="29" bestFit="1" customWidth="1"/>
    <col min="14" max="14" width="24.140625" bestFit="1" customWidth="1"/>
    <col min="15" max="15" width="20.5703125" bestFit="1" customWidth="1"/>
    <col min="16" max="16" width="39.42578125" bestFit="1" customWidth="1"/>
    <col min="17" max="17" width="25.140625" bestFit="1" customWidth="1"/>
    <col min="18" max="18" width="25.42578125" bestFit="1" customWidth="1"/>
    <col min="19" max="19" width="28.28515625" bestFit="1" customWidth="1"/>
    <col min="20" max="20" width="51.140625" bestFit="1" customWidth="1"/>
  </cols>
  <sheetData>
    <row r="1" spans="1:20" ht="22.5" x14ac:dyDescent="0.45">
      <c r="A1" s="20"/>
      <c r="B1" s="21" t="s">
        <v>0</v>
      </c>
      <c r="C1" s="21" t="s">
        <v>1</v>
      </c>
      <c r="D1" s="21" t="s">
        <v>65</v>
      </c>
      <c r="E1" s="21" t="s">
        <v>86</v>
      </c>
      <c r="F1" s="21" t="s">
        <v>87</v>
      </c>
      <c r="G1" s="21" t="s">
        <v>115</v>
      </c>
      <c r="H1" s="21" t="s">
        <v>116</v>
      </c>
      <c r="I1" s="21" t="s">
        <v>88</v>
      </c>
      <c r="J1" s="21" t="s">
        <v>110</v>
      </c>
      <c r="K1" s="21" t="s">
        <v>111</v>
      </c>
      <c r="L1" s="21" t="s">
        <v>89</v>
      </c>
      <c r="M1" s="21" t="s">
        <v>3</v>
      </c>
      <c r="N1" s="21" t="s">
        <v>63</v>
      </c>
      <c r="O1" s="21" t="s">
        <v>64</v>
      </c>
      <c r="P1" s="21" t="s">
        <v>121</v>
      </c>
      <c r="Q1" s="21" t="s">
        <v>4</v>
      </c>
      <c r="R1" s="21" t="s">
        <v>90</v>
      </c>
      <c r="S1" s="21" t="s">
        <v>91</v>
      </c>
      <c r="T1" s="21" t="s">
        <v>2</v>
      </c>
    </row>
    <row r="2" spans="1:20" ht="409.5" x14ac:dyDescent="0.25">
      <c r="A2" s="11">
        <v>14</v>
      </c>
      <c r="B2" s="12" t="s">
        <v>43</v>
      </c>
      <c r="C2" s="12" t="s">
        <v>12</v>
      </c>
      <c r="D2" s="13" t="s">
        <v>16</v>
      </c>
      <c r="E2" s="14">
        <v>3</v>
      </c>
      <c r="F2" s="15">
        <v>3.99</v>
      </c>
      <c r="G2" s="15">
        <f t="shared" ref="G2:G21" si="0">IF(OR(F2&gt;2.99,Q2="Universal"),F2*20%)</f>
        <v>0.79800000000000004</v>
      </c>
      <c r="H2" s="15">
        <f t="shared" ref="H2:H21" si="1">F2-G2</f>
        <v>3.1920000000000002</v>
      </c>
      <c r="I2" s="15">
        <v>19.989999999999998</v>
      </c>
      <c r="J2" s="15">
        <f>IF(AND(I2&gt;12.99,Q2="Universal"),I2*20%,0)</f>
        <v>0</v>
      </c>
      <c r="K2" s="15">
        <f t="shared" ref="K2:K21" si="2">I2-J2</f>
        <v>19.989999999999998</v>
      </c>
      <c r="L2" s="16">
        <v>41355</v>
      </c>
      <c r="M2" s="13">
        <v>98</v>
      </c>
      <c r="N2" s="17" t="s">
        <v>45</v>
      </c>
      <c r="O2" s="18">
        <v>23021946</v>
      </c>
      <c r="P2" s="18">
        <f t="shared" ref="P2:P11" si="3">$O$2-O2</f>
        <v>0</v>
      </c>
      <c r="Q2" s="13" t="s">
        <v>44</v>
      </c>
      <c r="R2" s="13">
        <v>11</v>
      </c>
      <c r="S2" s="13" t="str">
        <f t="shared" ref="S2:S21" si="4">IF(R2&gt;20,"NO","YES")</f>
        <v>YES</v>
      </c>
      <c r="T2" s="19" t="s">
        <v>79</v>
      </c>
    </row>
    <row r="3" spans="1:20" ht="409.5" x14ac:dyDescent="0.25">
      <c r="A3" s="2">
        <v>15</v>
      </c>
      <c r="B3" s="3" t="s">
        <v>46</v>
      </c>
      <c r="C3" s="3" t="s">
        <v>47</v>
      </c>
      <c r="D3" s="4" t="s">
        <v>48</v>
      </c>
      <c r="E3" s="5">
        <v>3</v>
      </c>
      <c r="F3" s="6">
        <v>3.99</v>
      </c>
      <c r="G3" s="6">
        <f t="shared" si="0"/>
        <v>0.79800000000000004</v>
      </c>
      <c r="H3" s="6">
        <f t="shared" si="1"/>
        <v>3.1920000000000002</v>
      </c>
      <c r="I3" s="6">
        <v>14.99</v>
      </c>
      <c r="J3" s="6">
        <f t="shared" ref="J3:J21" si="5">IF(AND(I3&gt;12.99,Q3="Universal"),I3*20%,0)</f>
        <v>0</v>
      </c>
      <c r="K3" s="6">
        <f t="shared" si="2"/>
        <v>14.99</v>
      </c>
      <c r="L3" s="7">
        <v>41453</v>
      </c>
      <c r="M3" s="4">
        <v>116</v>
      </c>
      <c r="N3" s="8" t="s">
        <v>49</v>
      </c>
      <c r="O3" s="9">
        <v>19628731</v>
      </c>
      <c r="P3" s="9">
        <f t="shared" si="3"/>
        <v>3393215</v>
      </c>
      <c r="Q3" s="4" t="s">
        <v>44</v>
      </c>
      <c r="R3" s="4">
        <v>14</v>
      </c>
      <c r="S3" s="4" t="str">
        <f t="shared" si="4"/>
        <v>YES</v>
      </c>
      <c r="T3" s="10" t="s">
        <v>80</v>
      </c>
    </row>
    <row r="4" spans="1:20" ht="409.5" hidden="1" x14ac:dyDescent="0.25">
      <c r="A4" s="11">
        <v>2</v>
      </c>
      <c r="B4" s="12" t="s">
        <v>10</v>
      </c>
      <c r="C4" s="12" t="s">
        <v>12</v>
      </c>
      <c r="D4" s="13" t="s">
        <v>8</v>
      </c>
      <c r="E4" s="14">
        <v>4</v>
      </c>
      <c r="F4" s="15">
        <v>3.99</v>
      </c>
      <c r="G4" s="15">
        <f t="shared" si="0"/>
        <v>0.79800000000000004</v>
      </c>
      <c r="H4" s="15">
        <f t="shared" si="1"/>
        <v>3.1920000000000002</v>
      </c>
      <c r="I4" s="15">
        <v>12.99</v>
      </c>
      <c r="J4" s="15">
        <f t="shared" si="5"/>
        <v>0</v>
      </c>
      <c r="K4" s="15">
        <f t="shared" si="2"/>
        <v>12.99</v>
      </c>
      <c r="L4" s="16">
        <v>41600</v>
      </c>
      <c r="M4" s="13">
        <v>146</v>
      </c>
      <c r="N4" s="17" t="s">
        <v>13</v>
      </c>
      <c r="O4" s="18">
        <v>50078683</v>
      </c>
      <c r="P4" s="18">
        <f t="shared" si="3"/>
        <v>-27056737</v>
      </c>
      <c r="Q4" s="13" t="s">
        <v>11</v>
      </c>
      <c r="R4" s="13">
        <v>45</v>
      </c>
      <c r="S4" s="13" t="str">
        <f t="shared" si="4"/>
        <v>NO</v>
      </c>
      <c r="T4" s="19" t="s">
        <v>67</v>
      </c>
    </row>
    <row r="5" spans="1:20" ht="409.5" hidden="1" x14ac:dyDescent="0.25">
      <c r="A5" s="2">
        <v>11</v>
      </c>
      <c r="B5" s="3" t="s">
        <v>36</v>
      </c>
      <c r="C5" s="3" t="s">
        <v>12</v>
      </c>
      <c r="D5" s="4" t="s">
        <v>8</v>
      </c>
      <c r="E5" s="5">
        <v>4</v>
      </c>
      <c r="F5" s="6">
        <v>3.99</v>
      </c>
      <c r="G5" s="6">
        <f t="shared" si="0"/>
        <v>0.79800000000000004</v>
      </c>
      <c r="H5" s="6">
        <f t="shared" si="1"/>
        <v>3.1920000000000002</v>
      </c>
      <c r="I5" s="6">
        <v>19.989999999999998</v>
      </c>
      <c r="J5" s="6">
        <f t="shared" si="5"/>
        <v>0</v>
      </c>
      <c r="K5" s="6">
        <f t="shared" si="2"/>
        <v>19.989999999999998</v>
      </c>
      <c r="L5" s="7">
        <v>41410</v>
      </c>
      <c r="M5" s="4">
        <v>131</v>
      </c>
      <c r="N5" s="8" t="s">
        <v>38</v>
      </c>
      <c r="O5" s="9">
        <v>28140056</v>
      </c>
      <c r="P5" s="9">
        <f t="shared" si="3"/>
        <v>-5118110</v>
      </c>
      <c r="Q5" s="4" t="s">
        <v>37</v>
      </c>
      <c r="R5" s="4">
        <v>20</v>
      </c>
      <c r="S5" s="4" t="str">
        <f t="shared" si="4"/>
        <v>YES</v>
      </c>
      <c r="T5" s="10" t="s">
        <v>76</v>
      </c>
    </row>
    <row r="6" spans="1:20" ht="409.5" hidden="1" x14ac:dyDescent="0.25">
      <c r="A6" s="2">
        <v>13</v>
      </c>
      <c r="B6" s="3" t="s">
        <v>41</v>
      </c>
      <c r="C6" s="3" t="s">
        <v>7</v>
      </c>
      <c r="D6" s="4" t="s">
        <v>8</v>
      </c>
      <c r="E6" s="5">
        <v>3</v>
      </c>
      <c r="F6" s="6">
        <v>3.99</v>
      </c>
      <c r="G6" s="6">
        <f t="shared" si="0"/>
        <v>0.79800000000000004</v>
      </c>
      <c r="H6" s="6">
        <f t="shared" si="1"/>
        <v>3.1920000000000002</v>
      </c>
      <c r="I6" s="6">
        <v>12.99</v>
      </c>
      <c r="J6" s="6">
        <f t="shared" si="5"/>
        <v>0</v>
      </c>
      <c r="K6" s="6">
        <f t="shared" si="2"/>
        <v>12.99</v>
      </c>
      <c r="L6" s="7">
        <v>41446</v>
      </c>
      <c r="M6" s="4">
        <v>116</v>
      </c>
      <c r="N6" s="8" t="s">
        <v>42</v>
      </c>
      <c r="O6" s="9">
        <v>24890493</v>
      </c>
      <c r="P6" s="9">
        <f t="shared" si="3"/>
        <v>-1868547</v>
      </c>
      <c r="Q6" s="4" t="s">
        <v>37</v>
      </c>
      <c r="R6" s="4">
        <v>12</v>
      </c>
      <c r="S6" s="4" t="str">
        <f t="shared" si="4"/>
        <v>YES</v>
      </c>
      <c r="T6" s="10" t="s">
        <v>78</v>
      </c>
    </row>
    <row r="7" spans="1:20" ht="409.5" hidden="1" x14ac:dyDescent="0.25">
      <c r="A7" s="11">
        <v>20</v>
      </c>
      <c r="B7" s="12" t="s">
        <v>60</v>
      </c>
      <c r="C7" s="12" t="s">
        <v>47</v>
      </c>
      <c r="D7" s="13" t="s">
        <v>8</v>
      </c>
      <c r="E7" s="14">
        <v>1</v>
      </c>
      <c r="F7" s="15">
        <v>3.99</v>
      </c>
      <c r="G7" s="15">
        <f t="shared" si="0"/>
        <v>0.79800000000000004</v>
      </c>
      <c r="H7" s="15">
        <f t="shared" si="1"/>
        <v>3.1920000000000002</v>
      </c>
      <c r="I7" s="15">
        <v>12.99</v>
      </c>
      <c r="J7" s="15">
        <f t="shared" si="5"/>
        <v>0</v>
      </c>
      <c r="K7" s="15">
        <f t="shared" si="2"/>
        <v>12.99</v>
      </c>
      <c r="L7" s="16">
        <v>41467</v>
      </c>
      <c r="M7" s="13">
        <v>101</v>
      </c>
      <c r="N7" s="17" t="s">
        <v>62</v>
      </c>
      <c r="O7" s="18">
        <v>16441392</v>
      </c>
      <c r="P7" s="18">
        <f t="shared" si="3"/>
        <v>6580554</v>
      </c>
      <c r="Q7" s="13" t="s">
        <v>61</v>
      </c>
      <c r="R7" s="13">
        <v>5</v>
      </c>
      <c r="S7" s="13" t="str">
        <f t="shared" si="4"/>
        <v>YES</v>
      </c>
      <c r="T7" s="19" t="s">
        <v>85</v>
      </c>
    </row>
    <row r="8" spans="1:20" ht="409.5" hidden="1" x14ac:dyDescent="0.25">
      <c r="A8" s="2">
        <v>3</v>
      </c>
      <c r="B8" s="3" t="s">
        <v>14</v>
      </c>
      <c r="C8" s="3" t="s">
        <v>12</v>
      </c>
      <c r="D8" s="4" t="s">
        <v>16</v>
      </c>
      <c r="E8" s="5">
        <v>4</v>
      </c>
      <c r="F8" s="6">
        <v>3.99</v>
      </c>
      <c r="G8" s="6">
        <f t="shared" si="0"/>
        <v>0.79800000000000004</v>
      </c>
      <c r="H8" s="6">
        <f t="shared" si="1"/>
        <v>3.1920000000000002</v>
      </c>
      <c r="I8" s="6">
        <v>14.49</v>
      </c>
      <c r="J8" s="6">
        <f t="shared" si="5"/>
        <v>2.8980000000000001</v>
      </c>
      <c r="K8" s="6">
        <f t="shared" si="2"/>
        <v>11.592000000000001</v>
      </c>
      <c r="L8" s="7">
        <v>41458</v>
      </c>
      <c r="M8" s="4">
        <v>98</v>
      </c>
      <c r="N8" s="8" t="s">
        <v>17</v>
      </c>
      <c r="O8" s="9">
        <v>45259130</v>
      </c>
      <c r="P8" s="9">
        <f t="shared" si="3"/>
        <v>-22237184</v>
      </c>
      <c r="Q8" s="4" t="s">
        <v>15</v>
      </c>
      <c r="R8" s="4">
        <v>8</v>
      </c>
      <c r="S8" s="4" t="str">
        <f t="shared" si="4"/>
        <v>YES</v>
      </c>
      <c r="T8" s="10" t="s">
        <v>68</v>
      </c>
    </row>
    <row r="9" spans="1:20" ht="409.5" hidden="1" x14ac:dyDescent="0.25">
      <c r="A9" s="11">
        <v>8</v>
      </c>
      <c r="B9" s="12" t="s">
        <v>30</v>
      </c>
      <c r="C9" s="12" t="s">
        <v>7</v>
      </c>
      <c r="D9" s="13" t="s">
        <v>8</v>
      </c>
      <c r="E9" s="14">
        <v>4</v>
      </c>
      <c r="F9" s="15">
        <v>2.99</v>
      </c>
      <c r="G9" s="15">
        <f t="shared" si="0"/>
        <v>0.59800000000000009</v>
      </c>
      <c r="H9" s="15">
        <f t="shared" si="1"/>
        <v>2.3920000000000003</v>
      </c>
      <c r="I9" s="15">
        <v>12.99</v>
      </c>
      <c r="J9" s="15">
        <f t="shared" si="5"/>
        <v>0</v>
      </c>
      <c r="K9" s="15">
        <f t="shared" si="2"/>
        <v>12.99</v>
      </c>
      <c r="L9" s="16">
        <v>41418</v>
      </c>
      <c r="M9" s="13">
        <v>130</v>
      </c>
      <c r="N9" s="17" t="s">
        <v>31</v>
      </c>
      <c r="O9" s="18">
        <v>29357915</v>
      </c>
      <c r="P9" s="18">
        <f t="shared" si="3"/>
        <v>-6335969</v>
      </c>
      <c r="Q9" s="13" t="s">
        <v>15</v>
      </c>
      <c r="R9" s="13">
        <v>2</v>
      </c>
      <c r="S9" s="13" t="str">
        <f t="shared" si="4"/>
        <v>YES</v>
      </c>
      <c r="T9" s="19" t="s">
        <v>73</v>
      </c>
    </row>
    <row r="10" spans="1:20" ht="409.5" hidden="1" x14ac:dyDescent="0.25">
      <c r="A10" s="2">
        <v>19</v>
      </c>
      <c r="B10" s="3" t="s">
        <v>58</v>
      </c>
      <c r="C10" s="3" t="s">
        <v>47</v>
      </c>
      <c r="D10" s="4" t="s">
        <v>48</v>
      </c>
      <c r="E10" s="5">
        <v>1</v>
      </c>
      <c r="F10" s="6">
        <v>3.99</v>
      </c>
      <c r="G10" s="6">
        <f t="shared" si="0"/>
        <v>0.79800000000000004</v>
      </c>
      <c r="H10" s="6">
        <f t="shared" si="1"/>
        <v>3.1920000000000002</v>
      </c>
      <c r="I10" s="6">
        <v>12.99</v>
      </c>
      <c r="J10" s="6">
        <f t="shared" si="5"/>
        <v>0</v>
      </c>
      <c r="K10" s="6">
        <f t="shared" si="2"/>
        <v>12.99</v>
      </c>
      <c r="L10" s="7">
        <v>41313</v>
      </c>
      <c r="M10" s="4">
        <v>111</v>
      </c>
      <c r="N10" s="8" t="s">
        <v>59</v>
      </c>
      <c r="O10" s="9">
        <v>16544516</v>
      </c>
      <c r="P10" s="9">
        <f t="shared" si="3"/>
        <v>6477430</v>
      </c>
      <c r="Q10" s="4" t="s">
        <v>15</v>
      </c>
      <c r="R10" s="4">
        <v>4</v>
      </c>
      <c r="S10" s="4" t="str">
        <f t="shared" si="4"/>
        <v>YES</v>
      </c>
      <c r="T10" s="10" t="s">
        <v>84</v>
      </c>
    </row>
    <row r="11" spans="1:20" ht="409.5" hidden="1" x14ac:dyDescent="0.25">
      <c r="A11" s="11">
        <v>4</v>
      </c>
      <c r="B11" s="12" t="s">
        <v>18</v>
      </c>
      <c r="C11" s="12" t="s">
        <v>19</v>
      </c>
      <c r="D11" s="13" t="s">
        <v>16</v>
      </c>
      <c r="E11" s="14">
        <v>4</v>
      </c>
      <c r="F11" s="15">
        <v>3.99</v>
      </c>
      <c r="G11" s="15">
        <f t="shared" si="0"/>
        <v>0.79800000000000004</v>
      </c>
      <c r="H11" s="15">
        <f t="shared" si="1"/>
        <v>3.1920000000000002</v>
      </c>
      <c r="I11" s="15">
        <v>19.989999999999998</v>
      </c>
      <c r="J11" s="15">
        <f t="shared" si="5"/>
        <v>0</v>
      </c>
      <c r="K11" s="15">
        <f t="shared" si="2"/>
        <v>19.989999999999998</v>
      </c>
      <c r="L11" s="16">
        <v>41605</v>
      </c>
      <c r="M11" s="13">
        <v>102</v>
      </c>
      <c r="N11" s="17" t="s">
        <v>20</v>
      </c>
      <c r="O11" s="18">
        <v>36493447</v>
      </c>
      <c r="P11" s="18">
        <f t="shared" si="3"/>
        <v>-13471501</v>
      </c>
      <c r="Q11" s="13" t="s">
        <v>6</v>
      </c>
      <c r="R11" s="13">
        <v>9</v>
      </c>
      <c r="S11" s="13" t="str">
        <f t="shared" si="4"/>
        <v>YES</v>
      </c>
      <c r="T11" s="19" t="s">
        <v>69</v>
      </c>
    </row>
    <row r="12" spans="1:20" ht="409.5" hidden="1" x14ac:dyDescent="0.25">
      <c r="A12" s="2">
        <v>1</v>
      </c>
      <c r="B12" s="3" t="s">
        <v>5</v>
      </c>
      <c r="C12" s="3" t="s">
        <v>7</v>
      </c>
      <c r="D12" s="4" t="s">
        <v>8</v>
      </c>
      <c r="E12" s="5">
        <v>4</v>
      </c>
      <c r="F12" s="6">
        <v>3.99</v>
      </c>
      <c r="G12" s="6">
        <f t="shared" si="0"/>
        <v>0.79800000000000004</v>
      </c>
      <c r="H12" s="6">
        <f t="shared" si="1"/>
        <v>3.1920000000000002</v>
      </c>
      <c r="I12" s="6">
        <v>19.989999999999998</v>
      </c>
      <c r="J12" s="6">
        <f t="shared" si="5"/>
        <v>0</v>
      </c>
      <c r="K12" s="6">
        <f t="shared" si="2"/>
        <v>19.989999999999998</v>
      </c>
      <c r="L12" s="7">
        <v>41397</v>
      </c>
      <c r="M12" s="4">
        <v>109</v>
      </c>
      <c r="N12" s="8" t="s">
        <v>9</v>
      </c>
      <c r="O12" s="9">
        <v>50306552</v>
      </c>
      <c r="P12" s="9" t="s">
        <v>132</v>
      </c>
      <c r="Q12" s="4" t="s">
        <v>6</v>
      </c>
      <c r="R12" s="4">
        <v>29</v>
      </c>
      <c r="S12" s="4" t="str">
        <f t="shared" si="4"/>
        <v>NO</v>
      </c>
      <c r="T12" s="10" t="s">
        <v>66</v>
      </c>
    </row>
    <row r="13" spans="1:20" ht="409.5" hidden="1" x14ac:dyDescent="0.25">
      <c r="A13" s="11">
        <v>6</v>
      </c>
      <c r="B13" s="12" t="s">
        <v>24</v>
      </c>
      <c r="C13" s="12" t="s">
        <v>12</v>
      </c>
      <c r="D13" s="13" t="s">
        <v>25</v>
      </c>
      <c r="E13" s="14">
        <v>4</v>
      </c>
      <c r="F13" s="15">
        <v>3.99</v>
      </c>
      <c r="G13" s="15">
        <f t="shared" si="0"/>
        <v>0.79800000000000004</v>
      </c>
      <c r="H13" s="15">
        <f t="shared" si="1"/>
        <v>3.1920000000000002</v>
      </c>
      <c r="I13" s="15">
        <v>19.989999999999998</v>
      </c>
      <c r="J13" s="15">
        <f t="shared" si="5"/>
        <v>0</v>
      </c>
      <c r="K13" s="15">
        <f t="shared" si="2"/>
        <v>19.989999999999998</v>
      </c>
      <c r="L13" s="16">
        <v>41446</v>
      </c>
      <c r="M13" s="13">
        <v>95</v>
      </c>
      <c r="N13" s="17" t="s">
        <v>26</v>
      </c>
      <c r="O13" s="18">
        <v>33024394</v>
      </c>
      <c r="P13" s="18">
        <f t="shared" ref="P13:P21" si="6">$O$2-O13</f>
        <v>-10002448</v>
      </c>
      <c r="Q13" s="13" t="s">
        <v>6</v>
      </c>
      <c r="R13" s="13">
        <v>16</v>
      </c>
      <c r="S13" s="13" t="str">
        <f t="shared" si="4"/>
        <v>YES</v>
      </c>
      <c r="T13" s="19" t="s">
        <v>71</v>
      </c>
    </row>
    <row r="14" spans="1:20" ht="409.5" hidden="1" x14ac:dyDescent="0.25">
      <c r="A14" s="2">
        <v>9</v>
      </c>
      <c r="B14" s="3" t="s">
        <v>32</v>
      </c>
      <c r="C14" s="3" t="s">
        <v>12</v>
      </c>
      <c r="D14" s="4" t="s">
        <v>16</v>
      </c>
      <c r="E14" s="5">
        <v>3</v>
      </c>
      <c r="F14" s="6">
        <v>3.99</v>
      </c>
      <c r="G14" s="6">
        <f t="shared" si="0"/>
        <v>0.79800000000000004</v>
      </c>
      <c r="H14" s="6">
        <f t="shared" si="1"/>
        <v>3.1920000000000002</v>
      </c>
      <c r="I14" s="6">
        <v>12.99</v>
      </c>
      <c r="J14" s="6">
        <f t="shared" si="5"/>
        <v>0</v>
      </c>
      <c r="K14" s="6">
        <f t="shared" si="2"/>
        <v>12.99</v>
      </c>
      <c r="L14" s="7">
        <v>41341</v>
      </c>
      <c r="M14" s="4">
        <v>127</v>
      </c>
      <c r="N14" s="8" t="s">
        <v>33</v>
      </c>
      <c r="O14" s="9">
        <v>28877121</v>
      </c>
      <c r="P14" s="9">
        <f t="shared" si="6"/>
        <v>-5855175</v>
      </c>
      <c r="Q14" s="4" t="s">
        <v>6</v>
      </c>
      <c r="R14" s="4">
        <v>9</v>
      </c>
      <c r="S14" s="4" t="str">
        <f t="shared" si="4"/>
        <v>YES</v>
      </c>
      <c r="T14" s="10" t="s">
        <v>74</v>
      </c>
    </row>
    <row r="15" spans="1:20" ht="409.5" hidden="1" x14ac:dyDescent="0.25">
      <c r="A15" s="11">
        <v>12</v>
      </c>
      <c r="B15" s="12" t="s">
        <v>39</v>
      </c>
      <c r="C15" s="12" t="s">
        <v>7</v>
      </c>
      <c r="D15" s="13" t="s">
        <v>8</v>
      </c>
      <c r="E15" s="14">
        <v>4</v>
      </c>
      <c r="F15" s="15">
        <v>3.99</v>
      </c>
      <c r="G15" s="15">
        <f t="shared" si="0"/>
        <v>0.79800000000000004</v>
      </c>
      <c r="H15" s="15">
        <f t="shared" si="1"/>
        <v>3.1920000000000002</v>
      </c>
      <c r="I15" s="15">
        <v>14.99</v>
      </c>
      <c r="J15" s="15">
        <f t="shared" si="5"/>
        <v>0</v>
      </c>
      <c r="K15" s="15">
        <f t="shared" si="2"/>
        <v>14.99</v>
      </c>
      <c r="L15" s="16">
        <v>41586</v>
      </c>
      <c r="M15" s="13">
        <v>112</v>
      </c>
      <c r="N15" s="17" t="s">
        <v>40</v>
      </c>
      <c r="O15" s="18">
        <v>25024502</v>
      </c>
      <c r="P15" s="18">
        <f t="shared" si="6"/>
        <v>-2002556</v>
      </c>
      <c r="Q15" s="13" t="s">
        <v>6</v>
      </c>
      <c r="R15" s="13">
        <v>30</v>
      </c>
      <c r="S15" s="13" t="str">
        <f t="shared" si="4"/>
        <v>NO</v>
      </c>
      <c r="T15" s="19" t="s">
        <v>77</v>
      </c>
    </row>
    <row r="16" spans="1:20" ht="409.5" hidden="1" x14ac:dyDescent="0.25">
      <c r="A16" s="2">
        <v>7</v>
      </c>
      <c r="B16" s="3" t="s">
        <v>27</v>
      </c>
      <c r="C16" s="3" t="s">
        <v>28</v>
      </c>
      <c r="D16" s="4" t="s">
        <v>8</v>
      </c>
      <c r="E16" s="5">
        <v>4</v>
      </c>
      <c r="F16" s="6">
        <v>3.99</v>
      </c>
      <c r="G16" s="6">
        <f t="shared" si="0"/>
        <v>0.79800000000000004</v>
      </c>
      <c r="H16" s="6">
        <f t="shared" si="1"/>
        <v>3.1920000000000002</v>
      </c>
      <c r="I16" s="6">
        <v>17.989999999999998</v>
      </c>
      <c r="J16" s="6">
        <f t="shared" si="5"/>
        <v>0</v>
      </c>
      <c r="K16" s="6">
        <f t="shared" si="2"/>
        <v>17.989999999999998</v>
      </c>
      <c r="L16" s="7">
        <v>41551</v>
      </c>
      <c r="M16" s="4">
        <v>91</v>
      </c>
      <c r="N16" s="8" t="s">
        <v>29</v>
      </c>
      <c r="O16" s="9">
        <v>31441779</v>
      </c>
      <c r="P16" s="9">
        <f t="shared" si="6"/>
        <v>-8419833</v>
      </c>
      <c r="Q16" s="4" t="s">
        <v>22</v>
      </c>
      <c r="R16" s="4">
        <v>2</v>
      </c>
      <c r="S16" s="4" t="str">
        <f t="shared" si="4"/>
        <v>YES</v>
      </c>
      <c r="T16" s="10" t="s">
        <v>72</v>
      </c>
    </row>
    <row r="17" spans="1:20" ht="409.5" hidden="1" x14ac:dyDescent="0.25">
      <c r="A17" s="2">
        <v>5</v>
      </c>
      <c r="B17" s="3" t="s">
        <v>21</v>
      </c>
      <c r="C17" s="3" t="s">
        <v>7</v>
      </c>
      <c r="D17" s="4" t="s">
        <v>8</v>
      </c>
      <c r="E17" s="5">
        <v>3</v>
      </c>
      <c r="F17" s="6">
        <v>3.99</v>
      </c>
      <c r="G17" s="6">
        <f t="shared" si="0"/>
        <v>0.79800000000000004</v>
      </c>
      <c r="H17" s="6">
        <f t="shared" si="1"/>
        <v>3.1920000000000002</v>
      </c>
      <c r="I17" s="6">
        <v>12.99</v>
      </c>
      <c r="J17" s="6">
        <f t="shared" si="5"/>
        <v>0</v>
      </c>
      <c r="K17" s="6">
        <f t="shared" si="2"/>
        <v>12.99</v>
      </c>
      <c r="L17" s="7">
        <v>41439</v>
      </c>
      <c r="M17" s="4">
        <v>143</v>
      </c>
      <c r="N17" s="8" t="s">
        <v>23</v>
      </c>
      <c r="O17" s="9">
        <v>35798956</v>
      </c>
      <c r="P17" s="9">
        <f t="shared" si="6"/>
        <v>-12777010</v>
      </c>
      <c r="Q17" s="4" t="s">
        <v>22</v>
      </c>
      <c r="R17" s="4">
        <v>47</v>
      </c>
      <c r="S17" s="4" t="str">
        <f t="shared" si="4"/>
        <v>NO</v>
      </c>
      <c r="T17" s="10" t="s">
        <v>70</v>
      </c>
    </row>
    <row r="18" spans="1:20" ht="409.5" hidden="1" x14ac:dyDescent="0.25">
      <c r="A18" s="11">
        <v>18</v>
      </c>
      <c r="B18" s="12" t="s">
        <v>55</v>
      </c>
      <c r="C18" s="12" t="s">
        <v>56</v>
      </c>
      <c r="D18" s="13" t="s">
        <v>48</v>
      </c>
      <c r="E18" s="14">
        <v>3</v>
      </c>
      <c r="F18" s="15">
        <v>3.99</v>
      </c>
      <c r="G18" s="15">
        <f t="shared" si="0"/>
        <v>0.79800000000000004</v>
      </c>
      <c r="H18" s="15">
        <f t="shared" si="1"/>
        <v>3.1920000000000002</v>
      </c>
      <c r="I18" s="15">
        <v>12.99</v>
      </c>
      <c r="J18" s="15">
        <f t="shared" si="5"/>
        <v>0</v>
      </c>
      <c r="K18" s="15">
        <f t="shared" si="2"/>
        <v>12.99</v>
      </c>
      <c r="L18" s="16">
        <v>41474</v>
      </c>
      <c r="M18" s="13">
        <v>112</v>
      </c>
      <c r="N18" s="17" t="s">
        <v>57</v>
      </c>
      <c r="O18" s="18">
        <v>16900386</v>
      </c>
      <c r="P18" s="18">
        <f t="shared" si="6"/>
        <v>6121560</v>
      </c>
      <c r="Q18" s="13" t="s">
        <v>22</v>
      </c>
      <c r="R18" s="13">
        <v>32</v>
      </c>
      <c r="S18" s="13" t="str">
        <f t="shared" si="4"/>
        <v>NO</v>
      </c>
      <c r="T18" s="19" t="s">
        <v>83</v>
      </c>
    </row>
    <row r="19" spans="1:20" ht="409.5" hidden="1" x14ac:dyDescent="0.25">
      <c r="A19" s="2">
        <v>17</v>
      </c>
      <c r="B19" s="3" t="s">
        <v>52</v>
      </c>
      <c r="C19" s="3" t="s">
        <v>53</v>
      </c>
      <c r="D19" s="4" t="s">
        <v>8</v>
      </c>
      <c r="E19" s="5">
        <v>2</v>
      </c>
      <c r="F19" s="6">
        <v>3.99</v>
      </c>
      <c r="G19" s="6">
        <f t="shared" si="0"/>
        <v>0.79800000000000004</v>
      </c>
      <c r="H19" s="6">
        <f t="shared" si="1"/>
        <v>3.1920000000000002</v>
      </c>
      <c r="I19" s="6">
        <v>12.99</v>
      </c>
      <c r="J19" s="6">
        <f t="shared" si="5"/>
        <v>0</v>
      </c>
      <c r="K19" s="6">
        <f t="shared" si="2"/>
        <v>12.99</v>
      </c>
      <c r="L19" s="7">
        <v>41404</v>
      </c>
      <c r="M19" s="4">
        <v>142</v>
      </c>
      <c r="N19" s="8" t="s">
        <v>54</v>
      </c>
      <c r="O19" s="9">
        <v>17815549</v>
      </c>
      <c r="P19" s="9">
        <f t="shared" si="6"/>
        <v>5206397</v>
      </c>
      <c r="Q19" s="4" t="s">
        <v>22</v>
      </c>
      <c r="R19" s="4">
        <v>21</v>
      </c>
      <c r="S19" s="4" t="str">
        <f t="shared" si="4"/>
        <v>NO</v>
      </c>
      <c r="T19" s="10" t="s">
        <v>82</v>
      </c>
    </row>
    <row r="20" spans="1:20" ht="409.5" hidden="1" x14ac:dyDescent="0.25">
      <c r="A20" s="11">
        <v>10</v>
      </c>
      <c r="B20" s="12" t="s">
        <v>34</v>
      </c>
      <c r="C20" s="12" t="s">
        <v>12</v>
      </c>
      <c r="D20" s="13" t="s">
        <v>8</v>
      </c>
      <c r="E20" s="14">
        <v>4</v>
      </c>
      <c r="F20" s="15">
        <v>2.99</v>
      </c>
      <c r="G20" s="15" t="b">
        <f t="shared" si="0"/>
        <v>0</v>
      </c>
      <c r="H20" s="15">
        <f t="shared" si="1"/>
        <v>2.99</v>
      </c>
      <c r="I20" s="15">
        <v>17.989999999999998</v>
      </c>
      <c r="J20" s="15">
        <f t="shared" si="5"/>
        <v>0</v>
      </c>
      <c r="K20" s="15">
        <f t="shared" si="2"/>
        <v>17.989999999999998</v>
      </c>
      <c r="L20" s="16">
        <v>41639</v>
      </c>
      <c r="M20" s="13">
        <v>161</v>
      </c>
      <c r="N20" s="17" t="s">
        <v>35</v>
      </c>
      <c r="O20" s="18">
        <v>28174617</v>
      </c>
      <c r="P20" s="18">
        <f t="shared" si="6"/>
        <v>-5152671</v>
      </c>
      <c r="Q20" s="13" t="s">
        <v>22</v>
      </c>
      <c r="R20" s="13">
        <v>15</v>
      </c>
      <c r="S20" s="13" t="str">
        <f t="shared" si="4"/>
        <v>YES</v>
      </c>
      <c r="T20" s="19" t="s">
        <v>75</v>
      </c>
    </row>
    <row r="21" spans="1:20" ht="409.5" hidden="1" x14ac:dyDescent="0.25">
      <c r="A21" s="11">
        <v>16</v>
      </c>
      <c r="B21" s="12" t="s">
        <v>50</v>
      </c>
      <c r="C21" s="12" t="s">
        <v>47</v>
      </c>
      <c r="D21" s="13" t="s">
        <v>48</v>
      </c>
      <c r="E21" s="14">
        <v>2</v>
      </c>
      <c r="F21" s="15">
        <v>3.99</v>
      </c>
      <c r="G21" s="15">
        <f t="shared" si="0"/>
        <v>0.79800000000000004</v>
      </c>
      <c r="H21" s="15">
        <f t="shared" si="1"/>
        <v>3.1920000000000002</v>
      </c>
      <c r="I21" s="15">
        <v>12.99</v>
      </c>
      <c r="J21" s="15">
        <f t="shared" si="5"/>
        <v>0</v>
      </c>
      <c r="K21" s="15">
        <f t="shared" si="2"/>
        <v>12.99</v>
      </c>
      <c r="L21" s="16">
        <v>41493</v>
      </c>
      <c r="M21" s="13">
        <v>110</v>
      </c>
      <c r="N21" s="17" t="s">
        <v>51</v>
      </c>
      <c r="O21" s="18">
        <v>18498661</v>
      </c>
      <c r="P21" s="18">
        <f t="shared" si="6"/>
        <v>4523285</v>
      </c>
      <c r="Q21" s="13" t="s">
        <v>22</v>
      </c>
      <c r="R21" s="13">
        <v>17</v>
      </c>
      <c r="S21" s="13" t="str">
        <f t="shared" si="4"/>
        <v>YES</v>
      </c>
      <c r="T21" s="19" t="s">
        <v>81</v>
      </c>
    </row>
  </sheetData>
  <autoFilter ref="Q1:Q21">
    <filterColumn colId="0">
      <filters>
        <filter val="20th Century Fox"/>
      </filters>
    </filterColumn>
  </autoFilter>
  <sortState ref="A2:T21">
    <sortCondition ref="Q2:Q2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6"/>
  <sheetViews>
    <sheetView topLeftCell="B1" workbookViewId="0">
      <selection activeCell="C9" sqref="C9"/>
    </sheetView>
  </sheetViews>
  <sheetFormatPr defaultRowHeight="15" outlineLevelRow="2" x14ac:dyDescent="0.25"/>
  <cols>
    <col min="2" max="2" width="18.140625" customWidth="1"/>
    <col min="3" max="3" width="17.85546875" customWidth="1"/>
    <col min="4" max="4" width="20.7109375" customWidth="1"/>
    <col min="5" max="5" width="15.42578125" customWidth="1"/>
    <col min="6" max="6" width="18.42578125" customWidth="1"/>
    <col min="7" max="7" width="13" customWidth="1"/>
    <col min="8" max="8" width="16.85546875" bestFit="1" customWidth="1"/>
    <col min="9" max="9" width="21.85546875" bestFit="1" customWidth="1"/>
    <col min="10" max="10" width="20.28515625" bestFit="1" customWidth="1"/>
  </cols>
  <sheetData>
    <row r="2" spans="2:10" ht="18.75" x14ac:dyDescent="0.3">
      <c r="B2" s="28"/>
      <c r="C2" s="30" t="s">
        <v>145</v>
      </c>
      <c r="D2" s="30" t="s">
        <v>146</v>
      </c>
      <c r="E2" s="30" t="s">
        <v>147</v>
      </c>
      <c r="F2" s="30" t="s">
        <v>148</v>
      </c>
      <c r="G2" s="30" t="s">
        <v>149</v>
      </c>
      <c r="H2" s="30" t="s">
        <v>151</v>
      </c>
      <c r="I2" s="30" t="s">
        <v>150</v>
      </c>
      <c r="J2" s="30" t="s">
        <v>152</v>
      </c>
    </row>
    <row r="3" spans="2:10" ht="18.75" outlineLevel="2" x14ac:dyDescent="0.3">
      <c r="B3" s="29" t="s">
        <v>139</v>
      </c>
      <c r="C3" s="31">
        <v>21000.07</v>
      </c>
      <c r="D3" s="31">
        <v>30000.78</v>
      </c>
      <c r="E3" s="31">
        <v>300</v>
      </c>
      <c r="F3" s="31">
        <v>15579</v>
      </c>
      <c r="G3" s="31">
        <v>10000.65</v>
      </c>
      <c r="H3" s="31">
        <f t="shared" ref="H3:H13" si="0">C3+D3</f>
        <v>51000.85</v>
      </c>
      <c r="I3" s="31">
        <f>E3+F3+G3</f>
        <v>25879.65</v>
      </c>
      <c r="J3" s="31">
        <f xml:space="preserve"> H3-I3</f>
        <v>25121.199999999997</v>
      </c>
    </row>
    <row r="4" spans="2:10" ht="18.75" outlineLevel="1" x14ac:dyDescent="0.3">
      <c r="B4" s="29" t="s">
        <v>213</v>
      </c>
      <c r="C4" s="31"/>
      <c r="D4" s="31"/>
      <c r="E4" s="31"/>
      <c r="F4" s="31"/>
      <c r="G4" s="31">
        <f>SUBTOTAL(9,G3:G3)</f>
        <v>10000.65</v>
      </c>
      <c r="H4" s="31"/>
      <c r="I4" s="31"/>
      <c r="J4" s="31"/>
    </row>
    <row r="5" spans="2:10" ht="18.75" outlineLevel="2" x14ac:dyDescent="0.3">
      <c r="B5" s="29" t="s">
        <v>140</v>
      </c>
      <c r="C5" s="31">
        <v>19126.75</v>
      </c>
      <c r="D5" s="31">
        <v>45001.25</v>
      </c>
      <c r="E5" s="31">
        <v>300</v>
      </c>
      <c r="F5" s="31">
        <v>16576.27</v>
      </c>
      <c r="G5" s="31">
        <v>14125.2</v>
      </c>
      <c r="H5" s="31">
        <f t="shared" si="0"/>
        <v>64128</v>
      </c>
      <c r="I5" s="31">
        <f t="shared" ref="I5:I13" si="1">E5+F5+G5</f>
        <v>31001.47</v>
      </c>
      <c r="J5" s="31">
        <f t="shared" ref="J5:J13" si="2" xml:space="preserve"> H5-I5</f>
        <v>33126.53</v>
      </c>
    </row>
    <row r="6" spans="2:10" ht="18.75" outlineLevel="1" x14ac:dyDescent="0.3">
      <c r="B6" s="29" t="s">
        <v>214</v>
      </c>
      <c r="C6" s="31"/>
      <c r="D6" s="31"/>
      <c r="E6" s="31"/>
      <c r="F6" s="31"/>
      <c r="G6" s="31">
        <f>SUBTOTAL(9,G5:G5)</f>
        <v>14125.2</v>
      </c>
      <c r="H6" s="31"/>
      <c r="I6" s="31"/>
      <c r="J6" s="31"/>
    </row>
    <row r="7" spans="2:10" ht="18.75" outlineLevel="2" x14ac:dyDescent="0.3">
      <c r="B7" s="29" t="s">
        <v>141</v>
      </c>
      <c r="C7" s="31">
        <v>12124.44</v>
      </c>
      <c r="D7" s="31">
        <v>8000.45</v>
      </c>
      <c r="E7" s="31">
        <v>900</v>
      </c>
      <c r="F7" s="31">
        <v>14993.78</v>
      </c>
      <c r="G7" s="31">
        <v>7001.85</v>
      </c>
      <c r="H7" s="31">
        <f t="shared" si="0"/>
        <v>20124.89</v>
      </c>
      <c r="I7" s="31">
        <f t="shared" si="1"/>
        <v>22895.63</v>
      </c>
      <c r="J7" s="31">
        <f t="shared" si="2"/>
        <v>-2770.7400000000016</v>
      </c>
    </row>
    <row r="8" spans="2:10" ht="18.75" outlineLevel="1" x14ac:dyDescent="0.3">
      <c r="B8" s="29" t="s">
        <v>215</v>
      </c>
      <c r="C8" s="31"/>
      <c r="D8" s="31"/>
      <c r="E8" s="31"/>
      <c r="F8" s="31"/>
      <c r="G8" s="31">
        <f>SUBTOTAL(9,G7:G7)</f>
        <v>7001.85</v>
      </c>
      <c r="H8" s="31"/>
      <c r="I8" s="31"/>
      <c r="J8" s="31"/>
    </row>
    <row r="9" spans="2:10" ht="18.75" outlineLevel="2" x14ac:dyDescent="0.3">
      <c r="B9" s="29" t="s">
        <v>142</v>
      </c>
      <c r="C9" s="31">
        <v>16887.009999999998</v>
      </c>
      <c r="D9" s="31">
        <v>9010.64</v>
      </c>
      <c r="E9" s="31">
        <v>320</v>
      </c>
      <c r="F9" s="31">
        <v>15525.78</v>
      </c>
      <c r="G9" s="31">
        <v>7001.85</v>
      </c>
      <c r="H9" s="31">
        <f t="shared" si="0"/>
        <v>25897.649999999998</v>
      </c>
      <c r="I9" s="31">
        <f t="shared" si="1"/>
        <v>22847.63</v>
      </c>
      <c r="J9" s="31">
        <f t="shared" si="2"/>
        <v>3050.0199999999968</v>
      </c>
    </row>
    <row r="10" spans="2:10" ht="18.75" outlineLevel="1" x14ac:dyDescent="0.3">
      <c r="B10" s="29" t="s">
        <v>216</v>
      </c>
      <c r="C10" s="31"/>
      <c r="D10" s="31"/>
      <c r="E10" s="31"/>
      <c r="F10" s="31"/>
      <c r="G10" s="31">
        <f>SUBTOTAL(9,G9:G9)</f>
        <v>7001.85</v>
      </c>
      <c r="H10" s="31"/>
      <c r="I10" s="31"/>
      <c r="J10" s="31"/>
    </row>
    <row r="11" spans="2:10" ht="18.75" outlineLevel="2" x14ac:dyDescent="0.3">
      <c r="B11" s="29" t="s">
        <v>143</v>
      </c>
      <c r="C11" s="31">
        <v>14558.33</v>
      </c>
      <c r="D11" s="31">
        <v>15587.41</v>
      </c>
      <c r="E11" s="31">
        <v>400</v>
      </c>
      <c r="F11" s="31">
        <v>17217.310000000001</v>
      </c>
      <c r="G11" s="31">
        <v>7800.67</v>
      </c>
      <c r="H11" s="31">
        <f t="shared" si="0"/>
        <v>30145.739999999998</v>
      </c>
      <c r="I11" s="31">
        <f t="shared" si="1"/>
        <v>25417.980000000003</v>
      </c>
      <c r="J11" s="31">
        <f t="shared" si="2"/>
        <v>4727.7599999999948</v>
      </c>
    </row>
    <row r="12" spans="2:10" ht="18.75" outlineLevel="1" x14ac:dyDescent="0.3">
      <c r="B12" s="29" t="s">
        <v>217</v>
      </c>
      <c r="C12" s="31"/>
      <c r="D12" s="31"/>
      <c r="E12" s="31"/>
      <c r="F12" s="31"/>
      <c r="G12" s="31">
        <f>SUBTOTAL(9,G11:G11)</f>
        <v>7800.67</v>
      </c>
      <c r="H12" s="31"/>
      <c r="I12" s="31"/>
      <c r="J12" s="31"/>
    </row>
    <row r="13" spans="2:10" ht="18.75" outlineLevel="2" x14ac:dyDescent="0.3">
      <c r="B13" s="29" t="s">
        <v>144</v>
      </c>
      <c r="C13" s="31">
        <v>18401.810000000001</v>
      </c>
      <c r="D13" s="31">
        <v>17451.150000000001</v>
      </c>
      <c r="E13" s="31">
        <v>200</v>
      </c>
      <c r="F13" s="31">
        <v>11874.97</v>
      </c>
      <c r="G13" s="31">
        <v>7925.25</v>
      </c>
      <c r="H13" s="31">
        <f t="shared" si="0"/>
        <v>35852.960000000006</v>
      </c>
      <c r="I13" s="31">
        <f t="shared" si="1"/>
        <v>20000.22</v>
      </c>
      <c r="J13" s="31">
        <f t="shared" si="2"/>
        <v>15852.740000000005</v>
      </c>
    </row>
    <row r="14" spans="2:10" ht="18.75" outlineLevel="1" x14ac:dyDescent="0.3">
      <c r="B14" s="50" t="s">
        <v>218</v>
      </c>
      <c r="C14" s="51"/>
      <c r="D14" s="51"/>
      <c r="E14" s="51"/>
      <c r="F14" s="51"/>
      <c r="G14" s="51">
        <f>SUBTOTAL(9,G13:G13)</f>
        <v>7925.25</v>
      </c>
      <c r="H14" s="51"/>
      <c r="I14" s="51"/>
      <c r="J14" s="51"/>
    </row>
    <row r="15" spans="2:10" ht="18.75" x14ac:dyDescent="0.3">
      <c r="B15" s="50" t="s">
        <v>206</v>
      </c>
      <c r="C15" s="51"/>
      <c r="D15" s="51"/>
      <c r="E15" s="51"/>
      <c r="F15" s="51"/>
      <c r="G15" s="51">
        <f>SUBTOTAL(9,G3:G13)</f>
        <v>53855.469999999994</v>
      </c>
      <c r="H15" s="51"/>
      <c r="I15" s="51"/>
      <c r="J15" s="51"/>
    </row>
    <row r="19" spans="2:10" ht="75" x14ac:dyDescent="0.25">
      <c r="B19" s="32" t="s">
        <v>165</v>
      </c>
      <c r="I19" s="75" t="s">
        <v>165</v>
      </c>
      <c r="J19" s="76"/>
    </row>
    <row r="20" spans="2:10" x14ac:dyDescent="0.25">
      <c r="B20" s="38">
        <v>5</v>
      </c>
      <c r="C20" s="38">
        <v>10</v>
      </c>
      <c r="D20" s="38">
        <v>15</v>
      </c>
      <c r="E20" s="38">
        <v>20</v>
      </c>
      <c r="F20" s="38">
        <v>25</v>
      </c>
      <c r="G20" s="38">
        <v>30</v>
      </c>
      <c r="I20" s="40">
        <v>5</v>
      </c>
      <c r="J20" s="40">
        <v>0</v>
      </c>
    </row>
    <row r="21" spans="2:10" x14ac:dyDescent="0.25">
      <c r="B21" s="39">
        <v>0</v>
      </c>
      <c r="C21" s="39">
        <v>0.05</v>
      </c>
      <c r="D21" s="39">
        <v>0.1</v>
      </c>
      <c r="E21" s="39">
        <v>0.15</v>
      </c>
      <c r="F21" s="39">
        <v>0.2</v>
      </c>
      <c r="G21" s="39">
        <v>0.25</v>
      </c>
      <c r="I21" s="40">
        <v>10</v>
      </c>
      <c r="J21" s="40">
        <v>0.05</v>
      </c>
    </row>
    <row r="22" spans="2:10" x14ac:dyDescent="0.25">
      <c r="I22" s="40">
        <v>15</v>
      </c>
      <c r="J22" s="40">
        <v>0.1</v>
      </c>
    </row>
    <row r="23" spans="2:10" x14ac:dyDescent="0.25">
      <c r="I23" s="40">
        <v>20</v>
      </c>
      <c r="J23" s="40">
        <v>0.15</v>
      </c>
    </row>
    <row r="24" spans="2:10" x14ac:dyDescent="0.25">
      <c r="B24" s="37" t="s">
        <v>156</v>
      </c>
      <c r="I24" s="40">
        <v>25</v>
      </c>
      <c r="J24" s="40">
        <v>0.2</v>
      </c>
    </row>
    <row r="25" spans="2:10" x14ac:dyDescent="0.25">
      <c r="B25" s="37" t="s">
        <v>162</v>
      </c>
      <c r="I25" s="40">
        <v>30</v>
      </c>
      <c r="J25" s="40">
        <v>0.25</v>
      </c>
    </row>
    <row r="26" spans="2:10" x14ac:dyDescent="0.25">
      <c r="B26" s="33" t="s">
        <v>157</v>
      </c>
      <c r="C26" s="35">
        <v>37.5</v>
      </c>
    </row>
    <row r="27" spans="2:10" ht="30" x14ac:dyDescent="0.25">
      <c r="B27" s="36" t="s">
        <v>158</v>
      </c>
      <c r="C27" s="35" t="s">
        <v>159</v>
      </c>
    </row>
    <row r="28" spans="2:10" ht="30" x14ac:dyDescent="0.25">
      <c r="B28" s="36" t="s">
        <v>160</v>
      </c>
      <c r="C28" s="35">
        <v>15</v>
      </c>
    </row>
    <row r="29" spans="2:10" ht="30" x14ac:dyDescent="0.25">
      <c r="B29" s="36" t="s">
        <v>161</v>
      </c>
      <c r="C29" s="34">
        <f>HLOOKUP(C28,B20:G21,2)</f>
        <v>0.1</v>
      </c>
    </row>
    <row r="31" spans="2:10" x14ac:dyDescent="0.25">
      <c r="B31" s="37" t="s">
        <v>166</v>
      </c>
    </row>
    <row r="32" spans="2:10" x14ac:dyDescent="0.25">
      <c r="B32" s="37" t="s">
        <v>167</v>
      </c>
    </row>
    <row r="33" spans="2:3" x14ac:dyDescent="0.25">
      <c r="B33" s="33" t="s">
        <v>157</v>
      </c>
      <c r="C33" s="35">
        <v>37.5</v>
      </c>
    </row>
    <row r="34" spans="2:3" ht="30" x14ac:dyDescent="0.25">
      <c r="B34" s="36" t="s">
        <v>158</v>
      </c>
      <c r="C34" s="35" t="s">
        <v>159</v>
      </c>
    </row>
    <row r="35" spans="2:3" ht="30" x14ac:dyDescent="0.25">
      <c r="B35" s="36" t="s">
        <v>160</v>
      </c>
      <c r="C35" s="35">
        <v>25</v>
      </c>
    </row>
    <row r="36" spans="2:3" ht="30" x14ac:dyDescent="0.25">
      <c r="B36" s="36" t="s">
        <v>161</v>
      </c>
      <c r="C36" s="34">
        <f>VLOOKUP(C35,I20:J25,2)</f>
        <v>0.2</v>
      </c>
    </row>
  </sheetData>
  <mergeCells count="1">
    <mergeCell ref="I19:J19"/>
  </mergeCells>
  <conditionalFormatting sqref="J3:J15">
    <cfRule type="cellIs" dxfId="2" priority="2" operator="lessThan">
      <formula>0</formula>
    </cfRule>
    <cfRule type="cellIs" dxfId="1" priority="3" operator="greaterThan">
      <formula>"$0"</formula>
    </cfRule>
  </conditionalFormatting>
  <conditionalFormatting sqref="C3:C15">
    <cfRule type="cellIs" dxfId="0" priority="1" operator="between">
      <formula>13000</formula>
      <formula>20000</formula>
    </cfRule>
  </conditionalFormatting>
  <pageMargins left="0.7" right="0.7" top="0.75" bottom="0.75" header="0.3" footer="0.3"/>
  <pageSetup paperSize="9"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6"/>
  <sheetViews>
    <sheetView workbookViewId="0">
      <selection activeCell="F4" sqref="F4"/>
    </sheetView>
  </sheetViews>
  <sheetFormatPr defaultRowHeight="15" x14ac:dyDescent="0.25"/>
  <cols>
    <col min="1" max="1" width="22.7109375" customWidth="1"/>
    <col min="2" max="3" width="11.85546875" bestFit="1" customWidth="1"/>
    <col min="4" max="6" width="18.7109375" bestFit="1" customWidth="1"/>
    <col min="7" max="7" width="11.85546875" bestFit="1" customWidth="1"/>
  </cols>
  <sheetData>
    <row r="3" spans="1:7" x14ac:dyDescent="0.25">
      <c r="A3" s="53"/>
      <c r="B3" s="53" t="s">
        <v>139</v>
      </c>
      <c r="C3" s="53" t="s">
        <v>140</v>
      </c>
      <c r="D3" s="53" t="s">
        <v>141</v>
      </c>
      <c r="E3" s="53" t="s">
        <v>142</v>
      </c>
      <c r="F3" s="53" t="s">
        <v>143</v>
      </c>
      <c r="G3" s="53" t="s">
        <v>144</v>
      </c>
    </row>
    <row r="4" spans="1:7" x14ac:dyDescent="0.25">
      <c r="A4" s="53" t="s">
        <v>221</v>
      </c>
      <c r="B4" s="52">
        <v>15</v>
      </c>
      <c r="C4" s="52">
        <v>32</v>
      </c>
      <c r="D4" s="52">
        <v>4</v>
      </c>
      <c r="E4" s="52">
        <v>5</v>
      </c>
      <c r="F4" s="52">
        <v>10</v>
      </c>
      <c r="G4" s="52">
        <v>17</v>
      </c>
    </row>
    <row r="5" spans="1:7" x14ac:dyDescent="0.25">
      <c r="A5" s="53" t="s">
        <v>222</v>
      </c>
      <c r="B5" s="54">
        <f t="array" ref="B5:G5">TREND(B4:G4)</f>
        <v>17.761904761904759</v>
      </c>
      <c r="C5" s="54">
        <v>16.190476190476186</v>
      </c>
      <c r="D5" s="54">
        <v>14.619047619047617</v>
      </c>
      <c r="E5" s="54">
        <v>13.047619047619047</v>
      </c>
      <c r="F5" s="54">
        <v>11.476190476190476</v>
      </c>
      <c r="G5" s="54">
        <v>9.9047619047619051</v>
      </c>
    </row>
    <row r="6" spans="1:7" x14ac:dyDescent="0.25">
      <c r="A6" s="53" t="s">
        <v>221</v>
      </c>
      <c r="B6" s="52" t="str">
        <f>UPPER(IF(B4&gt;10,"well done!",IF(B4&gt;15,"excellent!!",IF(B4&gt;20,"outstanding!!!",IF(B4&lt;=10,"need to do better")))))</f>
        <v>WELL DONE!</v>
      </c>
      <c r="C6" s="52" t="str">
        <f t="shared" ref="C6:G6" si="0">UPPER(IF(C4&gt;10,"well done!",IF(C4&gt;15,"excellent!!",IF(C4&gt;20,"outstanding!!!",IF(C4&lt;=10,"need to do better")))))</f>
        <v>WELL DONE!</v>
      </c>
      <c r="D6" s="52" t="str">
        <f t="shared" si="0"/>
        <v>NEED TO DO BETTER</v>
      </c>
      <c r="E6" s="52" t="str">
        <f t="shared" si="0"/>
        <v>NEED TO DO BETTER</v>
      </c>
      <c r="F6" s="52" t="str">
        <f t="shared" si="0"/>
        <v>NEED TO DO BETTER</v>
      </c>
      <c r="G6" s="52" t="str">
        <f t="shared" si="0"/>
        <v>WELL DONE!</v>
      </c>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
  <sheetViews>
    <sheetView workbookViewId="0">
      <selection activeCell="I4" sqref="I4"/>
    </sheetView>
  </sheetViews>
  <sheetFormatPr defaultRowHeight="15" x14ac:dyDescent="0.25"/>
  <cols>
    <col min="2" max="2" width="13.7109375" bestFit="1" customWidth="1"/>
    <col min="3" max="4" width="9.85546875" bestFit="1" customWidth="1"/>
    <col min="5" max="5" width="11.42578125" bestFit="1" customWidth="1"/>
    <col min="6" max="8" width="9.85546875" bestFit="1" customWidth="1"/>
    <col min="9" max="9" width="10.85546875" bestFit="1" customWidth="1"/>
  </cols>
  <sheetData>
    <row r="2" spans="2:9" x14ac:dyDescent="0.25">
      <c r="B2" t="s">
        <v>186</v>
      </c>
      <c r="C2" t="s">
        <v>187</v>
      </c>
      <c r="D2" t="s">
        <v>188</v>
      </c>
      <c r="E2" t="s">
        <v>189</v>
      </c>
      <c r="F2" t="s">
        <v>190</v>
      </c>
      <c r="G2" t="s">
        <v>191</v>
      </c>
      <c r="H2" t="s">
        <v>192</v>
      </c>
      <c r="I2" t="s">
        <v>193</v>
      </c>
    </row>
    <row r="3" spans="2:9" x14ac:dyDescent="0.25">
      <c r="B3" t="s">
        <v>194</v>
      </c>
      <c r="C3" t="s">
        <v>195</v>
      </c>
      <c r="D3" t="s">
        <v>196</v>
      </c>
      <c r="E3" t="s">
        <v>196</v>
      </c>
      <c r="F3" t="s">
        <v>197</v>
      </c>
      <c r="G3" t="s">
        <v>196</v>
      </c>
      <c r="H3" t="s">
        <v>198</v>
      </c>
      <c r="I3" t="s">
        <v>199</v>
      </c>
    </row>
    <row r="4" spans="2:9" x14ac:dyDescent="0.25">
      <c r="B4" t="s">
        <v>200</v>
      </c>
      <c r="C4">
        <v>6</v>
      </c>
      <c r="D4">
        <v>4</v>
      </c>
      <c r="E4">
        <v>4</v>
      </c>
      <c r="F4">
        <v>2</v>
      </c>
      <c r="G4">
        <v>4</v>
      </c>
      <c r="H4">
        <v>1</v>
      </c>
      <c r="I4">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workbookViewId="0">
      <selection activeCell="J35" sqref="J35"/>
    </sheetView>
  </sheetViews>
  <sheetFormatPr defaultRowHeight="15" x14ac:dyDescent="0.25"/>
  <cols>
    <col min="1" max="1" width="22.28515625" bestFit="1" customWidth="1"/>
    <col min="2" max="2" width="16.28515625" customWidth="1"/>
    <col min="3" max="4" width="2" customWidth="1"/>
    <col min="5" max="5" width="3" customWidth="1"/>
    <col min="6" max="6" width="11.28515625" bestFit="1" customWidth="1"/>
    <col min="11" max="11" width="9.140625" customWidth="1"/>
  </cols>
  <sheetData>
    <row r="1" spans="1:17" ht="23.25" x14ac:dyDescent="0.35">
      <c r="L1" s="48" t="s">
        <v>209</v>
      </c>
      <c r="M1" s="48"/>
      <c r="N1" s="48"/>
      <c r="O1" s="48"/>
      <c r="P1" s="49"/>
      <c r="Q1" s="49"/>
    </row>
    <row r="3" spans="1:17" x14ac:dyDescent="0.25">
      <c r="A3" s="43" t="s">
        <v>208</v>
      </c>
      <c r="B3" s="43" t="s">
        <v>207</v>
      </c>
    </row>
    <row r="4" spans="1:17" x14ac:dyDescent="0.25">
      <c r="A4" s="43" t="s">
        <v>205</v>
      </c>
      <c r="B4" s="45">
        <v>1</v>
      </c>
      <c r="C4" s="45">
        <v>2</v>
      </c>
      <c r="D4" s="45">
        <v>3</v>
      </c>
      <c r="E4" s="45">
        <v>4</v>
      </c>
      <c r="F4" s="45" t="s">
        <v>206</v>
      </c>
    </row>
    <row r="5" spans="1:17" x14ac:dyDescent="0.25">
      <c r="A5" s="44" t="s">
        <v>7</v>
      </c>
      <c r="B5" s="46"/>
      <c r="C5" s="46"/>
      <c r="D5" s="46">
        <v>2</v>
      </c>
      <c r="E5" s="46">
        <v>3</v>
      </c>
      <c r="F5" s="46">
        <v>5</v>
      </c>
    </row>
    <row r="6" spans="1:17" x14ac:dyDescent="0.25">
      <c r="A6" s="47" t="s">
        <v>37</v>
      </c>
      <c r="B6" s="46"/>
      <c r="C6" s="46"/>
      <c r="D6" s="46">
        <v>1</v>
      </c>
      <c r="E6" s="46"/>
      <c r="F6" s="46">
        <v>1</v>
      </c>
    </row>
    <row r="7" spans="1:17" x14ac:dyDescent="0.25">
      <c r="A7" s="47" t="s">
        <v>15</v>
      </c>
      <c r="B7" s="46"/>
      <c r="C7" s="46"/>
      <c r="D7" s="46"/>
      <c r="E7" s="46">
        <v>1</v>
      </c>
      <c r="F7" s="46">
        <v>1</v>
      </c>
    </row>
    <row r="8" spans="1:17" x14ac:dyDescent="0.25">
      <c r="A8" s="47" t="s">
        <v>6</v>
      </c>
      <c r="B8" s="46"/>
      <c r="C8" s="46"/>
      <c r="D8" s="46"/>
      <c r="E8" s="46">
        <v>2</v>
      </c>
      <c r="F8" s="46">
        <v>2</v>
      </c>
    </row>
    <row r="9" spans="1:17" x14ac:dyDescent="0.25">
      <c r="A9" s="47" t="s">
        <v>22</v>
      </c>
      <c r="B9" s="46"/>
      <c r="C9" s="46"/>
      <c r="D9" s="46">
        <v>1</v>
      </c>
      <c r="E9" s="46"/>
      <c r="F9" s="46">
        <v>1</v>
      </c>
    </row>
    <row r="10" spans="1:17" x14ac:dyDescent="0.25">
      <c r="A10" s="44" t="s">
        <v>12</v>
      </c>
      <c r="B10" s="46"/>
      <c r="C10" s="46"/>
      <c r="D10" s="46">
        <v>2</v>
      </c>
      <c r="E10" s="46">
        <v>5</v>
      </c>
      <c r="F10" s="46">
        <v>7</v>
      </c>
    </row>
    <row r="11" spans="1:17" x14ac:dyDescent="0.25">
      <c r="A11" s="47" t="s">
        <v>44</v>
      </c>
      <c r="B11" s="46"/>
      <c r="C11" s="46"/>
      <c r="D11" s="46">
        <v>1</v>
      </c>
      <c r="E11" s="46"/>
      <c r="F11" s="46">
        <v>1</v>
      </c>
    </row>
    <row r="12" spans="1:17" x14ac:dyDescent="0.25">
      <c r="A12" s="47" t="s">
        <v>11</v>
      </c>
      <c r="B12" s="46"/>
      <c r="C12" s="46"/>
      <c r="D12" s="46"/>
      <c r="E12" s="46">
        <v>1</v>
      </c>
      <c r="F12" s="46">
        <v>1</v>
      </c>
    </row>
    <row r="13" spans="1:17" x14ac:dyDescent="0.25">
      <c r="A13" s="47" t="s">
        <v>37</v>
      </c>
      <c r="B13" s="46"/>
      <c r="C13" s="46"/>
      <c r="D13" s="46"/>
      <c r="E13" s="46">
        <v>1</v>
      </c>
      <c r="F13" s="46">
        <v>1</v>
      </c>
    </row>
    <row r="14" spans="1:17" x14ac:dyDescent="0.25">
      <c r="A14" s="47" t="s">
        <v>15</v>
      </c>
      <c r="B14" s="46"/>
      <c r="C14" s="46"/>
      <c r="D14" s="46"/>
      <c r="E14" s="46">
        <v>1</v>
      </c>
      <c r="F14" s="46">
        <v>1</v>
      </c>
    </row>
    <row r="15" spans="1:17" x14ac:dyDescent="0.25">
      <c r="A15" s="47" t="s">
        <v>6</v>
      </c>
      <c r="B15" s="46"/>
      <c r="C15" s="46"/>
      <c r="D15" s="46">
        <v>1</v>
      </c>
      <c r="E15" s="46">
        <v>1</v>
      </c>
      <c r="F15" s="46">
        <v>2</v>
      </c>
    </row>
    <row r="16" spans="1:17" x14ac:dyDescent="0.25">
      <c r="A16" s="47" t="s">
        <v>22</v>
      </c>
      <c r="B16" s="46"/>
      <c r="C16" s="46"/>
      <c r="D16" s="46"/>
      <c r="E16" s="46">
        <v>1</v>
      </c>
      <c r="F16" s="46">
        <v>1</v>
      </c>
    </row>
    <row r="17" spans="1:6" x14ac:dyDescent="0.25">
      <c r="A17" s="44" t="s">
        <v>47</v>
      </c>
      <c r="B17" s="46">
        <v>2</v>
      </c>
      <c r="C17" s="46">
        <v>1</v>
      </c>
      <c r="D17" s="46">
        <v>1</v>
      </c>
      <c r="E17" s="46"/>
      <c r="F17" s="46">
        <v>4</v>
      </c>
    </row>
    <row r="18" spans="1:6" x14ac:dyDescent="0.25">
      <c r="A18" s="47" t="s">
        <v>44</v>
      </c>
      <c r="B18" s="46"/>
      <c r="C18" s="46"/>
      <c r="D18" s="46">
        <v>1</v>
      </c>
      <c r="E18" s="46"/>
      <c r="F18" s="46">
        <v>1</v>
      </c>
    </row>
    <row r="19" spans="1:6" x14ac:dyDescent="0.25">
      <c r="A19" s="47" t="s">
        <v>61</v>
      </c>
      <c r="B19" s="46">
        <v>1</v>
      </c>
      <c r="C19" s="46"/>
      <c r="D19" s="46"/>
      <c r="E19" s="46"/>
      <c r="F19" s="46">
        <v>1</v>
      </c>
    </row>
    <row r="20" spans="1:6" x14ac:dyDescent="0.25">
      <c r="A20" s="47" t="s">
        <v>15</v>
      </c>
      <c r="B20" s="46">
        <v>1</v>
      </c>
      <c r="C20" s="46"/>
      <c r="D20" s="46"/>
      <c r="E20" s="46"/>
      <c r="F20" s="46">
        <v>1</v>
      </c>
    </row>
    <row r="21" spans="1:6" x14ac:dyDescent="0.25">
      <c r="A21" s="47" t="s">
        <v>22</v>
      </c>
      <c r="B21" s="46"/>
      <c r="C21" s="46">
        <v>1</v>
      </c>
      <c r="D21" s="46"/>
      <c r="E21" s="46"/>
      <c r="F21" s="46">
        <v>1</v>
      </c>
    </row>
    <row r="22" spans="1:6" x14ac:dyDescent="0.25">
      <c r="A22" s="44" t="s">
        <v>53</v>
      </c>
      <c r="B22" s="46"/>
      <c r="C22" s="46">
        <v>1</v>
      </c>
      <c r="D22" s="46"/>
      <c r="E22" s="46"/>
      <c r="F22" s="46">
        <v>1</v>
      </c>
    </row>
    <row r="23" spans="1:6" x14ac:dyDescent="0.25">
      <c r="A23" s="47" t="s">
        <v>22</v>
      </c>
      <c r="B23" s="46"/>
      <c r="C23" s="46">
        <v>1</v>
      </c>
      <c r="D23" s="46"/>
      <c r="E23" s="46"/>
      <c r="F23" s="46">
        <v>1</v>
      </c>
    </row>
    <row r="24" spans="1:6" x14ac:dyDescent="0.25">
      <c r="A24" s="44" t="s">
        <v>56</v>
      </c>
      <c r="B24" s="46"/>
      <c r="C24" s="46"/>
      <c r="D24" s="46">
        <v>1</v>
      </c>
      <c r="E24" s="46"/>
      <c r="F24" s="46">
        <v>1</v>
      </c>
    </row>
    <row r="25" spans="1:6" x14ac:dyDescent="0.25">
      <c r="A25" s="47" t="s">
        <v>22</v>
      </c>
      <c r="B25" s="46"/>
      <c r="C25" s="46"/>
      <c r="D25" s="46">
        <v>1</v>
      </c>
      <c r="E25" s="46"/>
      <c r="F25" s="46">
        <v>1</v>
      </c>
    </row>
    <row r="26" spans="1:6" x14ac:dyDescent="0.25">
      <c r="A26" s="44" t="s">
        <v>19</v>
      </c>
      <c r="B26" s="46"/>
      <c r="C26" s="46"/>
      <c r="D26" s="46"/>
      <c r="E26" s="46">
        <v>1</v>
      </c>
      <c r="F26" s="46">
        <v>1</v>
      </c>
    </row>
    <row r="27" spans="1:6" x14ac:dyDescent="0.25">
      <c r="A27" s="47" t="s">
        <v>6</v>
      </c>
      <c r="B27" s="46"/>
      <c r="C27" s="46"/>
      <c r="D27" s="46"/>
      <c r="E27" s="46">
        <v>1</v>
      </c>
      <c r="F27" s="46">
        <v>1</v>
      </c>
    </row>
    <row r="28" spans="1:6" x14ac:dyDescent="0.25">
      <c r="A28" s="44" t="s">
        <v>28</v>
      </c>
      <c r="B28" s="46"/>
      <c r="C28" s="46"/>
      <c r="D28" s="46"/>
      <c r="E28" s="46">
        <v>1</v>
      </c>
      <c r="F28" s="46">
        <v>1</v>
      </c>
    </row>
    <row r="29" spans="1:6" x14ac:dyDescent="0.25">
      <c r="A29" s="47" t="s">
        <v>22</v>
      </c>
      <c r="B29" s="46"/>
      <c r="C29" s="46"/>
      <c r="D29" s="46"/>
      <c r="E29" s="46">
        <v>1</v>
      </c>
      <c r="F29" s="46">
        <v>1</v>
      </c>
    </row>
    <row r="30" spans="1:6" x14ac:dyDescent="0.25">
      <c r="A30" s="44" t="s">
        <v>206</v>
      </c>
      <c r="B30" s="46">
        <v>2</v>
      </c>
      <c r="C30" s="46">
        <v>2</v>
      </c>
      <c r="D30" s="46">
        <v>6</v>
      </c>
      <c r="E30" s="46">
        <v>10</v>
      </c>
      <c r="F30" s="46">
        <v>20</v>
      </c>
    </row>
  </sheetData>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M41"/>
  <sheetViews>
    <sheetView workbookViewId="0">
      <selection activeCell="F8" sqref="F8"/>
    </sheetView>
  </sheetViews>
  <sheetFormatPr defaultRowHeight="15" x14ac:dyDescent="0.25"/>
  <cols>
    <col min="6" max="6" width="121.42578125" bestFit="1" customWidth="1"/>
  </cols>
  <sheetData>
    <row r="4" spans="2:13" x14ac:dyDescent="0.25">
      <c r="B4" s="1" t="s">
        <v>93</v>
      </c>
      <c r="C4" s="1"/>
      <c r="D4" s="1"/>
      <c r="E4" s="1"/>
      <c r="F4" s="1" t="s">
        <v>102</v>
      </c>
      <c r="G4" s="1" t="s">
        <v>103</v>
      </c>
      <c r="H4" s="1"/>
      <c r="I4" s="1"/>
      <c r="J4" s="1"/>
      <c r="K4" s="1"/>
      <c r="L4" s="1" t="s">
        <v>128</v>
      </c>
      <c r="M4" s="1"/>
    </row>
    <row r="5" spans="2:13" x14ac:dyDescent="0.25">
      <c r="B5" s="1" t="s">
        <v>94</v>
      </c>
      <c r="C5" s="1"/>
      <c r="D5" s="1"/>
      <c r="E5" s="1"/>
      <c r="F5" s="1" t="s">
        <v>104</v>
      </c>
      <c r="G5" s="1" t="s">
        <v>105</v>
      </c>
      <c r="H5" s="1"/>
      <c r="I5" s="1"/>
      <c r="J5" s="1"/>
      <c r="K5" s="1"/>
      <c r="L5" s="1" t="s">
        <v>130</v>
      </c>
      <c r="M5" s="1"/>
    </row>
    <row r="6" spans="2:13" x14ac:dyDescent="0.25">
      <c r="B6" s="1" t="s">
        <v>95</v>
      </c>
      <c r="C6" s="1"/>
      <c r="D6" s="1"/>
      <c r="E6" s="1"/>
      <c r="F6" s="1" t="s">
        <v>106</v>
      </c>
      <c r="G6" s="1" t="s">
        <v>107</v>
      </c>
      <c r="H6" s="1"/>
      <c r="I6" s="1"/>
      <c r="J6" s="1"/>
      <c r="K6" s="1"/>
      <c r="L6" s="1" t="s">
        <v>131</v>
      </c>
      <c r="M6" s="1"/>
    </row>
    <row r="7" spans="2:13" x14ac:dyDescent="0.25">
      <c r="B7" s="1" t="s">
        <v>96</v>
      </c>
      <c r="C7" s="1"/>
      <c r="D7" s="1"/>
      <c r="E7" s="1"/>
      <c r="F7" s="1" t="s">
        <v>92</v>
      </c>
      <c r="G7" s="1" t="s">
        <v>117</v>
      </c>
      <c r="H7" s="1" t="s">
        <v>108</v>
      </c>
      <c r="I7" s="1" t="s">
        <v>118</v>
      </c>
      <c r="J7" s="1" t="s">
        <v>109</v>
      </c>
      <c r="K7" s="1" t="s">
        <v>119</v>
      </c>
      <c r="L7" s="1" t="s">
        <v>134</v>
      </c>
      <c r="M7" s="1"/>
    </row>
    <row r="8" spans="2:13" x14ac:dyDescent="0.25">
      <c r="B8" s="1" t="s">
        <v>97</v>
      </c>
      <c r="C8" s="1"/>
      <c r="D8" s="1"/>
      <c r="E8" s="1"/>
      <c r="F8" s="1" t="s">
        <v>290</v>
      </c>
      <c r="G8" s="1"/>
      <c r="H8" s="1"/>
      <c r="I8" s="1"/>
      <c r="J8" s="1"/>
      <c r="K8" s="1"/>
      <c r="L8" s="1" t="s">
        <v>133</v>
      </c>
      <c r="M8" s="1"/>
    </row>
    <row r="9" spans="2:13" x14ac:dyDescent="0.25">
      <c r="B9" s="1" t="s">
        <v>98</v>
      </c>
      <c r="C9" s="1"/>
      <c r="D9" s="1"/>
      <c r="E9" s="1"/>
      <c r="F9" s="1" t="s">
        <v>288</v>
      </c>
      <c r="G9" s="1"/>
      <c r="H9" s="1"/>
      <c r="I9" s="1"/>
      <c r="J9" s="1"/>
      <c r="K9" s="1"/>
      <c r="L9" s="1" t="s">
        <v>133</v>
      </c>
      <c r="M9" s="1"/>
    </row>
    <row r="10" spans="2:13" x14ac:dyDescent="0.25">
      <c r="B10" s="1" t="s">
        <v>99</v>
      </c>
      <c r="C10" s="1"/>
      <c r="D10" s="1"/>
      <c r="E10" s="1"/>
      <c r="F10" s="1" t="s">
        <v>289</v>
      </c>
      <c r="G10" s="1"/>
      <c r="H10" s="1"/>
      <c r="I10" s="1"/>
      <c r="J10" s="1"/>
      <c r="K10" s="1"/>
      <c r="L10" s="1" t="s">
        <v>133</v>
      </c>
      <c r="M10" s="1"/>
    </row>
    <row r="11" spans="2:13" x14ac:dyDescent="0.25">
      <c r="B11" s="1" t="s">
        <v>169</v>
      </c>
      <c r="C11" s="1"/>
      <c r="D11" s="1"/>
      <c r="E11" s="1"/>
      <c r="F11" s="1" t="s">
        <v>112</v>
      </c>
      <c r="G11" s="1" t="s">
        <v>114</v>
      </c>
      <c r="H11" s="1"/>
      <c r="I11" s="1"/>
      <c r="J11" s="1"/>
      <c r="K11" s="1"/>
      <c r="L11" s="1" t="s">
        <v>137</v>
      </c>
      <c r="M11" s="1"/>
    </row>
    <row r="12" spans="2:13" x14ac:dyDescent="0.25">
      <c r="B12" s="1" t="s">
        <v>136</v>
      </c>
      <c r="C12" s="1"/>
      <c r="D12" s="1"/>
      <c r="E12" s="1"/>
      <c r="F12" s="1" t="s">
        <v>292</v>
      </c>
      <c r="G12" s="1"/>
      <c r="H12" s="1"/>
      <c r="I12" s="1"/>
      <c r="J12" s="1"/>
      <c r="K12" s="1"/>
      <c r="L12" s="1" t="s">
        <v>134</v>
      </c>
      <c r="M12" s="1"/>
    </row>
    <row r="13" spans="2:13" x14ac:dyDescent="0.25">
      <c r="B13" s="1" t="s">
        <v>100</v>
      </c>
      <c r="C13" s="1"/>
      <c r="D13" s="1"/>
      <c r="E13" s="1"/>
      <c r="F13" s="1" t="s">
        <v>120</v>
      </c>
      <c r="G13" s="1"/>
      <c r="H13" s="1"/>
      <c r="I13" s="1"/>
      <c r="J13" s="1"/>
      <c r="K13" s="1"/>
      <c r="L13" s="1" t="s">
        <v>138</v>
      </c>
      <c r="M13" s="1"/>
    </row>
    <row r="14" spans="2:13" x14ac:dyDescent="0.25">
      <c r="B14" s="1" t="s">
        <v>101</v>
      </c>
      <c r="C14" s="1"/>
      <c r="D14" s="1"/>
      <c r="E14" s="1"/>
      <c r="F14" s="1" t="s">
        <v>285</v>
      </c>
      <c r="G14" s="1"/>
      <c r="H14" s="1"/>
      <c r="I14" s="1"/>
      <c r="J14" s="1"/>
      <c r="K14" s="1"/>
      <c r="L14" s="1" t="s">
        <v>128</v>
      </c>
      <c r="M14" s="1"/>
    </row>
    <row r="15" spans="2:13" x14ac:dyDescent="0.25">
      <c r="B15" s="1" t="s">
        <v>135</v>
      </c>
      <c r="C15" s="1"/>
      <c r="D15" s="1"/>
      <c r="E15" s="1"/>
      <c r="F15" s="1" t="s">
        <v>155</v>
      </c>
      <c r="G15" s="1"/>
      <c r="H15" s="1"/>
      <c r="I15" s="1"/>
      <c r="J15" s="1"/>
      <c r="K15" s="1"/>
      <c r="L15" s="1" t="s">
        <v>154</v>
      </c>
      <c r="M15" s="1"/>
    </row>
    <row r="16" spans="2:13" x14ac:dyDescent="0.25">
      <c r="B16" s="1" t="s">
        <v>122</v>
      </c>
      <c r="C16" s="1"/>
      <c r="D16" s="1"/>
      <c r="E16" s="1"/>
      <c r="F16" s="1" t="s">
        <v>171</v>
      </c>
      <c r="G16" s="1"/>
      <c r="H16" s="1"/>
      <c r="I16" s="1"/>
      <c r="J16" s="1"/>
      <c r="K16" s="1"/>
      <c r="L16" s="1" t="s">
        <v>154</v>
      </c>
      <c r="M16" s="1"/>
    </row>
    <row r="17" spans="2:13" x14ac:dyDescent="0.25">
      <c r="B17" s="1" t="s">
        <v>184</v>
      </c>
      <c r="C17" s="1"/>
      <c r="D17" s="1"/>
      <c r="E17" s="1"/>
      <c r="F17" s="1" t="s">
        <v>185</v>
      </c>
      <c r="G17" s="1"/>
      <c r="H17" s="1"/>
      <c r="I17" s="1"/>
      <c r="J17" s="1"/>
      <c r="K17" s="1"/>
      <c r="L17" s="1" t="s">
        <v>154</v>
      </c>
      <c r="M17" s="1"/>
    </row>
    <row r="18" spans="2:13" x14ac:dyDescent="0.25">
      <c r="B18" s="1" t="s">
        <v>177</v>
      </c>
      <c r="C18" s="1"/>
      <c r="D18" s="1"/>
      <c r="E18" s="1"/>
      <c r="F18" s="1" t="s">
        <v>178</v>
      </c>
      <c r="G18" s="1"/>
      <c r="H18" s="1"/>
      <c r="I18" s="1"/>
      <c r="J18" s="1"/>
      <c r="K18" s="1"/>
      <c r="L18" s="1" t="s">
        <v>154</v>
      </c>
      <c r="M18" s="1"/>
    </row>
    <row r="19" spans="2:13" x14ac:dyDescent="0.25">
      <c r="B19" s="1" t="s">
        <v>182</v>
      </c>
      <c r="C19" s="1"/>
      <c r="D19" s="1"/>
      <c r="E19" s="1"/>
      <c r="F19" s="1" t="s">
        <v>181</v>
      </c>
      <c r="G19" s="1"/>
      <c r="H19" s="1"/>
      <c r="I19" s="1"/>
      <c r="J19" s="1"/>
      <c r="K19" s="1"/>
      <c r="L19" s="1" t="s">
        <v>154</v>
      </c>
      <c r="M19" s="1"/>
    </row>
    <row r="20" spans="2:13" x14ac:dyDescent="0.25">
      <c r="B20" s="1" t="s">
        <v>123</v>
      </c>
      <c r="C20" s="1"/>
      <c r="D20" s="1"/>
      <c r="E20" s="1"/>
      <c r="F20" s="1" t="s">
        <v>285</v>
      </c>
      <c r="G20" s="1"/>
      <c r="H20" s="1"/>
      <c r="I20" s="1"/>
      <c r="J20" s="1"/>
      <c r="K20" s="1"/>
      <c r="L20" s="1" t="s">
        <v>134</v>
      </c>
      <c r="M20" s="1"/>
    </row>
    <row r="21" spans="2:13" x14ac:dyDescent="0.25">
      <c r="B21" s="1" t="s">
        <v>124</v>
      </c>
      <c r="C21" s="1"/>
      <c r="D21" s="1"/>
      <c r="E21" s="1"/>
      <c r="F21" s="1" t="s">
        <v>201</v>
      </c>
      <c r="G21" s="1"/>
      <c r="H21" s="1"/>
      <c r="I21" s="1"/>
      <c r="J21" s="1"/>
      <c r="K21" s="1"/>
      <c r="L21" s="1" t="s">
        <v>154</v>
      </c>
      <c r="M21" s="1"/>
    </row>
    <row r="22" spans="2:13" x14ac:dyDescent="0.25">
      <c r="B22" s="1" t="s">
        <v>125</v>
      </c>
      <c r="C22" s="1"/>
      <c r="D22" s="1"/>
      <c r="E22" s="1"/>
      <c r="F22" s="1" t="s">
        <v>202</v>
      </c>
      <c r="G22" s="1"/>
      <c r="H22" s="1"/>
      <c r="I22" s="1"/>
      <c r="J22" s="1"/>
      <c r="K22" s="1"/>
      <c r="L22" s="1" t="s">
        <v>154</v>
      </c>
      <c r="M22" s="1"/>
    </row>
    <row r="23" spans="2:13" x14ac:dyDescent="0.25">
      <c r="B23" s="1" t="s">
        <v>126</v>
      </c>
      <c r="C23" s="1"/>
      <c r="D23" s="1"/>
      <c r="E23" s="1"/>
      <c r="F23" s="1" t="s">
        <v>203</v>
      </c>
      <c r="G23" s="1"/>
      <c r="H23" s="1"/>
      <c r="I23" s="1"/>
      <c r="J23" s="1"/>
      <c r="K23" s="1"/>
      <c r="L23" s="1" t="s">
        <v>154</v>
      </c>
      <c r="M23" s="1"/>
    </row>
    <row r="24" spans="2:13" x14ac:dyDescent="0.25">
      <c r="B24" s="1" t="s">
        <v>163</v>
      </c>
      <c r="C24" s="1"/>
      <c r="D24" s="1"/>
      <c r="E24" s="1"/>
      <c r="F24" s="1" t="s">
        <v>164</v>
      </c>
      <c r="G24" s="1"/>
      <c r="H24" s="1"/>
      <c r="I24" s="1"/>
      <c r="J24" s="1"/>
      <c r="K24" s="1"/>
      <c r="L24" s="1" t="s">
        <v>154</v>
      </c>
      <c r="M24" s="1"/>
    </row>
    <row r="25" spans="2:13" x14ac:dyDescent="0.25">
      <c r="B25" s="1" t="s">
        <v>168</v>
      </c>
      <c r="C25" s="1"/>
      <c r="D25" s="1"/>
      <c r="E25" s="1"/>
      <c r="F25" s="1" t="s">
        <v>164</v>
      </c>
      <c r="G25" s="1"/>
      <c r="H25" s="1"/>
      <c r="I25" s="1"/>
      <c r="J25" s="1"/>
      <c r="K25" s="1"/>
      <c r="L25" s="1" t="s">
        <v>154</v>
      </c>
      <c r="M25" s="1"/>
    </row>
    <row r="26" spans="2:13" x14ac:dyDescent="0.25">
      <c r="B26" s="1" t="s">
        <v>170</v>
      </c>
      <c r="C26" s="1"/>
      <c r="D26" s="1"/>
      <c r="E26" s="1"/>
      <c r="F26" s="1" t="s">
        <v>228</v>
      </c>
      <c r="G26" s="1"/>
      <c r="H26" s="1"/>
      <c r="I26" s="1"/>
      <c r="J26" s="1"/>
      <c r="K26" s="1"/>
      <c r="L26" s="1" t="s">
        <v>154</v>
      </c>
      <c r="M26" s="1"/>
    </row>
    <row r="27" spans="2:13" x14ac:dyDescent="0.25">
      <c r="B27" s="1" t="s">
        <v>172</v>
      </c>
      <c r="C27" s="1"/>
      <c r="D27" s="1"/>
      <c r="E27" s="1"/>
      <c r="F27" s="1" t="s">
        <v>173</v>
      </c>
      <c r="G27" s="1"/>
      <c r="H27" s="1"/>
      <c r="I27" s="1"/>
      <c r="J27" s="1"/>
      <c r="K27" s="1"/>
      <c r="L27" s="1" t="s">
        <v>154</v>
      </c>
      <c r="M27" s="1"/>
    </row>
    <row r="28" spans="2:13" x14ac:dyDescent="0.25">
      <c r="B28" s="1" t="s">
        <v>174</v>
      </c>
      <c r="C28" s="1"/>
      <c r="D28" s="1"/>
      <c r="E28" s="1"/>
      <c r="F28" s="1" t="s">
        <v>175</v>
      </c>
      <c r="G28" s="1"/>
      <c r="H28" s="1"/>
      <c r="I28" s="1"/>
      <c r="J28" s="1"/>
      <c r="K28" s="1"/>
      <c r="L28" s="1" t="s">
        <v>154</v>
      </c>
      <c r="M28" s="1"/>
    </row>
    <row r="29" spans="2:13" x14ac:dyDescent="0.25">
      <c r="B29" s="1" t="s">
        <v>204</v>
      </c>
      <c r="C29" s="1"/>
      <c r="D29" s="1"/>
      <c r="E29" s="1"/>
      <c r="F29" s="1" t="s">
        <v>286</v>
      </c>
      <c r="G29" s="1"/>
      <c r="H29" s="1"/>
      <c r="I29" s="1"/>
      <c r="J29" s="1"/>
      <c r="K29" s="1"/>
      <c r="L29" s="1" t="s">
        <v>210</v>
      </c>
      <c r="M29" s="1"/>
    </row>
    <row r="30" spans="2:13" x14ac:dyDescent="0.25">
      <c r="B30" s="1" t="s">
        <v>211</v>
      </c>
      <c r="C30" s="1"/>
      <c r="D30" s="1"/>
      <c r="E30" s="1"/>
      <c r="F30" s="1" t="s">
        <v>220</v>
      </c>
      <c r="G30" s="1"/>
      <c r="H30" s="1"/>
      <c r="I30" s="1"/>
      <c r="J30" s="1"/>
      <c r="K30" s="1"/>
      <c r="L30" s="1" t="s">
        <v>212</v>
      </c>
      <c r="M30" s="1"/>
    </row>
    <row r="31" spans="2:13" x14ac:dyDescent="0.25">
      <c r="B31" s="1" t="s">
        <v>219</v>
      </c>
      <c r="C31" s="1"/>
      <c r="D31" s="1"/>
      <c r="E31" s="1"/>
      <c r="F31" s="1" t="s">
        <v>220</v>
      </c>
      <c r="G31" s="1"/>
      <c r="H31" s="1"/>
      <c r="I31" s="1"/>
      <c r="J31" s="1"/>
      <c r="K31" s="1"/>
      <c r="L31" s="1" t="s">
        <v>212</v>
      </c>
      <c r="M31" s="1"/>
    </row>
    <row r="32" spans="2:13" x14ac:dyDescent="0.25">
      <c r="B32" s="1" t="s">
        <v>223</v>
      </c>
      <c r="C32" s="1"/>
      <c r="D32" s="1"/>
      <c r="E32" s="1"/>
      <c r="F32" s="1" t="s">
        <v>291</v>
      </c>
      <c r="G32" s="1"/>
      <c r="H32" s="1"/>
      <c r="I32" s="1"/>
      <c r="J32" s="1"/>
      <c r="K32" s="1"/>
      <c r="L32" s="1" t="s">
        <v>212</v>
      </c>
      <c r="M32" s="1"/>
    </row>
    <row r="33" spans="2:13" x14ac:dyDescent="0.25">
      <c r="B33" s="1" t="s">
        <v>224</v>
      </c>
      <c r="C33" s="1"/>
      <c r="D33" s="1"/>
      <c r="E33" s="1"/>
      <c r="F33" s="1" t="s">
        <v>291</v>
      </c>
      <c r="G33" s="1"/>
      <c r="H33" s="1"/>
      <c r="I33" s="1"/>
      <c r="J33" s="1"/>
      <c r="K33" s="1"/>
      <c r="L33" s="1" t="s">
        <v>212</v>
      </c>
      <c r="M33" s="1"/>
    </row>
    <row r="34" spans="2:13" x14ac:dyDescent="0.25">
      <c r="B34" s="1" t="s">
        <v>225</v>
      </c>
      <c r="C34" s="1"/>
      <c r="D34" s="1"/>
      <c r="E34" s="1"/>
      <c r="F34" s="1" t="s">
        <v>287</v>
      </c>
      <c r="G34" s="1"/>
      <c r="H34" s="1"/>
      <c r="I34" s="1"/>
      <c r="J34" s="1"/>
      <c r="K34" s="1"/>
      <c r="L34" s="1" t="s">
        <v>226</v>
      </c>
      <c r="M34" s="1"/>
    </row>
    <row r="35" spans="2:13" x14ac:dyDescent="0.25">
      <c r="B35" s="1" t="s">
        <v>227</v>
      </c>
      <c r="C35" s="1"/>
      <c r="D35" s="1"/>
      <c r="E35" s="1"/>
      <c r="F35" s="1" t="s">
        <v>229</v>
      </c>
      <c r="G35" s="1"/>
      <c r="H35" s="1"/>
      <c r="I35" s="1"/>
      <c r="J35" s="1"/>
      <c r="K35" s="1"/>
      <c r="L35" s="1" t="s">
        <v>230</v>
      </c>
      <c r="M35" s="1"/>
    </row>
    <row r="36" spans="2:13" x14ac:dyDescent="0.25">
      <c r="B36" s="1" t="s">
        <v>231</v>
      </c>
      <c r="C36" s="1"/>
      <c r="D36" s="1"/>
      <c r="E36" s="1"/>
      <c r="F36" s="1" t="s">
        <v>232</v>
      </c>
      <c r="G36" s="1"/>
      <c r="H36" s="1"/>
      <c r="I36" s="1"/>
      <c r="J36" s="1"/>
      <c r="K36" s="1"/>
      <c r="L36" s="1" t="s">
        <v>230</v>
      </c>
      <c r="M36" s="1"/>
    </row>
    <row r="37" spans="2:13" x14ac:dyDescent="0.25">
      <c r="B37" s="1" t="s">
        <v>233</v>
      </c>
      <c r="C37" s="1"/>
      <c r="D37" s="1"/>
      <c r="E37" s="1"/>
      <c r="F37" s="1" t="s">
        <v>234</v>
      </c>
      <c r="G37" s="1"/>
      <c r="H37" s="1"/>
      <c r="I37" s="1"/>
      <c r="J37" s="1"/>
      <c r="K37" s="1"/>
      <c r="L37" s="1" t="s">
        <v>230</v>
      </c>
      <c r="M37" s="1"/>
    </row>
    <row r="38" spans="2:13" x14ac:dyDescent="0.25">
      <c r="B38" s="1" t="s">
        <v>235</v>
      </c>
      <c r="C38" s="1"/>
      <c r="D38" s="1"/>
      <c r="E38" s="1"/>
      <c r="F38" s="1" t="s">
        <v>236</v>
      </c>
      <c r="G38" s="1"/>
      <c r="H38" s="1"/>
      <c r="I38" s="1"/>
      <c r="J38" s="1"/>
      <c r="K38" s="1"/>
      <c r="L38" s="1" t="s">
        <v>230</v>
      </c>
      <c r="M38" s="1"/>
    </row>
    <row r="39" spans="2:13" x14ac:dyDescent="0.25">
      <c r="B39" s="1" t="s">
        <v>235</v>
      </c>
      <c r="C39" s="1"/>
      <c r="D39" s="1"/>
      <c r="E39" s="1"/>
      <c r="F39" s="1" t="s">
        <v>237</v>
      </c>
      <c r="G39" s="1"/>
      <c r="H39" s="1"/>
      <c r="I39" s="1"/>
      <c r="J39" s="1"/>
      <c r="K39" s="1"/>
      <c r="L39" s="1" t="s">
        <v>230</v>
      </c>
      <c r="M39" s="1"/>
    </row>
    <row r="40" spans="2:13" x14ac:dyDescent="0.25">
      <c r="B40" s="1" t="s">
        <v>278</v>
      </c>
      <c r="C40" s="1"/>
      <c r="D40" s="1"/>
      <c r="E40" s="1"/>
      <c r="F40" s="1" t="s">
        <v>280</v>
      </c>
      <c r="G40" s="1"/>
      <c r="H40" s="1"/>
      <c r="I40" s="1"/>
      <c r="J40" s="1"/>
      <c r="K40" s="1"/>
      <c r="L40" s="1" t="s">
        <v>279</v>
      </c>
      <c r="M40" s="1"/>
    </row>
    <row r="41" spans="2:13" x14ac:dyDescent="0.25">
      <c r="B41" s="1" t="s">
        <v>283</v>
      </c>
      <c r="C41" s="1"/>
      <c r="D41" s="1"/>
      <c r="E41" s="1"/>
      <c r="F41" s="1" t="s">
        <v>284</v>
      </c>
      <c r="G41" s="1"/>
      <c r="H41" s="1"/>
      <c r="I41" s="1"/>
      <c r="J41" s="1"/>
      <c r="K41" s="1"/>
      <c r="L41" s="1" t="s">
        <v>279</v>
      </c>
      <c r="M4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Charts</vt:lpstr>
      </vt:variant>
      <vt:variant>
        <vt:i4>1</vt:i4>
      </vt:variant>
      <vt:variant>
        <vt:lpstr>Named Ranges</vt:lpstr>
      </vt:variant>
      <vt:variant>
        <vt:i4>1</vt:i4>
      </vt:variant>
    </vt:vector>
  </HeadingPairs>
  <TitlesOfParts>
    <vt:vector size="13" baseType="lpstr">
      <vt:lpstr>Names Of Films &amp; Data</vt:lpstr>
      <vt:lpstr>Scenario Summary</vt:lpstr>
      <vt:lpstr>Scenario PivotTable</vt:lpstr>
      <vt:lpstr>External Store Display </vt:lpstr>
      <vt:lpstr>Alphabectical + Custom Filter</vt:lpstr>
      <vt:lpstr>Distributor + Custom Filter</vt:lpstr>
      <vt:lpstr>Running Costs &amp; Hours</vt:lpstr>
      <vt:lpstr>Loyalty Card Sales</vt:lpstr>
      <vt:lpstr>Mark Cliffe Hours Imported Data</vt:lpstr>
      <vt:lpstr>Statistical Film Data</vt:lpstr>
      <vt:lpstr>FUNCTIONS</vt:lpstr>
      <vt:lpstr>Loyalty Card Sales Chart</vt:lpstr>
      <vt:lpstr>'Mark Cliffe Hours Imported Data'!Mark_Cliffe_Hours_wc_24012016</vt:lpstr>
    </vt:vector>
  </TitlesOfParts>
  <Company>NCG | GroupIT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s2017049</dc:creator>
  <cp:lastModifiedBy>Christopher</cp:lastModifiedBy>
  <dcterms:created xsi:type="dcterms:W3CDTF">2018-09-14T09:51:31Z</dcterms:created>
  <dcterms:modified xsi:type="dcterms:W3CDTF">2019-01-20T11:33:21Z</dcterms:modified>
</cp:coreProperties>
</file>