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800" activeTab="2"/>
  </bookViews>
  <sheets>
    <sheet name="Data" sheetId="2" r:id="rId1"/>
    <sheet name="Data0" sheetId="7" r:id="rId2"/>
    <sheet name="Main" sheetId="8" r:id="rId3"/>
  </sheets>
  <calcPr calcId="162913"/>
</workbook>
</file>

<file path=xl/calcChain.xml><?xml version="1.0" encoding="utf-8"?>
<calcChain xmlns="http://schemas.openxmlformats.org/spreadsheetml/2006/main">
  <c r="J4" i="8" l="1"/>
  <c r="B22" i="8"/>
  <c r="B21" i="8"/>
  <c r="G2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" i="8"/>
  <c r="F4" i="7" l="1"/>
  <c r="H4" i="7"/>
  <c r="C21" i="7"/>
  <c r="C23" i="7" s="1"/>
  <c r="I4" i="7" l="1"/>
  <c r="H20" i="7"/>
  <c r="I20" i="7" s="1"/>
  <c r="H16" i="7"/>
  <c r="I16" i="7" s="1"/>
  <c r="H10" i="7"/>
  <c r="I10" i="7" s="1"/>
  <c r="G20" i="7"/>
  <c r="F20" i="7"/>
  <c r="C22" i="7"/>
  <c r="G16" i="7"/>
  <c r="F16" i="7"/>
  <c r="G10" i="7"/>
  <c r="G4" i="7"/>
  <c r="F10" i="7"/>
  <c r="U2" i="7" l="1"/>
  <c r="J10" i="7"/>
  <c r="J7" i="7"/>
  <c r="J11" i="7"/>
  <c r="J13" i="7"/>
  <c r="J8" i="7"/>
  <c r="J12" i="7"/>
  <c r="J9" i="7"/>
  <c r="J20" i="7"/>
  <c r="J18" i="7"/>
  <c r="J19" i="7"/>
  <c r="J6" i="7"/>
  <c r="J3" i="7"/>
  <c r="J2" i="7"/>
  <c r="J4" i="7"/>
  <c r="J5" i="7"/>
  <c r="J17" i="7"/>
  <c r="J14" i="7"/>
  <c r="J16" i="7"/>
  <c r="J15" i="7"/>
  <c r="U3" i="7"/>
  <c r="W4" i="7" s="1"/>
  <c r="U4" i="7" l="1"/>
</calcChain>
</file>

<file path=xl/sharedStrings.xml><?xml version="1.0" encoding="utf-8"?>
<sst xmlns="http://schemas.openxmlformats.org/spreadsheetml/2006/main" count="97" uniqueCount="83">
  <si>
    <t>Name</t>
  </si>
  <si>
    <t>Height</t>
  </si>
  <si>
    <t>Weight</t>
  </si>
  <si>
    <t>Age</t>
  </si>
  <si>
    <t>Alfred</t>
  </si>
  <si>
    <t>Alice</t>
  </si>
  <si>
    <t>Barbara</t>
  </si>
  <si>
    <t>Carol</t>
  </si>
  <si>
    <t>Henry</t>
  </si>
  <si>
    <t>James</t>
  </si>
  <si>
    <t>Jane</t>
  </si>
  <si>
    <t>Janet</t>
  </si>
  <si>
    <t>Jeffrey</t>
  </si>
  <si>
    <t>John</t>
  </si>
  <si>
    <t>Joyce</t>
  </si>
  <si>
    <t>Judy</t>
  </si>
  <si>
    <t>Louise</t>
  </si>
  <si>
    <t>Mary</t>
  </si>
  <si>
    <t>Philip</t>
  </si>
  <si>
    <t>Robert</t>
  </si>
  <si>
    <t>Ronald</t>
  </si>
  <si>
    <t>Thomas</t>
  </si>
  <si>
    <t>William</t>
  </si>
  <si>
    <t>Averages</t>
  </si>
  <si>
    <t>Median</t>
  </si>
  <si>
    <t>Total Var</t>
  </si>
  <si>
    <t>Avg</t>
  </si>
  <si>
    <t>&gt; print(CART_Model)</t>
  </si>
  <si>
    <t xml:space="preserve">n= 19 </t>
  </si>
  <si>
    <t>node), split, n, deviance, yval</t>
  </si>
  <si>
    <t xml:space="preserve">      * denotes terminal node</t>
  </si>
  <si>
    <t xml:space="preserve">1) root 19 9335.7370 100.02630  </t>
  </si>
  <si>
    <t xml:space="preserve">  2) Height&lt; 64.55 12 2762.4170  87.91667  </t>
  </si>
  <si>
    <t xml:space="preserve">    4) Height&lt; 58.25 5  845.2000  75.90000 *</t>
  </si>
  <si>
    <t xml:space="preserve">    5) Height&gt;=58.25 7  679.5000  96.50000 *</t>
  </si>
  <si>
    <t xml:space="preserve">  3) Height&gt;=64.55 7 1796.9290 120.78570  </t>
  </si>
  <si>
    <t xml:space="preserve">    6) Height&lt; 66.75 4  451.0000 112.50000 *</t>
  </si>
  <si>
    <t xml:space="preserve">    7) Height&gt;=66.75 3  705.1667 131.83330 *</t>
  </si>
  <si>
    <t>Variance</t>
  </si>
  <si>
    <t>Unexplained Variance</t>
  </si>
  <si>
    <t>R2=</t>
  </si>
  <si>
    <t>&gt; summary(CART_Model)</t>
  </si>
  <si>
    <t>Call:</t>
  </si>
  <si>
    <t xml:space="preserve">rpart(formula = Weight ~ Height, data = CART_data, method = "anova", </t>
  </si>
  <si>
    <t xml:space="preserve">    control = rpart.control(minsplit = 6, minbucket = 3, maxdepth = 2))</t>
  </si>
  <si>
    <t xml:space="preserve">  n= 19 </t>
  </si>
  <si>
    <t xml:space="preserve">          CP nsplit rel error    xerror      xstd</t>
  </si>
  <si>
    <t>1 0.51162449      0 1.0000000 1.0921729 0.3787727</t>
  </si>
  <si>
    <t>2 0.13257836      1 0.4883755 1.0302337 0.2719482</t>
  </si>
  <si>
    <t>3 0.06863539      2 0.3557972 0.8459731 0.2199930</t>
  </si>
  <si>
    <t>4 0.01000000      3 0.2871618 0.6503839 0.1832511</t>
  </si>
  <si>
    <t>Variable importance</t>
  </si>
  <si>
    <t xml:space="preserve">Height </t>
  </si>
  <si>
    <t>Node number 1: 19 observations,    complexity param=0.5116245</t>
  </si>
  <si>
    <t xml:space="preserve">  mean=100.0263, MSE=491.3546 </t>
  </si>
  <si>
    <t xml:space="preserve">  left son=2 (12 obs) right son=3 (7 obs)</t>
  </si>
  <si>
    <t xml:space="preserve">  Primary splits:</t>
  </si>
  <si>
    <t xml:space="preserve">      Height &lt; 64.55 to the left,  improve=0.5116245, (0 missing)</t>
  </si>
  <si>
    <t>Node number 2: 12 observations,    complexity param=0.1325784</t>
  </si>
  <si>
    <t xml:space="preserve">  mean=87.91667, MSE=230.2014 </t>
  </si>
  <si>
    <t xml:space="preserve">  left son=4 (5 obs) right son=5 (7 obs)</t>
  </si>
  <si>
    <t xml:space="preserve">      Height &lt; 58.25 to the left,  improve=0.4480557, (0 missing)</t>
  </si>
  <si>
    <t>Node number 3: 7 observations,    complexity param=0.06863539</t>
  </si>
  <si>
    <t xml:space="preserve">  mean=120.7857, MSE=256.7041 </t>
  </si>
  <si>
    <t xml:space="preserve">  left son=6 (4 obs) right son=7 (3 obs)</t>
  </si>
  <si>
    <t xml:space="preserve">      Height &lt; 66.75 to the left,  improve=0.3565873, (0 missing)</t>
  </si>
  <si>
    <t>Node number 4: 5 observations</t>
  </si>
  <si>
    <t xml:space="preserve">  mean=75.9, MSE=169.04 </t>
  </si>
  <si>
    <t>Node number 5: 7 observations</t>
  </si>
  <si>
    <t xml:space="preserve">  mean=96.5, MSE=97.07143 </t>
  </si>
  <si>
    <t>Node number 6: 4 observations</t>
  </si>
  <si>
    <t xml:space="preserve">  mean=112.5, MSE=112.75 </t>
  </si>
  <si>
    <t>Node number 7: 3 observations</t>
  </si>
  <si>
    <t xml:space="preserve">  mean=131.8333, MSE=235.0556 </t>
  </si>
  <si>
    <t>CART 2 level tree value</t>
  </si>
  <si>
    <t>SSE</t>
  </si>
  <si>
    <t>SST</t>
  </si>
  <si>
    <t>R2 Calculation</t>
  </si>
  <si>
    <t>Keep in mind, CART can handle even categorical input / independent variables</t>
  </si>
  <si>
    <t>Deviance</t>
  </si>
  <si>
    <t>Group</t>
  </si>
  <si>
    <t>W-Est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</si>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</sst>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_ * #,##0.0_ ;_ * \-#,##0.0_ ;_ * &quot;-&quot;??_ ;_ @_ "/>
    <numFmt numFmtId="166" formatCode="_ * #,##0.00000_ ;_ * \-#,##0.00000_ ;_ * &quot;-&quot;??_ ;_ @_ "/>
    <numFmt numFmtId="167" formatCode="0.000"/>
    <numFmt numFmtId="168" formatCode="_ * #,##0.000_ ;_ * \-#,##0.000_ ;_ * &quot;-&quot;??_ ;_ @_ "/>
    <numFmt numFmtId="169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1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5" fontId="0" fillId="0" borderId="1" xfId="1" applyNumberFormat="1" applyFont="1" applyBorder="1"/>
    <xf numFmtId="0" fontId="0" fillId="3" borderId="1" xfId="0" applyFill="1" applyBorder="1"/>
    <xf numFmtId="165" fontId="0" fillId="3" borderId="1" xfId="1" applyNumberFormat="1" applyFon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0" fontId="0" fillId="5" borderId="1" xfId="0" applyFill="1" applyBorder="1"/>
    <xf numFmtId="165" fontId="0" fillId="5" borderId="1" xfId="1" applyNumberFormat="1" applyFont="1" applyFill="1" applyBorder="1"/>
    <xf numFmtId="0" fontId="1" fillId="2" borderId="2" xfId="0" applyFont="1" applyFill="1" applyBorder="1"/>
    <xf numFmtId="165" fontId="0" fillId="0" borderId="0" xfId="0" applyNumberFormat="1"/>
    <xf numFmtId="0" fontId="0" fillId="0" borderId="3" xfId="0" applyFill="1" applyBorder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/>
    <xf numFmtId="166" fontId="0" fillId="0" borderId="0" xfId="0" applyNumberFormat="1"/>
    <xf numFmtId="0" fontId="5" fillId="2" borderId="4" xfId="0" applyFont="1" applyFill="1" applyBorder="1"/>
    <xf numFmtId="0" fontId="5" fillId="2" borderId="5" xfId="0" applyFont="1" applyFill="1" applyBorder="1"/>
    <xf numFmtId="0" fontId="6" fillId="0" borderId="0" xfId="0" applyFont="1"/>
    <xf numFmtId="167" fontId="0" fillId="0" borderId="0" xfId="0" applyNumberFormat="1"/>
    <xf numFmtId="168" fontId="0" fillId="0" borderId="0" xfId="0" applyNumberFormat="1"/>
    <xf numFmtId="165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00CC"/>
      <color rgb="FF66FFCC"/>
      <color rgb="FFFFFF66"/>
      <color rgb="FFCCEC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649978127734032"/>
                  <c:y val="-0.18110382035578887"/>
                </c:manualLayout>
              </c:layout>
              <c:numFmt formatCode="General" sourceLinked="0"/>
            </c:trendlineLbl>
          </c:trendline>
          <c:xVal>
            <c:numRef>
              <c:f>Data!$A$2:$A$20</c:f>
              <c:numCache>
                <c:formatCode>_ * #,##0.0_ ;_ * \-#,##0.0_ ;_ * "-"??_ ;_ @_ </c:formatCode>
                <c:ptCount val="19"/>
                <c:pt idx="0">
                  <c:v>69</c:v>
                </c:pt>
                <c:pt idx="1">
                  <c:v>56.5</c:v>
                </c:pt>
                <c:pt idx="2">
                  <c:v>65.3</c:v>
                </c:pt>
                <c:pt idx="3">
                  <c:v>62.8</c:v>
                </c:pt>
                <c:pt idx="4">
                  <c:v>63.5</c:v>
                </c:pt>
                <c:pt idx="5">
                  <c:v>57.3</c:v>
                </c:pt>
                <c:pt idx="6">
                  <c:v>59.8</c:v>
                </c:pt>
                <c:pt idx="7">
                  <c:v>62.5</c:v>
                </c:pt>
                <c:pt idx="8">
                  <c:v>62.5</c:v>
                </c:pt>
                <c:pt idx="9">
                  <c:v>59</c:v>
                </c:pt>
                <c:pt idx="10">
                  <c:v>51.3</c:v>
                </c:pt>
                <c:pt idx="11">
                  <c:v>64.3</c:v>
                </c:pt>
                <c:pt idx="12">
                  <c:v>56.3</c:v>
                </c:pt>
                <c:pt idx="13">
                  <c:v>66.5</c:v>
                </c:pt>
                <c:pt idx="14">
                  <c:v>72</c:v>
                </c:pt>
                <c:pt idx="15">
                  <c:v>64.8</c:v>
                </c:pt>
                <c:pt idx="16">
                  <c:v>67</c:v>
                </c:pt>
                <c:pt idx="17">
                  <c:v>57.5</c:v>
                </c:pt>
                <c:pt idx="18">
                  <c:v>66.5</c:v>
                </c:pt>
              </c:numCache>
            </c:numRef>
          </c:xVal>
          <c:yVal>
            <c:numRef>
              <c:f>Data!$B$2:$B$20</c:f>
              <c:numCache>
                <c:formatCode>_ * #,##0.0_ ;_ * \-#,##0.0_ ;_ * "-"??_ ;_ @_ </c:formatCode>
                <c:ptCount val="19"/>
                <c:pt idx="0">
                  <c:v>112.5</c:v>
                </c:pt>
                <c:pt idx="1">
                  <c:v>84</c:v>
                </c:pt>
                <c:pt idx="2">
                  <c:v>98</c:v>
                </c:pt>
                <c:pt idx="3">
                  <c:v>102.5</c:v>
                </c:pt>
                <c:pt idx="4">
                  <c:v>102.5</c:v>
                </c:pt>
                <c:pt idx="5">
                  <c:v>83</c:v>
                </c:pt>
                <c:pt idx="6">
                  <c:v>84.5</c:v>
                </c:pt>
                <c:pt idx="7">
                  <c:v>112.5</c:v>
                </c:pt>
                <c:pt idx="8">
                  <c:v>84</c:v>
                </c:pt>
                <c:pt idx="9">
                  <c:v>99.5</c:v>
                </c:pt>
                <c:pt idx="10">
                  <c:v>50.5</c:v>
                </c:pt>
                <c:pt idx="11">
                  <c:v>90</c:v>
                </c:pt>
                <c:pt idx="12">
                  <c:v>77</c:v>
                </c:pt>
                <c:pt idx="13">
                  <c:v>112</c:v>
                </c:pt>
                <c:pt idx="14">
                  <c:v>150</c:v>
                </c:pt>
                <c:pt idx="15">
                  <c:v>128</c:v>
                </c:pt>
                <c:pt idx="16">
                  <c:v>133</c:v>
                </c:pt>
                <c:pt idx="17">
                  <c:v>85</c:v>
                </c:pt>
                <c:pt idx="18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7-460A-A228-7A56649AF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7824"/>
        <c:axId val="159196288"/>
      </c:scatterChart>
      <c:valAx>
        <c:axId val="159197824"/>
        <c:scaling>
          <c:orientation val="minMax"/>
        </c:scaling>
        <c:delete val="0"/>
        <c:axPos val="b"/>
        <c:numFmt formatCode="_ * #,##0.0_ ;_ * \-#,##0.0_ ;_ * &quot;-&quot;??_ ;_ @_ " sourceLinked="1"/>
        <c:majorTickMark val="out"/>
        <c:minorTickMark val="none"/>
        <c:tickLblPos val="nextTo"/>
        <c:crossAx val="159196288"/>
        <c:crosses val="autoZero"/>
        <c:crossBetween val="midCat"/>
      </c:valAx>
      <c:valAx>
        <c:axId val="159196288"/>
        <c:scaling>
          <c:orientation val="minMax"/>
        </c:scaling>
        <c:delete val="0"/>
        <c:axPos val="l"/>
        <c:majorGridlines/>
        <c:numFmt formatCode="_ * #,##0.0_ ;_ * \-#,##0.0_ ;_ * &quot;-&quot;??_ ;_ @_ " sourceLinked="1"/>
        <c:majorTickMark val="out"/>
        <c:minorTickMark val="none"/>
        <c:tickLblPos val="nextTo"/>
        <c:crossAx val="15919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Actual Data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 w="28575">
                <a:solidFill>
                  <a:srgbClr val="FFC000"/>
                </a:solidFill>
                <a:prstDash val="dashDot"/>
              </a:ln>
            </c:spPr>
            <c:trendlineType val="linear"/>
            <c:dispRSqr val="1"/>
            <c:dispEq val="1"/>
            <c:trendlineLbl>
              <c:layout>
                <c:manualLayout>
                  <c:x val="0.12809733158355205"/>
                  <c:y val="0.24913531641878098"/>
                </c:manualLayout>
              </c:layout>
              <c:numFmt formatCode="General" sourceLinked="0"/>
            </c:trendlineLbl>
          </c:trendline>
          <c:xVal>
            <c:numRef>
              <c:f>Data0!$B$2:$B$20</c:f>
              <c:numCache>
                <c:formatCode>_ * #,##0.0_ ;_ * \-#,##0.0_ ;_ * "-"??_ ;_ @_ </c:formatCode>
                <c:ptCount val="19"/>
                <c:pt idx="0">
                  <c:v>51.3</c:v>
                </c:pt>
                <c:pt idx="1">
                  <c:v>56.3</c:v>
                </c:pt>
                <c:pt idx="2">
                  <c:v>56.5</c:v>
                </c:pt>
                <c:pt idx="3">
                  <c:v>57.3</c:v>
                </c:pt>
                <c:pt idx="4">
                  <c:v>57.5</c:v>
                </c:pt>
                <c:pt idx="5">
                  <c:v>59</c:v>
                </c:pt>
                <c:pt idx="6">
                  <c:v>59.8</c:v>
                </c:pt>
                <c:pt idx="7">
                  <c:v>62.5</c:v>
                </c:pt>
                <c:pt idx="8">
                  <c:v>62.5</c:v>
                </c:pt>
                <c:pt idx="9">
                  <c:v>62.8</c:v>
                </c:pt>
                <c:pt idx="10">
                  <c:v>63.5</c:v>
                </c:pt>
                <c:pt idx="11">
                  <c:v>64.3</c:v>
                </c:pt>
                <c:pt idx="12">
                  <c:v>64.8</c:v>
                </c:pt>
                <c:pt idx="13">
                  <c:v>65.3</c:v>
                </c:pt>
                <c:pt idx="14">
                  <c:v>66.5</c:v>
                </c:pt>
                <c:pt idx="15">
                  <c:v>66.5</c:v>
                </c:pt>
                <c:pt idx="16">
                  <c:v>67</c:v>
                </c:pt>
                <c:pt idx="17">
                  <c:v>69</c:v>
                </c:pt>
                <c:pt idx="18">
                  <c:v>72</c:v>
                </c:pt>
              </c:numCache>
            </c:numRef>
          </c:xVal>
          <c:yVal>
            <c:numRef>
              <c:f>Data0!$C$2:$C$20</c:f>
              <c:numCache>
                <c:formatCode>_ * #,##0.0_ ;_ * \-#,##0.0_ ;_ * "-"??_ ;_ @_ </c:formatCode>
                <c:ptCount val="19"/>
                <c:pt idx="0">
                  <c:v>50.5</c:v>
                </c:pt>
                <c:pt idx="1">
                  <c:v>77</c:v>
                </c:pt>
                <c:pt idx="2">
                  <c:v>84</c:v>
                </c:pt>
                <c:pt idx="3">
                  <c:v>83</c:v>
                </c:pt>
                <c:pt idx="4">
                  <c:v>85</c:v>
                </c:pt>
                <c:pt idx="5">
                  <c:v>99.5</c:v>
                </c:pt>
                <c:pt idx="6">
                  <c:v>84.5</c:v>
                </c:pt>
                <c:pt idx="7">
                  <c:v>112.5</c:v>
                </c:pt>
                <c:pt idx="8">
                  <c:v>84</c:v>
                </c:pt>
                <c:pt idx="9">
                  <c:v>102.5</c:v>
                </c:pt>
                <c:pt idx="10">
                  <c:v>102.5</c:v>
                </c:pt>
                <c:pt idx="11">
                  <c:v>90</c:v>
                </c:pt>
                <c:pt idx="12">
                  <c:v>128</c:v>
                </c:pt>
                <c:pt idx="13">
                  <c:v>98</c:v>
                </c:pt>
                <c:pt idx="14">
                  <c:v>112</c:v>
                </c:pt>
                <c:pt idx="15">
                  <c:v>112</c:v>
                </c:pt>
                <c:pt idx="16">
                  <c:v>133</c:v>
                </c:pt>
                <c:pt idx="17">
                  <c:v>112.5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E-41E9-BF88-8FBC2A44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4912"/>
        <c:axId val="156397568"/>
      </c:scatterChart>
      <c:scatterChart>
        <c:scatterStyle val="smoothMarker"/>
        <c:varyColors val="0"/>
        <c:ser>
          <c:idx val="0"/>
          <c:order val="0"/>
          <c:tx>
            <c:strRef>
              <c:f>Data0!$J$1</c:f>
              <c:strCache>
                <c:ptCount val="1"/>
                <c:pt idx="0">
                  <c:v>CART 2 level tree value</c:v>
                </c:pt>
              </c:strCache>
            </c:strRef>
          </c:tx>
          <c:spPr>
            <a:ln>
              <a:solidFill>
                <a:srgbClr val="0000CC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0000CC"/>
                </a:solidFill>
              </a:ln>
            </c:spPr>
          </c:marker>
          <c:xVal>
            <c:numRef>
              <c:f>Data0!$B$2:$B$20</c:f>
              <c:numCache>
                <c:formatCode>_ * #,##0.0_ ;_ * \-#,##0.0_ ;_ * "-"??_ ;_ @_ </c:formatCode>
                <c:ptCount val="19"/>
                <c:pt idx="0">
                  <c:v>51.3</c:v>
                </c:pt>
                <c:pt idx="1">
                  <c:v>56.3</c:v>
                </c:pt>
                <c:pt idx="2">
                  <c:v>56.5</c:v>
                </c:pt>
                <c:pt idx="3">
                  <c:v>57.3</c:v>
                </c:pt>
                <c:pt idx="4">
                  <c:v>57.5</c:v>
                </c:pt>
                <c:pt idx="5">
                  <c:v>59</c:v>
                </c:pt>
                <c:pt idx="6">
                  <c:v>59.8</c:v>
                </c:pt>
                <c:pt idx="7">
                  <c:v>62.5</c:v>
                </c:pt>
                <c:pt idx="8">
                  <c:v>62.5</c:v>
                </c:pt>
                <c:pt idx="9">
                  <c:v>62.8</c:v>
                </c:pt>
                <c:pt idx="10">
                  <c:v>63.5</c:v>
                </c:pt>
                <c:pt idx="11">
                  <c:v>64.3</c:v>
                </c:pt>
                <c:pt idx="12">
                  <c:v>64.8</c:v>
                </c:pt>
                <c:pt idx="13">
                  <c:v>65.3</c:v>
                </c:pt>
                <c:pt idx="14">
                  <c:v>66.5</c:v>
                </c:pt>
                <c:pt idx="15">
                  <c:v>66.5</c:v>
                </c:pt>
                <c:pt idx="16">
                  <c:v>67</c:v>
                </c:pt>
                <c:pt idx="17">
                  <c:v>69</c:v>
                </c:pt>
                <c:pt idx="18">
                  <c:v>72</c:v>
                </c:pt>
              </c:numCache>
            </c:numRef>
          </c:xVal>
          <c:yVal>
            <c:numRef>
              <c:f>Data0!$J$2:$J$20</c:f>
              <c:numCache>
                <c:formatCode>_ * #,##0.0_ ;_ * \-#,##0.0_ ;_ * "-"??_ ;_ @_ </c:formatCode>
                <c:ptCount val="19"/>
                <c:pt idx="0">
                  <c:v>75.900000000000006</c:v>
                </c:pt>
                <c:pt idx="1">
                  <c:v>75.900000000000006</c:v>
                </c:pt>
                <c:pt idx="2">
                  <c:v>75.900000000000006</c:v>
                </c:pt>
                <c:pt idx="3">
                  <c:v>75.900000000000006</c:v>
                </c:pt>
                <c:pt idx="4">
                  <c:v>75.900000000000006</c:v>
                </c:pt>
                <c:pt idx="5">
                  <c:v>96.5</c:v>
                </c:pt>
                <c:pt idx="6">
                  <c:v>96.5</c:v>
                </c:pt>
                <c:pt idx="7">
                  <c:v>96.5</c:v>
                </c:pt>
                <c:pt idx="8">
                  <c:v>96.5</c:v>
                </c:pt>
                <c:pt idx="9">
                  <c:v>96.5</c:v>
                </c:pt>
                <c:pt idx="10">
                  <c:v>96.5</c:v>
                </c:pt>
                <c:pt idx="11">
                  <c:v>96.5</c:v>
                </c:pt>
                <c:pt idx="12">
                  <c:v>112.5</c:v>
                </c:pt>
                <c:pt idx="13">
                  <c:v>112.5</c:v>
                </c:pt>
                <c:pt idx="14">
                  <c:v>112.5</c:v>
                </c:pt>
                <c:pt idx="15">
                  <c:v>112.5</c:v>
                </c:pt>
                <c:pt idx="16">
                  <c:v>131.83333333333334</c:v>
                </c:pt>
                <c:pt idx="17">
                  <c:v>131.83333333333334</c:v>
                </c:pt>
                <c:pt idx="18">
                  <c:v>131.83333333333334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2E-41E9-BF88-8FBC2A44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4912"/>
        <c:axId val="156397568"/>
      </c:scatterChart>
      <c:valAx>
        <c:axId val="156374912"/>
        <c:scaling>
          <c:orientation val="minMax"/>
          <c:max val="75"/>
          <c:min val="50"/>
        </c:scaling>
        <c:delete val="0"/>
        <c:axPos val="b"/>
        <c:numFmt formatCode="_ * #,##0.0_ ;_ * \-#,##0.0_ ;_ * &quot;-&quot;??_ ;_ @_ " sourceLinked="1"/>
        <c:majorTickMark val="out"/>
        <c:minorTickMark val="none"/>
        <c:tickLblPos val="nextTo"/>
        <c:crossAx val="156397568"/>
        <c:crosses val="autoZero"/>
        <c:crossBetween val="midCat"/>
      </c:valAx>
      <c:valAx>
        <c:axId val="156397568"/>
        <c:scaling>
          <c:orientation val="minMax"/>
        </c:scaling>
        <c:delete val="0"/>
        <c:axPos val="l"/>
        <c:majorGridlines/>
        <c:numFmt formatCode="_ * #,##0.0_ ;_ * \-#,##0.0_ ;_ * &quot;-&quot;??_ ;_ @_ " sourceLinked="1"/>
        <c:majorTickMark val="out"/>
        <c:minorTickMark val="none"/>
        <c:tickLblPos val="nextTo"/>
        <c:crossAx val="156374912"/>
        <c:crosses val="autoZero"/>
        <c:crossBetween val="midCat"/>
      </c:valAx>
      <c:spPr>
        <a:solidFill>
          <a:schemeClr val="bg2">
            <a:lumMod val="90000"/>
          </a:schemeClr>
        </a:solidFill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Main!$B$1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941250231572565"/>
                  <c:y val="-8.2472295129775441E-2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 baseline="0"/>
                      <a:t>y = 3.9 x - 143.0</a:t>
                    </a:r>
                    <a:br>
                      <a:rPr lang="en-US" b="1" baseline="0"/>
                    </a:br>
                    <a:r>
                      <a:rPr lang="en-US" b="1" baseline="0"/>
                      <a:t>R² = 0.77</a:t>
                    </a:r>
                    <a:endParaRPr lang="en-US" b="1"/>
                  </a:p>
                </c:rich>
              </c:tx>
              <c:numFmt formatCode="General" sourceLinked="0"/>
            </c:trendlineLbl>
          </c:trendline>
          <c:xVal>
            <c:numRef>
              <c:f>Main!$A$2:$A$20</c:f>
              <c:numCache>
                <c:formatCode>0.0</c:formatCode>
                <c:ptCount val="19"/>
                <c:pt idx="0">
                  <c:v>51.3</c:v>
                </c:pt>
                <c:pt idx="1">
                  <c:v>56.3</c:v>
                </c:pt>
                <c:pt idx="2">
                  <c:v>56.5</c:v>
                </c:pt>
                <c:pt idx="3">
                  <c:v>57.3</c:v>
                </c:pt>
                <c:pt idx="4">
                  <c:v>57.5</c:v>
                </c:pt>
                <c:pt idx="5">
                  <c:v>59</c:v>
                </c:pt>
                <c:pt idx="6">
                  <c:v>59.8</c:v>
                </c:pt>
                <c:pt idx="7">
                  <c:v>62.5</c:v>
                </c:pt>
                <c:pt idx="8">
                  <c:v>62.5</c:v>
                </c:pt>
                <c:pt idx="9">
                  <c:v>62.8</c:v>
                </c:pt>
                <c:pt idx="10">
                  <c:v>63.5</c:v>
                </c:pt>
                <c:pt idx="11">
                  <c:v>64.3</c:v>
                </c:pt>
                <c:pt idx="12">
                  <c:v>64.8</c:v>
                </c:pt>
                <c:pt idx="13">
                  <c:v>65.3</c:v>
                </c:pt>
                <c:pt idx="14">
                  <c:v>66.5</c:v>
                </c:pt>
                <c:pt idx="15">
                  <c:v>66.5</c:v>
                </c:pt>
                <c:pt idx="16">
                  <c:v>67</c:v>
                </c:pt>
                <c:pt idx="17">
                  <c:v>69</c:v>
                </c:pt>
                <c:pt idx="18">
                  <c:v>72</c:v>
                </c:pt>
              </c:numCache>
            </c:numRef>
          </c:xVal>
          <c:yVal>
            <c:numRef>
              <c:f>Main!$B$2:$B$20</c:f>
              <c:numCache>
                <c:formatCode>0.0</c:formatCode>
                <c:ptCount val="19"/>
                <c:pt idx="0">
                  <c:v>50.5</c:v>
                </c:pt>
                <c:pt idx="1">
                  <c:v>77</c:v>
                </c:pt>
                <c:pt idx="2">
                  <c:v>84</c:v>
                </c:pt>
                <c:pt idx="3">
                  <c:v>83</c:v>
                </c:pt>
                <c:pt idx="4">
                  <c:v>85</c:v>
                </c:pt>
                <c:pt idx="5">
                  <c:v>99.5</c:v>
                </c:pt>
                <c:pt idx="6">
                  <c:v>84.5</c:v>
                </c:pt>
                <c:pt idx="7">
                  <c:v>112.5</c:v>
                </c:pt>
                <c:pt idx="8">
                  <c:v>84</c:v>
                </c:pt>
                <c:pt idx="9">
                  <c:v>102.5</c:v>
                </c:pt>
                <c:pt idx="10">
                  <c:v>102.5</c:v>
                </c:pt>
                <c:pt idx="11">
                  <c:v>90</c:v>
                </c:pt>
                <c:pt idx="12">
                  <c:v>128</c:v>
                </c:pt>
                <c:pt idx="13">
                  <c:v>98</c:v>
                </c:pt>
                <c:pt idx="14">
                  <c:v>112</c:v>
                </c:pt>
                <c:pt idx="15">
                  <c:v>112</c:v>
                </c:pt>
                <c:pt idx="16">
                  <c:v>133</c:v>
                </c:pt>
                <c:pt idx="17">
                  <c:v>112.5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2-49E7-A05F-553F8F0E645B}"/>
            </c:ext>
          </c:extLst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Main!$A$2:$A$20</c:f>
              <c:numCache>
                <c:formatCode>0.0</c:formatCode>
                <c:ptCount val="19"/>
                <c:pt idx="0">
                  <c:v>51.3</c:v>
                </c:pt>
                <c:pt idx="1">
                  <c:v>56.3</c:v>
                </c:pt>
                <c:pt idx="2">
                  <c:v>56.5</c:v>
                </c:pt>
                <c:pt idx="3">
                  <c:v>57.3</c:v>
                </c:pt>
                <c:pt idx="4">
                  <c:v>57.5</c:v>
                </c:pt>
                <c:pt idx="5">
                  <c:v>59</c:v>
                </c:pt>
                <c:pt idx="6">
                  <c:v>59.8</c:v>
                </c:pt>
                <c:pt idx="7">
                  <c:v>62.5</c:v>
                </c:pt>
                <c:pt idx="8">
                  <c:v>62.5</c:v>
                </c:pt>
                <c:pt idx="9">
                  <c:v>62.8</c:v>
                </c:pt>
                <c:pt idx="10">
                  <c:v>63.5</c:v>
                </c:pt>
                <c:pt idx="11">
                  <c:v>64.3</c:v>
                </c:pt>
                <c:pt idx="12">
                  <c:v>64.8</c:v>
                </c:pt>
                <c:pt idx="13">
                  <c:v>65.3</c:v>
                </c:pt>
                <c:pt idx="14">
                  <c:v>66.5</c:v>
                </c:pt>
                <c:pt idx="15">
                  <c:v>66.5</c:v>
                </c:pt>
                <c:pt idx="16">
                  <c:v>67</c:v>
                </c:pt>
                <c:pt idx="17">
                  <c:v>69</c:v>
                </c:pt>
                <c:pt idx="18">
                  <c:v>72</c:v>
                </c:pt>
              </c:numCache>
            </c:numRef>
          </c:xVal>
          <c:yVal>
            <c:numRef>
              <c:f>Main!$D$2:$D$20</c:f>
              <c:numCache>
                <c:formatCode>0.0</c:formatCode>
                <c:ptCount val="19"/>
                <c:pt idx="0">
                  <c:v>75.900000000000006</c:v>
                </c:pt>
                <c:pt idx="1">
                  <c:v>75.900000000000006</c:v>
                </c:pt>
                <c:pt idx="2">
                  <c:v>75.900000000000006</c:v>
                </c:pt>
                <c:pt idx="3">
                  <c:v>75.900000000000006</c:v>
                </c:pt>
                <c:pt idx="4">
                  <c:v>75.900000000000006</c:v>
                </c:pt>
                <c:pt idx="5">
                  <c:v>96.5</c:v>
                </c:pt>
                <c:pt idx="6">
                  <c:v>96.5</c:v>
                </c:pt>
                <c:pt idx="7">
                  <c:v>96.5</c:v>
                </c:pt>
                <c:pt idx="8">
                  <c:v>96.5</c:v>
                </c:pt>
                <c:pt idx="9">
                  <c:v>96.5</c:v>
                </c:pt>
                <c:pt idx="10">
                  <c:v>96.5</c:v>
                </c:pt>
                <c:pt idx="11">
                  <c:v>96.5</c:v>
                </c:pt>
                <c:pt idx="12">
                  <c:v>112.5</c:v>
                </c:pt>
                <c:pt idx="13">
                  <c:v>112.5</c:v>
                </c:pt>
                <c:pt idx="14">
                  <c:v>112.5</c:v>
                </c:pt>
                <c:pt idx="15">
                  <c:v>112.5</c:v>
                </c:pt>
                <c:pt idx="16">
                  <c:v>131.80000000000001</c:v>
                </c:pt>
                <c:pt idx="17">
                  <c:v>131.80000000000001</c:v>
                </c:pt>
                <c:pt idx="18">
                  <c:v>131.80000000000001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12-49E7-A05F-553F8F0E6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7824"/>
        <c:axId val="159196288"/>
      </c:scatterChart>
      <c:valAx>
        <c:axId val="159197824"/>
        <c:scaling>
          <c:orientation val="minMax"/>
          <c:min val="50"/>
        </c:scaling>
        <c:delete val="0"/>
        <c:axPos val="b"/>
        <c:numFmt formatCode="0.0" sourceLinked="1"/>
        <c:majorTickMark val="out"/>
        <c:minorTickMark val="none"/>
        <c:tickLblPos val="nextTo"/>
        <c:crossAx val="159196288"/>
        <c:crosses val="autoZero"/>
        <c:crossBetween val="midCat"/>
      </c:valAx>
      <c:valAx>
        <c:axId val="159196288"/>
        <c:scaling>
          <c:orientation val="minMax"/>
          <c:min val="4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919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183173</xdr:colOff>
      <xdr:row>1</xdr:row>
      <xdr:rowOff>71804</xdr:rowOff>
    </xdr:from>
    <xdr:to>
      <xdr:col>12</xdr:col>
      <xdr:colOff>498231</xdr:colOff>
      <xdr:row>15</xdr:row>
      <xdr:rowOff>148004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87924</xdr:colOff>
      <xdr:row>23</xdr:row>
      <xdr:rowOff>21980</xdr:rowOff>
    </xdr:from>
    <xdr:to>
      <xdr:col>21</xdr:col>
      <xdr:colOff>320956</xdr:colOff>
      <xdr:row>56</xdr:row>
      <xdr:rowOff>59289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0462" y="4403480"/>
          <a:ext cx="11428571" cy="632380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66FFCC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13</xdr:col>
      <xdr:colOff>520212</xdr:colOff>
      <xdr:row>5</xdr:row>
      <xdr:rowOff>174381</xdr:rowOff>
    </xdr:from>
    <xdr:to>
      <xdr:col>21</xdr:col>
      <xdr:colOff>227135</xdr:colOff>
      <xdr:row>20</xdr:row>
      <xdr:rowOff>60081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520212</xdr:colOff>
      <xdr:row>4</xdr:row>
      <xdr:rowOff>93787</xdr:rowOff>
    </xdr:from>
    <xdr:to>
      <xdr:col>15</xdr:col>
      <xdr:colOff>227136</xdr:colOff>
      <xdr:row>18</xdr:row>
      <xdr:rowOff>169987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30" zoomScaleNormal="130" workbookViewId="0">
      <selection activeCell="E13" sqref="E13"/>
    </sheetView>
  </sheetViews>
  <sheetFormatPr defaultRowHeight="15" x14ac:dyDescent="0.25"/>
  <cols>
    <col min="1" max="2" width="9.140625" style="24"/>
    <col min="3" max="3" width="9.140625" style="28"/>
  </cols>
  <sheetData>
    <row r="1" spans="1:3" x14ac:dyDescent="0.25">
      <c r="A1" s="25" t="s">
        <v>1</v>
      </c>
      <c r="B1" s="25" t="s">
        <v>2</v>
      </c>
      <c r="C1" s="26" t="s">
        <v>3</v>
      </c>
    </row>
    <row r="2" spans="1:3" x14ac:dyDescent="0.25">
      <c r="A2" s="23">
        <v>69</v>
      </c>
      <c r="B2" s="23">
        <v>112.5</v>
      </c>
      <c r="C2" s="27">
        <v>14</v>
      </c>
    </row>
    <row r="3" spans="1:3" x14ac:dyDescent="0.25">
      <c r="A3" s="23">
        <v>56.5</v>
      </c>
      <c r="B3" s="23">
        <v>84</v>
      </c>
      <c r="C3" s="27">
        <v>13</v>
      </c>
    </row>
    <row r="4" spans="1:3" x14ac:dyDescent="0.25">
      <c r="A4" s="23">
        <v>65.3</v>
      </c>
      <c r="B4" s="23">
        <v>98</v>
      </c>
      <c r="C4" s="27">
        <v>13</v>
      </c>
    </row>
    <row r="5" spans="1:3" x14ac:dyDescent="0.25">
      <c r="A5" s="23">
        <v>62.8</v>
      </c>
      <c r="B5" s="23">
        <v>102.5</v>
      </c>
      <c r="C5" s="27">
        <v>14</v>
      </c>
    </row>
    <row r="6" spans="1:3" x14ac:dyDescent="0.25">
      <c r="A6" s="23">
        <v>63.5</v>
      </c>
      <c r="B6" s="23">
        <v>102.5</v>
      </c>
      <c r="C6" s="27">
        <v>14</v>
      </c>
    </row>
    <row r="7" spans="1:3" x14ac:dyDescent="0.25">
      <c r="A7" s="23">
        <v>57.3</v>
      </c>
      <c r="B7" s="23">
        <v>83</v>
      </c>
      <c r="C7" s="27">
        <v>12</v>
      </c>
    </row>
    <row r="8" spans="1:3" x14ac:dyDescent="0.25">
      <c r="A8" s="23">
        <v>59.8</v>
      </c>
      <c r="B8" s="23">
        <v>84.5</v>
      </c>
      <c r="C8" s="27">
        <v>12</v>
      </c>
    </row>
    <row r="9" spans="1:3" x14ac:dyDescent="0.25">
      <c r="A9" s="23">
        <v>62.5</v>
      </c>
      <c r="B9" s="23">
        <v>112.5</v>
      </c>
      <c r="C9" s="27">
        <v>15</v>
      </c>
    </row>
    <row r="10" spans="1:3" x14ac:dyDescent="0.25">
      <c r="A10" s="23">
        <v>62.5</v>
      </c>
      <c r="B10" s="23">
        <v>84</v>
      </c>
      <c r="C10" s="27">
        <v>13</v>
      </c>
    </row>
    <row r="11" spans="1:3" x14ac:dyDescent="0.25">
      <c r="A11" s="23">
        <v>59</v>
      </c>
      <c r="B11" s="23">
        <v>99.5</v>
      </c>
      <c r="C11" s="27">
        <v>12</v>
      </c>
    </row>
    <row r="12" spans="1:3" x14ac:dyDescent="0.25">
      <c r="A12" s="23">
        <v>51.3</v>
      </c>
      <c r="B12" s="23">
        <v>50.5</v>
      </c>
      <c r="C12" s="27">
        <v>11</v>
      </c>
    </row>
    <row r="13" spans="1:3" x14ac:dyDescent="0.25">
      <c r="A13" s="23">
        <v>64.3</v>
      </c>
      <c r="B13" s="23">
        <v>90</v>
      </c>
      <c r="C13" s="27">
        <v>14</v>
      </c>
    </row>
    <row r="14" spans="1:3" x14ac:dyDescent="0.25">
      <c r="A14" s="23">
        <v>56.3</v>
      </c>
      <c r="B14" s="23">
        <v>77</v>
      </c>
      <c r="C14" s="27">
        <v>12</v>
      </c>
    </row>
    <row r="15" spans="1:3" x14ac:dyDescent="0.25">
      <c r="A15" s="23">
        <v>66.5</v>
      </c>
      <c r="B15" s="23">
        <v>112</v>
      </c>
      <c r="C15" s="27">
        <v>15</v>
      </c>
    </row>
    <row r="16" spans="1:3" x14ac:dyDescent="0.25">
      <c r="A16" s="23">
        <v>72</v>
      </c>
      <c r="B16" s="23">
        <v>150</v>
      </c>
      <c r="C16" s="27">
        <v>16</v>
      </c>
    </row>
    <row r="17" spans="1:3" x14ac:dyDescent="0.25">
      <c r="A17" s="23">
        <v>64.8</v>
      </c>
      <c r="B17" s="23">
        <v>128</v>
      </c>
      <c r="C17" s="27">
        <v>12</v>
      </c>
    </row>
    <row r="18" spans="1:3" x14ac:dyDescent="0.25">
      <c r="A18" s="23">
        <v>67</v>
      </c>
      <c r="B18" s="23">
        <v>133</v>
      </c>
      <c r="C18" s="27">
        <v>15</v>
      </c>
    </row>
    <row r="19" spans="1:3" x14ac:dyDescent="0.25">
      <c r="A19" s="23">
        <v>57.5</v>
      </c>
      <c r="B19" s="23">
        <v>85</v>
      </c>
      <c r="C19" s="27">
        <v>11</v>
      </c>
    </row>
    <row r="20" spans="1:3" x14ac:dyDescent="0.25">
      <c r="A20" s="23">
        <v>66.5</v>
      </c>
      <c r="B20" s="23">
        <v>112</v>
      </c>
      <c r="C20" s="27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K1" zoomScale="130" zoomScaleNormal="130" workbookViewId="0">
      <selection activeCell="X12" sqref="X12"/>
    </sheetView>
  </sheetViews>
  <sheetFormatPr defaultRowHeight="15" x14ac:dyDescent="0.25"/>
  <cols>
    <col min="10" max="10" width="22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F1" s="10" t="s">
        <v>23</v>
      </c>
      <c r="G1" s="10" t="s">
        <v>24</v>
      </c>
      <c r="H1" s="10" t="s">
        <v>38</v>
      </c>
      <c r="I1" s="10" t="s">
        <v>79</v>
      </c>
      <c r="J1" s="10" t="s">
        <v>74</v>
      </c>
      <c r="T1" s="18" t="s">
        <v>77</v>
      </c>
      <c r="U1" s="19"/>
    </row>
    <row r="2" spans="1:23" x14ac:dyDescent="0.25">
      <c r="A2" s="8" t="s">
        <v>14</v>
      </c>
      <c r="B2" s="9">
        <v>51.3</v>
      </c>
      <c r="C2" s="9">
        <v>50.5</v>
      </c>
      <c r="D2" s="9">
        <v>11</v>
      </c>
      <c r="J2" s="11">
        <f>$F$4</f>
        <v>75.900000000000006</v>
      </c>
      <c r="P2" s="16"/>
      <c r="T2" s="1" t="s">
        <v>75</v>
      </c>
      <c r="U2" s="1">
        <f>5*H4+7*H10+4*H16+3*H20</f>
        <v>2680.8666666666663</v>
      </c>
    </row>
    <row r="3" spans="1:23" x14ac:dyDescent="0.25">
      <c r="A3" s="8" t="s">
        <v>16</v>
      </c>
      <c r="B3" s="9">
        <v>56.3</v>
      </c>
      <c r="C3" s="9">
        <v>77</v>
      </c>
      <c r="D3" s="9">
        <v>12</v>
      </c>
      <c r="J3" s="11">
        <f t="shared" ref="J3:J6" si="0">$F$4</f>
        <v>75.900000000000006</v>
      </c>
      <c r="T3" s="1" t="s">
        <v>76</v>
      </c>
      <c r="U3" s="1">
        <f>19*C21</f>
        <v>9335.7368421052633</v>
      </c>
      <c r="W3" t="s">
        <v>39</v>
      </c>
    </row>
    <row r="4" spans="1:23" x14ac:dyDescent="0.25">
      <c r="A4" s="8" t="s">
        <v>5</v>
      </c>
      <c r="B4" s="9">
        <v>56.5</v>
      </c>
      <c r="C4" s="9">
        <v>84</v>
      </c>
      <c r="D4" s="9">
        <v>13</v>
      </c>
      <c r="F4" s="11">
        <f>AVERAGE(C2:C6)</f>
        <v>75.900000000000006</v>
      </c>
      <c r="G4" s="11">
        <f>MEDIAN(C2:C6)</f>
        <v>83</v>
      </c>
      <c r="H4">
        <f>_xlfn.VAR.P(C2:C6)</f>
        <v>169.04</v>
      </c>
      <c r="I4" s="21">
        <f>H4*5</f>
        <v>845.19999999999993</v>
      </c>
      <c r="J4" s="11">
        <f t="shared" si="0"/>
        <v>75.900000000000006</v>
      </c>
      <c r="P4" s="17"/>
      <c r="T4" s="1" t="s">
        <v>40</v>
      </c>
      <c r="U4" s="1">
        <f>1-U2/U3</f>
        <v>0.71283823526648216</v>
      </c>
      <c r="W4">
        <f>U2/U3</f>
        <v>0.28716176473351784</v>
      </c>
    </row>
    <row r="5" spans="1:23" x14ac:dyDescent="0.25">
      <c r="A5" s="8" t="s">
        <v>9</v>
      </c>
      <c r="B5" s="9">
        <v>57.3</v>
      </c>
      <c r="C5" s="9">
        <v>83</v>
      </c>
      <c r="D5" s="9">
        <v>12</v>
      </c>
      <c r="I5" s="21"/>
      <c r="J5" s="11">
        <f t="shared" si="0"/>
        <v>75.900000000000006</v>
      </c>
    </row>
    <row r="6" spans="1:23" x14ac:dyDescent="0.25">
      <c r="A6" s="8" t="s">
        <v>21</v>
      </c>
      <c r="B6" s="9">
        <v>57.5</v>
      </c>
      <c r="C6" s="9">
        <v>85</v>
      </c>
      <c r="D6" s="9">
        <v>11</v>
      </c>
      <c r="I6" s="21"/>
      <c r="J6" s="11">
        <f t="shared" si="0"/>
        <v>75.900000000000006</v>
      </c>
    </row>
    <row r="7" spans="1:23" x14ac:dyDescent="0.25">
      <c r="A7" s="6" t="s">
        <v>13</v>
      </c>
      <c r="B7" s="7">
        <v>59</v>
      </c>
      <c r="C7" s="7">
        <v>99.5</v>
      </c>
      <c r="D7" s="7">
        <v>12</v>
      </c>
      <c r="I7" s="21"/>
      <c r="J7" s="11">
        <f>$F$10</f>
        <v>96.5</v>
      </c>
      <c r="P7" s="17"/>
    </row>
    <row r="8" spans="1:23" x14ac:dyDescent="0.25">
      <c r="A8" s="6" t="s">
        <v>10</v>
      </c>
      <c r="B8" s="7">
        <v>59.8</v>
      </c>
      <c r="C8" s="7">
        <v>84.5</v>
      </c>
      <c r="D8" s="7">
        <v>12</v>
      </c>
      <c r="I8" s="21"/>
      <c r="J8" s="11">
        <f t="shared" ref="J8:J13" si="1">$F$10</f>
        <v>96.5</v>
      </c>
    </row>
    <row r="9" spans="1:23" x14ac:dyDescent="0.25">
      <c r="A9" s="6" t="s">
        <v>11</v>
      </c>
      <c r="B9" s="7">
        <v>62.5</v>
      </c>
      <c r="C9" s="7">
        <v>112.5</v>
      </c>
      <c r="D9" s="7">
        <v>15</v>
      </c>
      <c r="I9" s="21"/>
      <c r="J9" s="11">
        <f t="shared" si="1"/>
        <v>96.5</v>
      </c>
    </row>
    <row r="10" spans="1:23" x14ac:dyDescent="0.25">
      <c r="A10" s="6" t="s">
        <v>12</v>
      </c>
      <c r="B10" s="7">
        <v>62.5</v>
      </c>
      <c r="C10" s="7">
        <v>84</v>
      </c>
      <c r="D10" s="7">
        <v>13</v>
      </c>
      <c r="F10" s="11">
        <f>AVERAGE(C7:C13)</f>
        <v>96.5</v>
      </c>
      <c r="G10" s="11">
        <f>MEDIAN(C7:C13)</f>
        <v>99.5</v>
      </c>
      <c r="H10">
        <f>_xlfn.VAR.P(C7:C13)</f>
        <v>97.071428571428569</v>
      </c>
      <c r="I10" s="21">
        <f>H10*7</f>
        <v>679.5</v>
      </c>
      <c r="J10" s="11">
        <f t="shared" si="1"/>
        <v>96.5</v>
      </c>
    </row>
    <row r="11" spans="1:23" x14ac:dyDescent="0.25">
      <c r="A11" s="6" t="s">
        <v>7</v>
      </c>
      <c r="B11" s="7">
        <v>62.8</v>
      </c>
      <c r="C11" s="7">
        <v>102.5</v>
      </c>
      <c r="D11" s="7">
        <v>14</v>
      </c>
      <c r="I11" s="21"/>
      <c r="J11" s="11">
        <f t="shared" si="1"/>
        <v>96.5</v>
      </c>
    </row>
    <row r="12" spans="1:23" x14ac:dyDescent="0.25">
      <c r="A12" s="6" t="s">
        <v>8</v>
      </c>
      <c r="B12" s="7">
        <v>63.5</v>
      </c>
      <c r="C12" s="7">
        <v>102.5</v>
      </c>
      <c r="D12" s="7">
        <v>14</v>
      </c>
      <c r="I12" s="21"/>
      <c r="J12" s="11">
        <f t="shared" si="1"/>
        <v>96.5</v>
      </c>
    </row>
    <row r="13" spans="1:23" x14ac:dyDescent="0.25">
      <c r="A13" s="6" t="s">
        <v>15</v>
      </c>
      <c r="B13" s="7">
        <v>64.3</v>
      </c>
      <c r="C13" s="7">
        <v>90</v>
      </c>
      <c r="D13" s="7">
        <v>14</v>
      </c>
      <c r="I13" s="21"/>
      <c r="J13" s="11">
        <f t="shared" si="1"/>
        <v>96.5</v>
      </c>
    </row>
    <row r="14" spans="1:23" x14ac:dyDescent="0.25">
      <c r="A14" s="4" t="s">
        <v>19</v>
      </c>
      <c r="B14" s="5">
        <v>64.8</v>
      </c>
      <c r="C14" s="5">
        <v>128</v>
      </c>
      <c r="D14" s="5">
        <v>12</v>
      </c>
      <c r="I14" s="21"/>
      <c r="J14" s="11">
        <f>$F$16</f>
        <v>112.5</v>
      </c>
    </row>
    <row r="15" spans="1:23" x14ac:dyDescent="0.25">
      <c r="A15" s="4" t="s">
        <v>6</v>
      </c>
      <c r="B15" s="5">
        <v>65.3</v>
      </c>
      <c r="C15" s="5">
        <v>98</v>
      </c>
      <c r="D15" s="5">
        <v>13</v>
      </c>
      <c r="I15" s="21"/>
      <c r="J15" s="11">
        <f t="shared" ref="J15:J17" si="2">$F$16</f>
        <v>112.5</v>
      </c>
    </row>
    <row r="16" spans="1:23" x14ac:dyDescent="0.25">
      <c r="A16" s="4" t="s">
        <v>17</v>
      </c>
      <c r="B16" s="5">
        <v>66.5</v>
      </c>
      <c r="C16" s="5">
        <v>112</v>
      </c>
      <c r="D16" s="5">
        <v>15</v>
      </c>
      <c r="F16" s="11">
        <f>AVERAGE(C14:C17)</f>
        <v>112.5</v>
      </c>
      <c r="G16" s="11">
        <f>MEDIAN(C14:C17)</f>
        <v>112</v>
      </c>
      <c r="H16">
        <f>_xlfn.VAR.P(C14:C17)</f>
        <v>112.75</v>
      </c>
      <c r="I16" s="21">
        <f>H16*4</f>
        <v>451</v>
      </c>
      <c r="J16" s="11">
        <f t="shared" si="2"/>
        <v>112.5</v>
      </c>
    </row>
    <row r="17" spans="1:10" x14ac:dyDescent="0.25">
      <c r="A17" s="4" t="s">
        <v>22</v>
      </c>
      <c r="B17" s="5">
        <v>66.5</v>
      </c>
      <c r="C17" s="5">
        <v>112</v>
      </c>
      <c r="D17" s="5">
        <v>15</v>
      </c>
      <c r="I17" s="21"/>
      <c r="J17" s="11">
        <f t="shared" si="2"/>
        <v>112.5</v>
      </c>
    </row>
    <row r="18" spans="1:10" x14ac:dyDescent="0.25">
      <c r="A18" s="1" t="s">
        <v>20</v>
      </c>
      <c r="B18" s="3">
        <v>67</v>
      </c>
      <c r="C18" s="3">
        <v>133</v>
      </c>
      <c r="D18" s="3">
        <v>15</v>
      </c>
      <c r="I18" s="21"/>
      <c r="J18" s="11">
        <f>$F$20</f>
        <v>131.83333333333334</v>
      </c>
    </row>
    <row r="19" spans="1:10" x14ac:dyDescent="0.25">
      <c r="A19" s="1" t="s">
        <v>4</v>
      </c>
      <c r="B19" s="3">
        <v>69</v>
      </c>
      <c r="C19" s="3">
        <v>112.5</v>
      </c>
      <c r="D19" s="3">
        <v>14</v>
      </c>
      <c r="I19" s="21"/>
      <c r="J19" s="11">
        <f t="shared" ref="J19:J20" si="3">$F$20</f>
        <v>131.83333333333334</v>
      </c>
    </row>
    <row r="20" spans="1:10" x14ac:dyDescent="0.25">
      <c r="A20" s="1" t="s">
        <v>18</v>
      </c>
      <c r="B20" s="3">
        <v>72</v>
      </c>
      <c r="C20" s="3">
        <v>150</v>
      </c>
      <c r="D20" s="3">
        <v>16</v>
      </c>
      <c r="F20" s="11">
        <f>AVERAGE(C18:C20)</f>
        <v>131.83333333333334</v>
      </c>
      <c r="G20" s="11">
        <f>MEDIAN(C18:C20)</f>
        <v>133</v>
      </c>
      <c r="H20">
        <f>_xlfn.VAR.P(C18:C20)</f>
        <v>235.05555555555554</v>
      </c>
      <c r="I20" s="21">
        <f>H20*3</f>
        <v>705.16666666666663</v>
      </c>
      <c r="J20" s="11">
        <f t="shared" si="3"/>
        <v>131.83333333333334</v>
      </c>
    </row>
    <row r="21" spans="1:10" x14ac:dyDescent="0.25">
      <c r="A21" s="12" t="s">
        <v>25</v>
      </c>
      <c r="C21">
        <f>_xlfn.VAR.P(C2:C20)</f>
        <v>491.35457063711914</v>
      </c>
    </row>
    <row r="22" spans="1:10" x14ac:dyDescent="0.25">
      <c r="A22" s="12" t="s">
        <v>26</v>
      </c>
      <c r="C22" s="22">
        <f>AVERAGE(C2:C20)</f>
        <v>100.02631578947368</v>
      </c>
    </row>
    <row r="23" spans="1:10" x14ac:dyDescent="0.25">
      <c r="A23" s="12" t="s">
        <v>79</v>
      </c>
      <c r="C23">
        <f>19*C21</f>
        <v>9335.7368421052633</v>
      </c>
    </row>
    <row r="59" spans="6:6" x14ac:dyDescent="0.25">
      <c r="F59" s="14" t="s">
        <v>27</v>
      </c>
    </row>
    <row r="60" spans="6:6" x14ac:dyDescent="0.25">
      <c r="F60" s="15" t="s">
        <v>28</v>
      </c>
    </row>
    <row r="61" spans="6:6" x14ac:dyDescent="0.25">
      <c r="F61" s="13"/>
    </row>
    <row r="62" spans="6:6" x14ac:dyDescent="0.25">
      <c r="F62" s="15" t="s">
        <v>29</v>
      </c>
    </row>
    <row r="63" spans="6:6" x14ac:dyDescent="0.25">
      <c r="F63" s="15" t="s">
        <v>30</v>
      </c>
    </row>
    <row r="64" spans="6:6" x14ac:dyDescent="0.25">
      <c r="F64" s="13"/>
    </row>
    <row r="65" spans="6:6" x14ac:dyDescent="0.25">
      <c r="F65" s="15" t="s">
        <v>31</v>
      </c>
    </row>
    <row r="66" spans="6:6" x14ac:dyDescent="0.25">
      <c r="F66" s="15" t="s">
        <v>32</v>
      </c>
    </row>
    <row r="67" spans="6:6" x14ac:dyDescent="0.25">
      <c r="F67" s="15" t="s">
        <v>33</v>
      </c>
    </row>
    <row r="68" spans="6:6" x14ac:dyDescent="0.25">
      <c r="F68" s="15" t="s">
        <v>34</v>
      </c>
    </row>
    <row r="69" spans="6:6" x14ac:dyDescent="0.25">
      <c r="F69" s="15" t="s">
        <v>35</v>
      </c>
    </row>
    <row r="70" spans="6:6" x14ac:dyDescent="0.25">
      <c r="F70" s="15" t="s">
        <v>36</v>
      </c>
    </row>
    <row r="71" spans="6:6" x14ac:dyDescent="0.25">
      <c r="F71" s="15" t="s">
        <v>37</v>
      </c>
    </row>
    <row r="74" spans="6:6" x14ac:dyDescent="0.25">
      <c r="F74" s="14" t="s">
        <v>41</v>
      </c>
    </row>
    <row r="75" spans="6:6" x14ac:dyDescent="0.25">
      <c r="F75" s="15" t="s">
        <v>42</v>
      </c>
    </row>
    <row r="76" spans="6:6" x14ac:dyDescent="0.25">
      <c r="F76" s="15" t="s">
        <v>43</v>
      </c>
    </row>
    <row r="77" spans="6:6" x14ac:dyDescent="0.25">
      <c r="F77" s="15" t="s">
        <v>44</v>
      </c>
    </row>
    <row r="78" spans="6:6" x14ac:dyDescent="0.25">
      <c r="F78" s="15" t="s">
        <v>45</v>
      </c>
    </row>
    <row r="79" spans="6:6" x14ac:dyDescent="0.25">
      <c r="F79" s="13"/>
    </row>
    <row r="80" spans="6:6" x14ac:dyDescent="0.25">
      <c r="F80" s="15" t="s">
        <v>46</v>
      </c>
    </row>
    <row r="81" spans="6:6" x14ac:dyDescent="0.25">
      <c r="F81" s="15" t="s">
        <v>47</v>
      </c>
    </row>
    <row r="82" spans="6:6" x14ac:dyDescent="0.25">
      <c r="F82" s="15" t="s">
        <v>48</v>
      </c>
    </row>
    <row r="83" spans="6:6" x14ac:dyDescent="0.25">
      <c r="F83" s="15" t="s">
        <v>49</v>
      </c>
    </row>
    <row r="84" spans="6:6" x14ac:dyDescent="0.25">
      <c r="F84" s="15" t="s">
        <v>50</v>
      </c>
    </row>
    <row r="85" spans="6:6" x14ac:dyDescent="0.25">
      <c r="F85" s="13"/>
    </row>
    <row r="86" spans="6:6" x14ac:dyDescent="0.25">
      <c r="F86" s="15" t="s">
        <v>51</v>
      </c>
    </row>
    <row r="87" spans="6:6" x14ac:dyDescent="0.25">
      <c r="F87" s="15" t="s">
        <v>52</v>
      </c>
    </row>
    <row r="88" spans="6:6" x14ac:dyDescent="0.25">
      <c r="F88" s="15">
        <v>100</v>
      </c>
    </row>
    <row r="89" spans="6:6" x14ac:dyDescent="0.25">
      <c r="F89" s="13"/>
    </row>
    <row r="90" spans="6:6" x14ac:dyDescent="0.25">
      <c r="F90" s="15" t="s">
        <v>53</v>
      </c>
    </row>
    <row r="91" spans="6:6" x14ac:dyDescent="0.25">
      <c r="F91" s="15" t="s">
        <v>54</v>
      </c>
    </row>
    <row r="92" spans="6:6" x14ac:dyDescent="0.25">
      <c r="F92" s="15" t="s">
        <v>55</v>
      </c>
    </row>
    <row r="93" spans="6:6" x14ac:dyDescent="0.25">
      <c r="F93" s="15" t="s">
        <v>56</v>
      </c>
    </row>
    <row r="94" spans="6:6" x14ac:dyDescent="0.25">
      <c r="F94" s="15" t="s">
        <v>57</v>
      </c>
    </row>
    <row r="95" spans="6:6" x14ac:dyDescent="0.25">
      <c r="F95" s="13"/>
    </row>
    <row r="96" spans="6:6" x14ac:dyDescent="0.25">
      <c r="F96" s="15" t="s">
        <v>58</v>
      </c>
    </row>
    <row r="97" spans="6:6" x14ac:dyDescent="0.25">
      <c r="F97" s="15" t="s">
        <v>59</v>
      </c>
    </row>
    <row r="98" spans="6:6" x14ac:dyDescent="0.25">
      <c r="F98" s="15" t="s">
        <v>60</v>
      </c>
    </row>
    <row r="99" spans="6:6" x14ac:dyDescent="0.25">
      <c r="F99" s="15" t="s">
        <v>56</v>
      </c>
    </row>
    <row r="100" spans="6:6" x14ac:dyDescent="0.25">
      <c r="F100" s="15" t="s">
        <v>61</v>
      </c>
    </row>
    <row r="101" spans="6:6" x14ac:dyDescent="0.25">
      <c r="F101" s="13"/>
    </row>
    <row r="102" spans="6:6" x14ac:dyDescent="0.25">
      <c r="F102" s="15" t="s">
        <v>62</v>
      </c>
    </row>
    <row r="103" spans="6:6" x14ac:dyDescent="0.25">
      <c r="F103" s="15" t="s">
        <v>63</v>
      </c>
    </row>
    <row r="104" spans="6:6" x14ac:dyDescent="0.25">
      <c r="F104" s="15" t="s">
        <v>64</v>
      </c>
    </row>
    <row r="105" spans="6:6" x14ac:dyDescent="0.25">
      <c r="F105" s="15" t="s">
        <v>56</v>
      </c>
    </row>
    <row r="106" spans="6:6" x14ac:dyDescent="0.25">
      <c r="F106" s="15" t="s">
        <v>65</v>
      </c>
    </row>
    <row r="107" spans="6:6" x14ac:dyDescent="0.25">
      <c r="F107" s="13"/>
    </row>
    <row r="108" spans="6:6" x14ac:dyDescent="0.25">
      <c r="F108" s="15" t="s">
        <v>66</v>
      </c>
    </row>
    <row r="109" spans="6:6" x14ac:dyDescent="0.25">
      <c r="F109" s="15" t="s">
        <v>67</v>
      </c>
    </row>
    <row r="110" spans="6:6" x14ac:dyDescent="0.25">
      <c r="F110" s="13"/>
    </row>
    <row r="111" spans="6:6" x14ac:dyDescent="0.25">
      <c r="F111" s="15" t="s">
        <v>68</v>
      </c>
    </row>
    <row r="112" spans="6:6" x14ac:dyDescent="0.25">
      <c r="F112" s="15" t="s">
        <v>69</v>
      </c>
    </row>
    <row r="113" spans="6:6" x14ac:dyDescent="0.25">
      <c r="F113" s="13"/>
    </row>
    <row r="114" spans="6:6" x14ac:dyDescent="0.25">
      <c r="F114" s="15" t="s">
        <v>70</v>
      </c>
    </row>
    <row r="115" spans="6:6" x14ac:dyDescent="0.25">
      <c r="F115" s="15" t="s">
        <v>71</v>
      </c>
    </row>
    <row r="116" spans="6:6" x14ac:dyDescent="0.25">
      <c r="F116" s="13"/>
    </row>
    <row r="117" spans="6:6" x14ac:dyDescent="0.25">
      <c r="F117" s="15" t="s">
        <v>72</v>
      </c>
    </row>
    <row r="118" spans="6:6" x14ac:dyDescent="0.25">
      <c r="F118" s="15" t="s">
        <v>73</v>
      </c>
    </row>
    <row r="121" spans="6:6" x14ac:dyDescent="0.25">
      <c r="F121" s="20" t="s">
        <v>78</v>
      </c>
    </row>
  </sheetData>
  <sortState ref="A2:D20">
    <sortCondition ref="B2:B20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30" zoomScaleNormal="130" workbookViewId="0">
      <selection activeCell="L2" sqref="L2"/>
    </sheetView>
  </sheetViews>
  <sheetFormatPr defaultRowHeight="15" x14ac:dyDescent="0.25"/>
  <cols>
    <col min="1" max="2" width="9.140625" style="32"/>
    <col min="3" max="4" width="9.140625" style="24"/>
  </cols>
  <sheetData>
    <row r="1" spans="1:10" x14ac:dyDescent="0.25">
      <c r="A1" s="30" t="s">
        <v>1</v>
      </c>
      <c r="B1" s="30" t="s">
        <v>2</v>
      </c>
      <c r="C1" s="30" t="s">
        <v>80</v>
      </c>
      <c r="D1" s="30" t="s">
        <v>81</v>
      </c>
      <c r="E1" s="30" t="s">
        <v>82</v>
      </c>
      <c r="F1" s="30" t="s">
        <v>38</v>
      </c>
      <c r="G1" s="30" t="s">
        <v>79</v>
      </c>
      <c r="I1" s="35" t="s">
        <v>77</v>
      </c>
      <c r="J1" s="36"/>
    </row>
    <row r="2" spans="1:10" x14ac:dyDescent="0.25">
      <c r="A2" s="31">
        <v>51.3</v>
      </c>
      <c r="B2" s="31">
        <v>50.5</v>
      </c>
      <c r="C2" s="32">
        <v>1</v>
      </c>
      <c r="D2" s="32">
        <v>75.900000000000006</v>
      </c>
      <c r="E2" s="32">
        <f>B2-D2</f>
        <v>-25.400000000000006</v>
      </c>
      <c r="F2" s="33">
        <v>169.04</v>
      </c>
      <c r="G2" s="33">
        <v>845.19999999999993</v>
      </c>
      <c r="I2" s="29" t="s">
        <v>75</v>
      </c>
      <c r="J2" s="29">
        <v>2680.8666666666663</v>
      </c>
    </row>
    <row r="3" spans="1:10" x14ac:dyDescent="0.25">
      <c r="A3" s="31">
        <v>56.3</v>
      </c>
      <c r="B3" s="31">
        <v>77</v>
      </c>
      <c r="C3" s="32">
        <v>1</v>
      </c>
      <c r="D3" s="32">
        <v>75.900000000000006</v>
      </c>
      <c r="E3" s="32">
        <f t="shared" ref="E3:E20" si="0">B3-D3</f>
        <v>1.0999999999999943</v>
      </c>
      <c r="F3" s="33"/>
      <c r="G3" s="33"/>
      <c r="I3" s="29" t="s">
        <v>76</v>
      </c>
      <c r="J3" s="29">
        <v>9335.7368421052633</v>
      </c>
    </row>
    <row r="4" spans="1:10" x14ac:dyDescent="0.25">
      <c r="A4" s="31">
        <v>56.5</v>
      </c>
      <c r="B4" s="31">
        <v>84</v>
      </c>
      <c r="C4" s="32">
        <v>1</v>
      </c>
      <c r="D4" s="32">
        <v>75.900000000000006</v>
      </c>
      <c r="E4" s="32">
        <f t="shared" si="0"/>
        <v>8.0999999999999943</v>
      </c>
      <c r="F4" s="33"/>
      <c r="G4" s="33"/>
      <c r="I4" s="29" t="s">
        <v>40</v>
      </c>
      <c r="J4" s="29">
        <f>1-J2/J3</f>
        <v>0.71283823526648216</v>
      </c>
    </row>
    <row r="5" spans="1:10" x14ac:dyDescent="0.25">
      <c r="A5" s="31">
        <v>57.3</v>
      </c>
      <c r="B5" s="31">
        <v>83</v>
      </c>
      <c r="C5" s="32">
        <v>1</v>
      </c>
      <c r="D5" s="32">
        <v>75.900000000000006</v>
      </c>
      <c r="E5" s="32">
        <f t="shared" si="0"/>
        <v>7.0999999999999943</v>
      </c>
      <c r="F5" s="33"/>
      <c r="G5" s="33"/>
    </row>
    <row r="6" spans="1:10" x14ac:dyDescent="0.25">
      <c r="A6" s="31">
        <v>57.5</v>
      </c>
      <c r="B6" s="31">
        <v>85</v>
      </c>
      <c r="C6" s="32">
        <v>1</v>
      </c>
      <c r="D6" s="32">
        <v>75.900000000000006</v>
      </c>
      <c r="E6" s="32">
        <f t="shared" si="0"/>
        <v>9.0999999999999943</v>
      </c>
      <c r="F6" s="33"/>
      <c r="G6" s="33"/>
    </row>
    <row r="7" spans="1:10" x14ac:dyDescent="0.25">
      <c r="A7" s="31">
        <v>59</v>
      </c>
      <c r="B7" s="31">
        <v>99.5</v>
      </c>
      <c r="C7" s="32">
        <v>2</v>
      </c>
      <c r="D7" s="32">
        <v>96.5</v>
      </c>
      <c r="E7" s="32">
        <f t="shared" si="0"/>
        <v>3</v>
      </c>
      <c r="F7" s="33">
        <v>97.071428571428569</v>
      </c>
      <c r="G7" s="33">
        <v>679.5</v>
      </c>
      <c r="H7" s="34"/>
    </row>
    <row r="8" spans="1:10" x14ac:dyDescent="0.25">
      <c r="A8" s="31">
        <v>59.8</v>
      </c>
      <c r="B8" s="31">
        <v>84.5</v>
      </c>
      <c r="C8" s="32">
        <v>2</v>
      </c>
      <c r="D8" s="32">
        <v>96.5</v>
      </c>
      <c r="E8" s="32">
        <f t="shared" si="0"/>
        <v>-12</v>
      </c>
      <c r="F8" s="33"/>
      <c r="G8" s="33"/>
      <c r="H8" s="34"/>
    </row>
    <row r="9" spans="1:10" x14ac:dyDescent="0.25">
      <c r="A9" s="31">
        <v>62.5</v>
      </c>
      <c r="B9" s="31">
        <v>112.5</v>
      </c>
      <c r="C9" s="32">
        <v>2</v>
      </c>
      <c r="D9" s="32">
        <v>96.5</v>
      </c>
      <c r="E9" s="32">
        <f t="shared" si="0"/>
        <v>16</v>
      </c>
      <c r="F9" s="33"/>
      <c r="G9" s="33"/>
      <c r="H9" s="34"/>
    </row>
    <row r="10" spans="1:10" x14ac:dyDescent="0.25">
      <c r="A10" s="31">
        <v>62.5</v>
      </c>
      <c r="B10" s="31">
        <v>84</v>
      </c>
      <c r="C10" s="32">
        <v>2</v>
      </c>
      <c r="D10" s="32">
        <v>96.5</v>
      </c>
      <c r="E10" s="32">
        <f t="shared" si="0"/>
        <v>-12.5</v>
      </c>
      <c r="F10" s="33"/>
      <c r="G10" s="33"/>
      <c r="H10" s="34"/>
    </row>
    <row r="11" spans="1:10" x14ac:dyDescent="0.25">
      <c r="A11" s="31">
        <v>62.8</v>
      </c>
      <c r="B11" s="31">
        <v>102.5</v>
      </c>
      <c r="C11" s="32">
        <v>2</v>
      </c>
      <c r="D11" s="32">
        <v>96.5</v>
      </c>
      <c r="E11" s="32">
        <f t="shared" si="0"/>
        <v>6</v>
      </c>
      <c r="F11" s="33"/>
      <c r="G11" s="33"/>
      <c r="H11" s="34"/>
    </row>
    <row r="12" spans="1:10" x14ac:dyDescent="0.25">
      <c r="A12" s="31">
        <v>63.5</v>
      </c>
      <c r="B12" s="31">
        <v>102.5</v>
      </c>
      <c r="C12" s="32">
        <v>2</v>
      </c>
      <c r="D12" s="32">
        <v>96.5</v>
      </c>
      <c r="E12" s="32">
        <f t="shared" si="0"/>
        <v>6</v>
      </c>
      <c r="F12" s="33"/>
      <c r="G12" s="33"/>
      <c r="H12" s="34"/>
    </row>
    <row r="13" spans="1:10" x14ac:dyDescent="0.25">
      <c r="A13" s="31">
        <v>64.3</v>
      </c>
      <c r="B13" s="31">
        <v>90</v>
      </c>
      <c r="C13" s="32">
        <v>2</v>
      </c>
      <c r="D13" s="32">
        <v>96.5</v>
      </c>
      <c r="E13" s="32">
        <f t="shared" si="0"/>
        <v>-6.5</v>
      </c>
      <c r="F13" s="33"/>
      <c r="G13" s="33"/>
      <c r="H13" s="34"/>
    </row>
    <row r="14" spans="1:10" x14ac:dyDescent="0.25">
      <c r="A14" s="31">
        <v>64.8</v>
      </c>
      <c r="B14" s="31">
        <v>128</v>
      </c>
      <c r="C14" s="32">
        <v>3</v>
      </c>
      <c r="D14" s="32">
        <v>112.5</v>
      </c>
      <c r="E14" s="32">
        <f t="shared" si="0"/>
        <v>15.5</v>
      </c>
      <c r="F14" s="33">
        <v>112.75</v>
      </c>
      <c r="G14" s="33">
        <v>451</v>
      </c>
      <c r="H14" s="34"/>
    </row>
    <row r="15" spans="1:10" x14ac:dyDescent="0.25">
      <c r="A15" s="31">
        <v>65.3</v>
      </c>
      <c r="B15" s="31">
        <v>98</v>
      </c>
      <c r="C15" s="32">
        <v>3</v>
      </c>
      <c r="D15" s="32">
        <v>112.5</v>
      </c>
      <c r="E15" s="32">
        <f t="shared" si="0"/>
        <v>-14.5</v>
      </c>
      <c r="F15" s="33"/>
      <c r="G15" s="33"/>
      <c r="H15" s="34"/>
    </row>
    <row r="16" spans="1:10" x14ac:dyDescent="0.25">
      <c r="A16" s="31">
        <v>66.5</v>
      </c>
      <c r="B16" s="31">
        <v>112</v>
      </c>
      <c r="C16" s="32">
        <v>3</v>
      </c>
      <c r="D16" s="32">
        <v>112.5</v>
      </c>
      <c r="E16" s="32">
        <f t="shared" si="0"/>
        <v>-0.5</v>
      </c>
      <c r="F16" s="33"/>
      <c r="G16" s="33"/>
    </row>
    <row r="17" spans="1:7" x14ac:dyDescent="0.25">
      <c r="A17" s="31">
        <v>66.5</v>
      </c>
      <c r="B17" s="31">
        <v>112</v>
      </c>
      <c r="C17" s="32">
        <v>3</v>
      </c>
      <c r="D17" s="32">
        <v>112.5</v>
      </c>
      <c r="E17" s="32">
        <f t="shared" si="0"/>
        <v>-0.5</v>
      </c>
      <c r="F17" s="33"/>
      <c r="G17" s="33"/>
    </row>
    <row r="18" spans="1:7" x14ac:dyDescent="0.25">
      <c r="A18" s="31">
        <v>67</v>
      </c>
      <c r="B18" s="31">
        <v>133</v>
      </c>
      <c r="C18" s="32">
        <v>4</v>
      </c>
      <c r="D18" s="32">
        <v>131.80000000000001</v>
      </c>
      <c r="E18" s="32">
        <f t="shared" si="0"/>
        <v>1.1999999999999886</v>
      </c>
      <c r="F18" s="33">
        <v>235.05555555555554</v>
      </c>
      <c r="G18" s="33">
        <v>705.16666666666663</v>
      </c>
    </row>
    <row r="19" spans="1:7" x14ac:dyDescent="0.25">
      <c r="A19" s="31">
        <v>69</v>
      </c>
      <c r="B19" s="31">
        <v>112.5</v>
      </c>
      <c r="C19" s="32">
        <v>4</v>
      </c>
      <c r="D19" s="32">
        <v>131.80000000000001</v>
      </c>
      <c r="E19" s="32">
        <f t="shared" si="0"/>
        <v>-19.300000000000011</v>
      </c>
      <c r="F19" s="33"/>
      <c r="G19" s="33"/>
    </row>
    <row r="20" spans="1:7" x14ac:dyDescent="0.25">
      <c r="A20" s="31">
        <v>72</v>
      </c>
      <c r="B20" s="31">
        <v>150</v>
      </c>
      <c r="C20" s="32">
        <v>4</v>
      </c>
      <c r="D20" s="32">
        <v>131.80000000000001</v>
      </c>
      <c r="E20" s="32">
        <f t="shared" si="0"/>
        <v>18.199999999999989</v>
      </c>
      <c r="F20" s="33"/>
      <c r="G20" s="33"/>
    </row>
    <row r="21" spans="1:7" x14ac:dyDescent="0.25">
      <c r="B21">
        <f>_xlfn.VAR.P(B2:B20)</f>
        <v>491.35457063711914</v>
      </c>
      <c r="G21" s="32">
        <f>SUM(G2:G20)</f>
        <v>2680.8666666666663</v>
      </c>
    </row>
    <row r="22" spans="1:7" x14ac:dyDescent="0.25">
      <c r="B22" s="32">
        <f>19*B21</f>
        <v>9335.7368421052633</v>
      </c>
    </row>
  </sheetData>
  <sortState ref="A2:B20">
    <sortCondition ref="A2:A20"/>
  </sortState>
  <mergeCells count="9">
    <mergeCell ref="F14:F17"/>
    <mergeCell ref="G14:G17"/>
    <mergeCell ref="F18:F20"/>
    <mergeCell ref="G18:G20"/>
    <mergeCell ref="I1:J1"/>
    <mergeCell ref="F2:F6"/>
    <mergeCell ref="G2:G6"/>
    <mergeCell ref="F7:F13"/>
    <mergeCell ref="G7:G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Data0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2018-10-05T22:20:38Z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