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A981B76B-AB73-46C2-B69D-CFC83AB9AF5F}" xr6:coauthVersionLast="47" xr6:coauthVersionMax="47" xr10:uidLastSave="{00000000-0000-0000-0000-000000000000}"/>
  <bookViews>
    <workbookView xWindow="12075" yWindow="0" windowWidth="16815" windowHeight="15585" xr2:uid="{30A1C993-5189-409B-844D-EED538372A7C}"/>
  </bookViews>
  <sheets>
    <sheet name="Perguntas" sheetId="1" r:id="rId1"/>
    <sheet name="Planilha2" sheetId="2" r:id="rId2"/>
  </sheets>
  <definedNames>
    <definedName name="aporte">Perguntas!$D$15</definedName>
    <definedName name="dividendosMensais">Perguntas!$D$19</definedName>
    <definedName name="patrimonio">Perguntas!$D$18</definedName>
    <definedName name="qtdAnos">Perguntas!$D$16</definedName>
    <definedName name="rendimentoCarteira">Perguntas!$D$11</definedName>
    <definedName name="salario">Perguntas!$D$10</definedName>
    <definedName name="sugestaoInvestimento">Perguntas!$D$12</definedName>
    <definedName name="taxaMensal">Perguntas!$D$17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4" i="1"/>
  <c r="A11" i="2"/>
  <c r="A12" i="2"/>
  <c r="A13" i="2"/>
  <c r="A14" i="2"/>
  <c r="A15" i="2"/>
  <c r="A16" i="2"/>
  <c r="A17" i="2"/>
  <c r="A18" i="2"/>
  <c r="A19" i="2"/>
  <c r="A20" i="2"/>
  <c r="A21" i="2"/>
  <c r="A10" i="2"/>
  <c r="A5" i="2"/>
  <c r="C38" i="1" s="1"/>
  <c r="A6" i="2"/>
  <c r="A7" i="2"/>
  <c r="A8" i="2"/>
  <c r="A9" i="2"/>
  <c r="A4" i="2"/>
  <c r="D18" i="1"/>
  <c r="D19" i="1" s="1"/>
  <c r="D12" i="1"/>
  <c r="C23" i="1"/>
  <c r="D23" i="1" s="1"/>
  <c r="C24" i="1"/>
  <c r="D24" i="1" s="1"/>
  <c r="C25" i="1"/>
  <c r="D25" i="1" s="1"/>
  <c r="C26" i="1"/>
  <c r="D26" i="1" s="1"/>
  <c r="C22" i="1"/>
  <c r="D22" i="1" s="1"/>
  <c r="C36" i="1" l="1"/>
  <c r="D36" i="1" s="1"/>
  <c r="C35" i="1"/>
  <c r="D35" i="1" s="1"/>
  <c r="G4" i="2"/>
  <c r="C37" i="1"/>
  <c r="D37" i="1" s="1"/>
  <c r="C33" i="1"/>
  <c r="D33" i="1" s="1"/>
  <c r="D38" i="1"/>
  <c r="D34" i="1"/>
  <c r="D39" i="1" l="1"/>
</calcChain>
</file>

<file path=xl/sharedStrings.xml><?xml version="1.0" encoding="utf-8"?>
<sst xmlns="http://schemas.openxmlformats.org/spreadsheetml/2006/main" count="70" uniqueCount="35">
  <si>
    <t>Quanto investir por mês?</t>
  </si>
  <si>
    <t>Por quantos anos?</t>
  </si>
  <si>
    <t>INVESTIMENTO MENSAL</t>
  </si>
  <si>
    <t>Dividendos mensais?</t>
  </si>
  <si>
    <t>Patrimônio acumulado?</t>
  </si>
  <si>
    <t>Taxa de rendimento mensal?</t>
  </si>
  <si>
    <t>%</t>
  </si>
  <si>
    <t>Quanto em 2 anos?</t>
  </si>
  <si>
    <t>Quanto em 5 anos?</t>
  </si>
  <si>
    <t>Quanto em 10 anos?</t>
  </si>
  <si>
    <t>Quanto em 20 anos?</t>
  </si>
  <si>
    <t>Quanto em 30 anos?</t>
  </si>
  <si>
    <t>Salário</t>
  </si>
  <si>
    <t>Rendimento Carteira</t>
  </si>
  <si>
    <t>Sugestões de Investimento</t>
  </si>
  <si>
    <t>CONFIGURAÇÕES</t>
  </si>
  <si>
    <t>CENÁRIOS</t>
  </si>
  <si>
    <t>DIVIDENDOS</t>
  </si>
  <si>
    <t>AGRESSIVO</t>
  </si>
  <si>
    <t>PERFIL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</si>
  <si>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</si>
  <si>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</si>
  <si>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</si>
  <si>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</si>
  <si>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</si>
  <si>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</si>
  <si>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</si>
  <si>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</si>
  <si>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</si>
  <si>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</si>
  <si>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</si>
  <si>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MODERADO</t>
  </si>
  <si>
    <t>CONSERVADOR</t>
  </si>
  <si>
    <t>MODERADO-TIJOLO</t>
  </si>
  <si>
    <t>Conservador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</si>
</sst>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7" formatCode="&quot;R$&quot;\ #,##0.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"/>
      <family val="2"/>
    </font>
    <font>
      <b/>
      <sz val="14"/>
      <color theme="0"/>
      <name val="Segoe UI"/>
      <family val="2"/>
    </font>
    <font>
      <sz val="12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2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6">
    <xf numFmtId="0" fontId="0" fillId="0" borderId="0" xfId="0"/>
    <xf numFmtId="0" fontId="0" fillId="0" borderId="3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67" fontId="5" fillId="0" borderId="21" xfId="0" applyNumberFormat="1" applyFont="1" applyBorder="1" applyAlignment="1">
      <alignment horizontal="center" vertical="center"/>
    </xf>
    <xf numFmtId="10" fontId="5" fillId="0" borderId="22" xfId="0" applyNumberFormat="1" applyFont="1" applyBorder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7" fontId="8" fillId="0" borderId="9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0" fontId="8" fillId="0" borderId="7" xfId="0" applyNumberFormat="1" applyFont="1" applyBorder="1" applyAlignment="1">
      <alignment horizontal="center" vertical="center"/>
    </xf>
    <xf numFmtId="8" fontId="8" fillId="4" borderId="7" xfId="0" applyNumberFormat="1" applyFont="1" applyFill="1" applyBorder="1" applyAlignment="1">
      <alignment horizontal="center" vertical="center"/>
    </xf>
    <xf numFmtId="8" fontId="8" fillId="4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8" fontId="5" fillId="4" borderId="13" xfId="0" applyNumberFormat="1" applyFont="1" applyFill="1" applyBorder="1" applyAlignment="1">
      <alignment horizontal="center" vertical="center"/>
    </xf>
    <xf numFmtId="8" fontId="5" fillId="4" borderId="14" xfId="0" applyNumberFormat="1" applyFont="1" applyFill="1" applyBorder="1" applyAlignment="1">
      <alignment horizontal="center" vertical="center"/>
    </xf>
    <xf numFmtId="8" fontId="5" fillId="4" borderId="16" xfId="0" applyNumberFormat="1" applyFont="1" applyFill="1" applyBorder="1" applyAlignment="1">
      <alignment horizontal="center" vertical="center"/>
    </xf>
    <xf numFmtId="8" fontId="5" fillId="4" borderId="17" xfId="0" applyNumberFormat="1" applyFont="1" applyFill="1" applyBorder="1" applyAlignment="1">
      <alignment horizontal="center" vertical="center"/>
    </xf>
    <xf numFmtId="8" fontId="5" fillId="4" borderId="19" xfId="0" applyNumberFormat="1" applyFont="1" applyFill="1" applyBorder="1" applyAlignment="1">
      <alignment horizontal="center" vertical="center"/>
    </xf>
    <xf numFmtId="8" fontId="5" fillId="4" borderId="20" xfId="0" applyNumberFormat="1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left" indent="2"/>
    </xf>
    <xf numFmtId="0" fontId="7" fillId="6" borderId="25" xfId="0" applyFont="1" applyFill="1" applyBorder="1" applyAlignment="1">
      <alignment horizontal="left" indent="2"/>
    </xf>
    <xf numFmtId="0" fontId="7" fillId="6" borderId="26" xfId="0" applyFont="1" applyFill="1" applyBorder="1" applyAlignment="1">
      <alignment horizontal="left" indent="2"/>
    </xf>
    <xf numFmtId="0" fontId="7" fillId="6" borderId="27" xfId="0" applyFont="1" applyFill="1" applyBorder="1" applyAlignment="1">
      <alignment horizontal="left" indent="2"/>
    </xf>
    <xf numFmtId="0" fontId="7" fillId="6" borderId="28" xfId="0" applyFont="1" applyFill="1" applyBorder="1" applyAlignment="1">
      <alignment horizontal="left" indent="2"/>
    </xf>
    <xf numFmtId="0" fontId="7" fillId="6" borderId="29" xfId="0" applyFont="1" applyFill="1" applyBorder="1" applyAlignment="1">
      <alignment horizontal="left" indent="2"/>
    </xf>
    <xf numFmtId="0" fontId="7" fillId="0" borderId="30" xfId="0" applyFont="1" applyBorder="1" applyAlignment="1">
      <alignment horizontal="left" indent="2"/>
    </xf>
    <xf numFmtId="0" fontId="7" fillId="0" borderId="31" xfId="0" applyFont="1" applyBorder="1" applyAlignment="1">
      <alignment horizontal="left" indent="2"/>
    </xf>
    <xf numFmtId="0" fontId="7" fillId="0" borderId="32" xfId="0" applyFont="1" applyBorder="1" applyAlignment="1">
      <alignment horizontal="left" indent="2"/>
    </xf>
    <xf numFmtId="0" fontId="7" fillId="0" borderId="33" xfId="0" applyFont="1" applyBorder="1" applyAlignment="1">
      <alignment horizontal="left" indent="2"/>
    </xf>
    <xf numFmtId="0" fontId="9" fillId="4" borderId="32" xfId="0" applyFont="1" applyFill="1" applyBorder="1" applyAlignment="1">
      <alignment horizontal="left" indent="2"/>
    </xf>
    <xf numFmtId="0" fontId="9" fillId="4" borderId="33" xfId="0" applyFont="1" applyFill="1" applyBorder="1" applyAlignment="1">
      <alignment horizontal="left" indent="2"/>
    </xf>
    <xf numFmtId="0" fontId="9" fillId="4" borderId="34" xfId="0" applyFont="1" applyFill="1" applyBorder="1" applyAlignment="1">
      <alignment horizontal="left" indent="2"/>
    </xf>
    <xf numFmtId="0" fontId="9" fillId="4" borderId="35" xfId="0" applyFont="1" applyFill="1" applyBorder="1" applyAlignment="1">
      <alignment horizontal="left" indent="2"/>
    </xf>
    <xf numFmtId="0" fontId="7" fillId="4" borderId="12" xfId="0" applyFont="1" applyFill="1" applyBorder="1" applyAlignment="1">
      <alignment horizontal="left" indent="2"/>
    </xf>
    <xf numFmtId="0" fontId="7" fillId="4" borderId="15" xfId="0" applyFont="1" applyFill="1" applyBorder="1" applyAlignment="1">
      <alignment horizontal="left" indent="2"/>
    </xf>
    <xf numFmtId="0" fontId="7" fillId="4" borderId="18" xfId="0" applyFont="1" applyFill="1" applyBorder="1" applyAlignment="1">
      <alignment horizontal="left" indent="2"/>
    </xf>
    <xf numFmtId="0" fontId="6" fillId="5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2" borderId="0" xfId="2" applyBorder="1" applyAlignment="1">
      <alignment horizontal="left" indent="2"/>
    </xf>
    <xf numFmtId="0" fontId="2" fillId="2" borderId="0" xfId="2"/>
    <xf numFmtId="0" fontId="3" fillId="0" borderId="0" xfId="0" applyFont="1"/>
    <xf numFmtId="0" fontId="3" fillId="6" borderId="0" xfId="0" applyFont="1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2" fillId="2" borderId="0" xfId="2" applyAlignment="1">
      <alignment horizontal="center" vertical="center"/>
    </xf>
    <xf numFmtId="167" fontId="3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9" fontId="2" fillId="2" borderId="0" xfId="1" applyNumberFormat="1" applyFont="1" applyFill="1"/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7" borderId="0" xfId="0" applyFont="1" applyFill="1"/>
    <xf numFmtId="167" fontId="3" fillId="7" borderId="0" xfId="0" applyNumberFormat="1" applyFont="1" applyFill="1" applyAlignment="1">
      <alignment horizontal="center" vertical="center"/>
    </xf>
  </cellXfs>
  <cellStyles count="3">
    <cellStyle name="Neutro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39E7AD"/>
      <color rgb="FF1F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TIPO</a:t>
            </a:r>
            <a:r>
              <a:rPr lang="pt-BR" baseline="0"/>
              <a:t> DE FII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Perguntas!$B$33:$B$38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Perguntas!$C$33:$C$38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5-4299-9BAC-059E0C1F0A1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306456</xdr:colOff>
      <xdr:row>1</xdr:row>
      <xdr:rowOff>66261</xdr:rowOff>
    </xdr:from>
    <xdr:to>
      <xdr:col>4</xdr:col>
      <xdr:colOff>29498</xdr:colOff>
      <xdr:row>7</xdr:row>
      <xdr:rowOff>16565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8D4B1637-79C5-3656-FA86-8312C739C7A1}"/>
            </a:ext>
          </a:extLst>
        </xdr:cNvPr>
        <xdr:cNvSpPr/>
      </xdr:nvSpPr>
      <xdr:spPr>
        <a:xfrm>
          <a:off x="306456" y="256761"/>
          <a:ext cx="5313803" cy="1093304"/>
        </a:xfrm>
        <a:prstGeom prst="roundRect">
          <a:avLst>
            <a:gd name="adj" fmla="val 5556"/>
          </a:avLst>
        </a:prstGeom>
        <a:solidFill>
          <a:srgbClr val="1F4141"/>
        </a:solidFill>
        <a:ln w="38100">
          <a:solidFill>
            <a:srgbClr val="39E7AD"/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4000">
              <a:latin typeface="Bauhaus 93" panose="04030905020B02020C02" pitchFamily="82" charset="0"/>
            </a:rPr>
            <a:t>    DIO INVEST</a:t>
          </a:r>
        </a:p>
      </xdr:txBody>
    </xdr:sp>
    <xdr:clientData/>
  </xdr:twoCellAnchor>
  <xdr:twoCellAnchor editAs="oneCell">
    <xdr:from>
      <xdr:col>1</xdr:col>
      <xdr:colOff>646043</xdr:colOff>
      <xdr:row>1</xdr:row>
      <xdr:rowOff>173934</xdr:rowOff>
    </xdr:from>
    <xdr:to>
      <xdr:col>1</xdr:col>
      <xdr:colOff>1416325</xdr:colOff>
      <xdr:row>5</xdr:row>
      <xdr:rowOff>182216</xdr:rowOff>
    </xdr:to>
    <xdr:pic>
      <xdr:nvPicPr>
        <xdr:cNvPr id="4" name="Gráfico 3" descr="Cofrinho com preenchimento sólido">
          <a:extLst>
            <a:ext uri="{FF2B5EF4-FFF2-40B4-BE49-F238E27FC236}">
              <a16:creationId xmlns:a16="http://schemas.microsoft.com/office/drawing/2014/main" id="{E7E44D63-61C6-7425-1A14-8945AD3B9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0" y="364434"/>
          <a:ext cx="770282" cy="770282"/>
        </a:xfrm>
        <a:prstGeom prst="rect">
          <a:avLst/>
        </a:prstGeom>
      </xdr:spPr>
    </xdr:pic>
    <xdr:clientData/>
  </xdr:twoCellAnchor>
  <xdr:twoCellAnchor>
    <xdr:from>
      <xdr:col>1</xdr:col>
      <xdr:colOff>24846</xdr:colOff>
      <xdr:row>39</xdr:row>
      <xdr:rowOff>157369</xdr:rowOff>
    </xdr:from>
    <xdr:to>
      <xdr:col>4</xdr:col>
      <xdr:colOff>24847</xdr:colOff>
      <xdr:row>54</xdr:row>
      <xdr:rowOff>112643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77136AB-2FC5-C21A-FB2A-9CA1DF089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9E04-5822-4E20-BE52-CA4161790913}">
  <dimension ref="A8:XFD63"/>
  <sheetViews>
    <sheetView showGridLines="0" tabSelected="1" topLeftCell="A24" zoomScale="115" zoomScaleNormal="115" workbookViewId="0">
      <selection activeCell="H48" sqref="H48"/>
    </sheetView>
  </sheetViews>
  <sheetFormatPr defaultColWidth="0" defaultRowHeight="15" x14ac:dyDescent="0.25"/>
  <cols>
    <col min="1" max="1" width="4.5703125" customWidth="1"/>
    <col min="2" max="2" width="37.85546875" customWidth="1"/>
    <col min="3" max="3" width="21.7109375" customWidth="1"/>
    <col min="4" max="4" width="19.5703125" customWidth="1"/>
    <col min="5" max="5" width="2.42578125" customWidth="1"/>
    <col min="6" max="6" width="1.5703125" customWidth="1"/>
    <col min="7" max="7" width="2.42578125" customWidth="1"/>
    <col min="8" max="8" width="2.7109375" customWidth="1"/>
    <col min="9" max="9" width="4" customWidth="1"/>
    <col min="10" max="16383" width="9.140625" hidden="1"/>
    <col min="16384" max="16384" width="1.28515625" customWidth="1"/>
  </cols>
  <sheetData>
    <row r="8" spans="2:4" customFormat="1" ht="17.25" thickBot="1" x14ac:dyDescent="0.35">
      <c r="B8" s="4"/>
      <c r="C8" s="4"/>
      <c r="D8" s="4"/>
    </row>
    <row r="9" spans="2:4" customFormat="1" ht="20.25" x14ac:dyDescent="0.25">
      <c r="B9" s="5" t="s">
        <v>15</v>
      </c>
      <c r="C9" s="6"/>
      <c r="D9" s="41"/>
    </row>
    <row r="10" spans="2:4" customFormat="1" ht="17.25" x14ac:dyDescent="0.3">
      <c r="B10" s="24" t="s">
        <v>12</v>
      </c>
      <c r="C10" s="25"/>
      <c r="D10" s="7">
        <v>2000</v>
      </c>
    </row>
    <row r="11" spans="2:4" customFormat="1" ht="17.25" x14ac:dyDescent="0.3">
      <c r="B11" s="26" t="s">
        <v>13</v>
      </c>
      <c r="C11" s="27"/>
      <c r="D11" s="8">
        <v>6.0000000000000001E-3</v>
      </c>
    </row>
    <row r="12" spans="2:4" customFormat="1" ht="18" thickBot="1" x14ac:dyDescent="0.35">
      <c r="B12" s="28" t="s">
        <v>14</v>
      </c>
      <c r="C12" s="29"/>
      <c r="D12" s="9">
        <f>D10*30%</f>
        <v>600</v>
      </c>
    </row>
    <row r="13" spans="2:4" customFormat="1" ht="17.25" thickBot="1" x14ac:dyDescent="0.35">
      <c r="B13" s="4"/>
      <c r="C13" s="4"/>
      <c r="D13" s="4"/>
    </row>
    <row r="14" spans="2:4" customFormat="1" ht="25.5" customHeight="1" x14ac:dyDescent="0.25">
      <c r="B14" s="10" t="s">
        <v>2</v>
      </c>
      <c r="C14" s="11"/>
      <c r="D14" s="42"/>
    </row>
    <row r="15" spans="2:4" customFormat="1" ht="18" customHeight="1" x14ac:dyDescent="0.3">
      <c r="B15" s="30" t="s">
        <v>0</v>
      </c>
      <c r="C15" s="31"/>
      <c r="D15" s="12">
        <v>200</v>
      </c>
    </row>
    <row r="16" spans="2:4" customFormat="1" ht="17.25" x14ac:dyDescent="0.3">
      <c r="B16" s="32" t="s">
        <v>1</v>
      </c>
      <c r="C16" s="33"/>
      <c r="D16" s="13">
        <v>5</v>
      </c>
    </row>
    <row r="17" spans="1:4" customFormat="1" ht="17.25" x14ac:dyDescent="0.3">
      <c r="B17" s="32" t="s">
        <v>5</v>
      </c>
      <c r="C17" s="33"/>
      <c r="D17" s="14">
        <v>1.0789999999999999E-2</v>
      </c>
    </row>
    <row r="18" spans="1:4" customFormat="1" ht="17.25" x14ac:dyDescent="0.3">
      <c r="B18" s="34" t="s">
        <v>4</v>
      </c>
      <c r="C18" s="35"/>
      <c r="D18" s="15">
        <f>FV(taxaMensal,qtdAnos*12,aporte*-1)</f>
        <v>16755.382799697527</v>
      </c>
    </row>
    <row r="19" spans="1:4" customFormat="1" ht="18" thickBot="1" x14ac:dyDescent="0.35">
      <c r="B19" s="36" t="s">
        <v>3</v>
      </c>
      <c r="C19" s="37"/>
      <c r="D19" s="16">
        <f>D18*$D$11</f>
        <v>100.53229679818516</v>
      </c>
    </row>
    <row r="20" spans="1:4" customFormat="1" ht="17.25" thickBot="1" x14ac:dyDescent="0.35">
      <c r="B20" s="4"/>
      <c r="C20" s="4"/>
      <c r="D20" s="4"/>
    </row>
    <row r="21" spans="1:4" customFormat="1" ht="24.75" customHeight="1" x14ac:dyDescent="0.25">
      <c r="B21" s="10" t="s">
        <v>16</v>
      </c>
      <c r="C21" s="11"/>
      <c r="D21" s="17" t="s">
        <v>17</v>
      </c>
    </row>
    <row r="22" spans="1:4" customFormat="1" ht="17.25" x14ac:dyDescent="0.3">
      <c r="A22" s="3">
        <v>2</v>
      </c>
      <c r="B22" s="38" t="s">
        <v>7</v>
      </c>
      <c r="C22" s="18">
        <f>FV($D$17,$A22*12,$D$15*-1)</f>
        <v>5445.5254595290435</v>
      </c>
      <c r="D22" s="19">
        <f>C22*rendimentoCarteira</f>
        <v>32.673152757174265</v>
      </c>
    </row>
    <row r="23" spans="1:4" customFormat="1" ht="17.25" x14ac:dyDescent="0.3">
      <c r="A23" s="3">
        <v>5</v>
      </c>
      <c r="B23" s="39" t="s">
        <v>8</v>
      </c>
      <c r="C23" s="20">
        <f>FV($D$17,$A23*12,$D$15*-1)</f>
        <v>16755.382799697527</v>
      </c>
      <c r="D23" s="21">
        <f>C23*rendimentoCarteira</f>
        <v>100.53229679818516</v>
      </c>
    </row>
    <row r="24" spans="1:4" customFormat="1" ht="17.25" x14ac:dyDescent="0.3">
      <c r="A24" s="3">
        <v>10</v>
      </c>
      <c r="B24" s="39" t="s">
        <v>9</v>
      </c>
      <c r="C24" s="20">
        <f>FV($D$17,$A24*12,$D$15*-1)</f>
        <v>48656.842506034438</v>
      </c>
      <c r="D24" s="21">
        <f>C24*rendimentoCarteira</f>
        <v>291.94105503620665</v>
      </c>
    </row>
    <row r="25" spans="1:4" customFormat="1" ht="17.25" x14ac:dyDescent="0.3">
      <c r="A25" s="3">
        <v>20</v>
      </c>
      <c r="B25" s="39" t="s">
        <v>10</v>
      </c>
      <c r="C25" s="20">
        <f>FV($D$17,$A25*12,$D$15*-1)</f>
        <v>225039.68001941612</v>
      </c>
      <c r="D25" s="21">
        <f>C25*rendimentoCarteira</f>
        <v>1350.2380801164968</v>
      </c>
    </row>
    <row r="26" spans="1:4" customFormat="1" ht="18" thickBot="1" x14ac:dyDescent="0.35">
      <c r="A26" s="3">
        <v>30</v>
      </c>
      <c r="B26" s="40" t="s">
        <v>11</v>
      </c>
      <c r="C26" s="22">
        <f>FV($D$17,$A26*12,$D$15*-1)</f>
        <v>864433.93100094295</v>
      </c>
      <c r="D26" s="23">
        <f>C26*rendimentoCarteira</f>
        <v>5186.6035860056581</v>
      </c>
    </row>
    <row r="27" spans="1:4" customFormat="1" x14ac:dyDescent="0.25"/>
    <row r="28" spans="1:4" customFormat="1" x14ac:dyDescent="0.25"/>
    <row r="29" spans="1:4" customFormat="1" x14ac:dyDescent="0.25">
      <c r="B29" s="43" t="s">
        <v>19</v>
      </c>
      <c r="C29" s="52" t="s">
        <v>34</v>
      </c>
      <c r="D29" s="44"/>
    </row>
    <row r="30" spans="1:4" customFormat="1" x14ac:dyDescent="0.25">
      <c r="B30" s="46" t="s">
        <v>20</v>
      </c>
      <c r="C30" s="53">
        <f>aporte</f>
        <v>200</v>
      </c>
      <c r="D30" s="47"/>
    </row>
    <row r="31" spans="1:4" customFormat="1" x14ac:dyDescent="0.25"/>
    <row r="32" spans="1:4" customFormat="1" x14ac:dyDescent="0.25">
      <c r="B32" s="54" t="s">
        <v>21</v>
      </c>
      <c r="C32" s="54" t="s">
        <v>22</v>
      </c>
      <c r="D32" s="54" t="s">
        <v>23</v>
      </c>
    </row>
    <row r="33" spans="2:4" customFormat="1" x14ac:dyDescent="0.25">
      <c r="B33" s="48" t="s">
        <v>24</v>
      </c>
      <c r="C33" s="50">
        <f>VLOOKUP($C$29&amp;"-"&amp;B33,Planilha2!$A:$D,4,FALSE)</f>
        <v>0.3</v>
      </c>
      <c r="D33" s="51">
        <f>C33*$C$30</f>
        <v>60</v>
      </c>
    </row>
    <row r="34" spans="2:4" customFormat="1" x14ac:dyDescent="0.25">
      <c r="B34" s="48" t="s">
        <v>25</v>
      </c>
      <c r="C34" s="50">
        <f>VLOOKUP($C$29&amp;"-"&amp;B34,Planilha2!$A:$D,4,FALSE)</f>
        <v>0.5</v>
      </c>
      <c r="D34" s="51">
        <f t="shared" ref="D34:D38" si="0">C34*$C$30</f>
        <v>100</v>
      </c>
    </row>
    <row r="35" spans="2:4" customFormat="1" x14ac:dyDescent="0.25">
      <c r="B35" s="48" t="s">
        <v>26</v>
      </c>
      <c r="C35" s="50">
        <f>VLOOKUP($C$29&amp;"-"&amp;B35,Planilha2!$A:$D,4,FALSE)</f>
        <v>0.1</v>
      </c>
      <c r="D35" s="51">
        <f t="shared" si="0"/>
        <v>20</v>
      </c>
    </row>
    <row r="36" spans="2:4" customFormat="1" x14ac:dyDescent="0.25">
      <c r="B36" s="48" t="s">
        <v>27</v>
      </c>
      <c r="C36" s="50">
        <f>VLOOKUP($C$29&amp;"-"&amp;B36,Planilha2!$A:$D,4,FALSE)</f>
        <v>0.1</v>
      </c>
      <c r="D36" s="51">
        <f t="shared" si="0"/>
        <v>20</v>
      </c>
    </row>
    <row r="37" spans="2:4" customFormat="1" x14ac:dyDescent="0.25">
      <c r="B37" s="48" t="s">
        <v>28</v>
      </c>
      <c r="C37" s="50">
        <f>VLOOKUP($C$29&amp;"-"&amp;B37,Planilha2!$A:$D,4,FALSE)</f>
        <v>0</v>
      </c>
      <c r="D37" s="51">
        <f t="shared" si="0"/>
        <v>0</v>
      </c>
    </row>
    <row r="38" spans="2:4" customFormat="1" x14ac:dyDescent="0.25">
      <c r="B38" s="48" t="s">
        <v>29</v>
      </c>
      <c r="C38" s="50">
        <f>VLOOKUP($C$29&amp;"-"&amp;B38,Planilha2!$A:$D,4,FALSE)</f>
        <v>0</v>
      </c>
      <c r="D38" s="51">
        <f t="shared" si="0"/>
        <v>0</v>
      </c>
    </row>
    <row r="39" spans="2:4" customFormat="1" x14ac:dyDescent="0.25">
      <c r="B39" s="64"/>
      <c r="C39" s="64"/>
      <c r="D39" s="65">
        <f>SUM(D33:D38)</f>
        <v>200</v>
      </c>
    </row>
    <row r="40" spans="2:4" customFormat="1" x14ac:dyDescent="0.25"/>
    <row r="41" spans="2:4" customFormat="1" x14ac:dyDescent="0.25"/>
    <row r="42" spans="2:4" customFormat="1" x14ac:dyDescent="0.25"/>
    <row r="43" spans="2:4" customFormat="1" x14ac:dyDescent="0.25"/>
    <row r="44" spans="2:4" customFormat="1" x14ac:dyDescent="0.25"/>
    <row r="45" spans="2:4" customFormat="1" x14ac:dyDescent="0.25"/>
    <row r="46" spans="2:4" customFormat="1" x14ac:dyDescent="0.25"/>
    <row r="47" spans="2:4" customFormat="1" x14ac:dyDescent="0.25"/>
    <row r="48" spans="2:4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</sheetData>
  <mergeCells count="11">
    <mergeCell ref="B10:C10"/>
    <mergeCell ref="B11:C11"/>
    <mergeCell ref="B12:C12"/>
    <mergeCell ref="B9:D9"/>
    <mergeCell ref="B14:D14"/>
    <mergeCell ref="B21:C21"/>
    <mergeCell ref="B15:C15"/>
    <mergeCell ref="B16:C16"/>
    <mergeCell ref="B17:C17"/>
    <mergeCell ref="B18:C18"/>
    <mergeCell ref="B19:C19"/>
  </mergeCells>
  <dataValidations count="1">
    <dataValidation type="list" allowBlank="1" showInputMessage="1" showErrorMessage="1" sqref="C29" xr:uid="{47CF75C5-33FF-42B9-84C8-6D45564C280A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4A8-7715-4750-9C10-078D387CC4FD}">
  <dimension ref="A3:G21"/>
  <sheetViews>
    <sheetView showGridLines="0" zoomScale="115" zoomScaleNormal="115" workbookViewId="0">
      <selection activeCell="B16" sqref="B16:B21"/>
    </sheetView>
  </sheetViews>
  <sheetFormatPr defaultRowHeight="15" x14ac:dyDescent="0.25"/>
  <cols>
    <col min="1" max="1" width="29.5703125" bestFit="1" customWidth="1"/>
    <col min="2" max="2" width="14.85546875" bestFit="1" customWidth="1"/>
    <col min="3" max="3" width="18.7109375" customWidth="1"/>
    <col min="4" max="4" width="7.42578125" style="48" customWidth="1"/>
    <col min="5" max="5" width="4.7109375" customWidth="1"/>
    <col min="6" max="6" width="18.28515625" bestFit="1" customWidth="1"/>
  </cols>
  <sheetData>
    <row r="3" spans="1:7" x14ac:dyDescent="0.25">
      <c r="A3" s="45" t="s">
        <v>30</v>
      </c>
      <c r="B3" s="45" t="s">
        <v>19</v>
      </c>
      <c r="C3" s="45" t="s">
        <v>21</v>
      </c>
      <c r="D3" s="49" t="s">
        <v>6</v>
      </c>
    </row>
    <row r="4" spans="1:7" x14ac:dyDescent="0.25">
      <c r="A4" t="str">
        <f>B4&amp;"-"&amp;C4</f>
        <v>CONSERVADOR-PAPEL</v>
      </c>
      <c r="B4" t="s">
        <v>32</v>
      </c>
      <c r="C4" t="s">
        <v>24</v>
      </c>
      <c r="D4" s="50">
        <v>0.3</v>
      </c>
      <c r="F4" s="44" t="s">
        <v>33</v>
      </c>
      <c r="G4" s="59">
        <f>VLOOKUP(F4,$A:$D,4,FALSE)</f>
        <v>0.35</v>
      </c>
    </row>
    <row r="5" spans="1:7" x14ac:dyDescent="0.25">
      <c r="A5" t="str">
        <f t="shared" ref="A5:A9" si="0">B5&amp;"-"&amp;C5</f>
        <v>CONSERVADOR-TIJOLO</v>
      </c>
      <c r="B5" t="s">
        <v>32</v>
      </c>
      <c r="C5" t="s">
        <v>25</v>
      </c>
      <c r="D5" s="50">
        <v>0.5</v>
      </c>
    </row>
    <row r="6" spans="1:7" x14ac:dyDescent="0.25">
      <c r="A6" t="str">
        <f t="shared" si="0"/>
        <v>CONSERVADOR-HÍBRIDOS</v>
      </c>
      <c r="B6" t="s">
        <v>32</v>
      </c>
      <c r="C6" t="s">
        <v>26</v>
      </c>
      <c r="D6" s="50">
        <v>0.1</v>
      </c>
    </row>
    <row r="7" spans="1:7" x14ac:dyDescent="0.25">
      <c r="A7" t="str">
        <f t="shared" si="0"/>
        <v>CONSERVADOR-FOFs</v>
      </c>
      <c r="B7" t="s">
        <v>32</v>
      </c>
      <c r="C7" t="s">
        <v>27</v>
      </c>
      <c r="D7" s="50">
        <v>0.1</v>
      </c>
    </row>
    <row r="8" spans="1:7" x14ac:dyDescent="0.25">
      <c r="A8" t="str">
        <f t="shared" si="0"/>
        <v>CONSERVADOR-DESENVOLVIMENTO</v>
      </c>
      <c r="B8" t="s">
        <v>32</v>
      </c>
      <c r="C8" t="s">
        <v>28</v>
      </c>
      <c r="D8" s="50">
        <v>0</v>
      </c>
    </row>
    <row r="9" spans="1:7" ht="15.75" thickBot="1" x14ac:dyDescent="0.3">
      <c r="A9" t="str">
        <f t="shared" si="0"/>
        <v>CONSERVADOR-HOTELARIAS</v>
      </c>
      <c r="B9" t="s">
        <v>32</v>
      </c>
      <c r="C9" t="s">
        <v>29</v>
      </c>
      <c r="D9" s="50">
        <v>0</v>
      </c>
    </row>
    <row r="10" spans="1:7" x14ac:dyDescent="0.25">
      <c r="A10" s="55" t="str">
        <f>B10&amp;"-"&amp;C10</f>
        <v>MODERADO-PAPEL</v>
      </c>
      <c r="B10" s="56" t="s">
        <v>31</v>
      </c>
      <c r="C10" s="56" t="s">
        <v>24</v>
      </c>
      <c r="D10" s="60">
        <v>0.32</v>
      </c>
    </row>
    <row r="11" spans="1:7" x14ac:dyDescent="0.25">
      <c r="A11" s="1" t="str">
        <f t="shared" ref="A11:A21" si="1">B11&amp;"-"&amp;C11</f>
        <v>MODERADO-TIJOLO</v>
      </c>
      <c r="B11" s="57" t="s">
        <v>31</v>
      </c>
      <c r="C11" s="57" t="s">
        <v>25</v>
      </c>
      <c r="D11" s="61">
        <v>0.35</v>
      </c>
    </row>
    <row r="12" spans="1:7" x14ac:dyDescent="0.25">
      <c r="A12" s="1" t="str">
        <f t="shared" si="1"/>
        <v>MODERADO-HÍBRIDOS</v>
      </c>
      <c r="B12" s="57" t="s">
        <v>31</v>
      </c>
      <c r="C12" s="57" t="s">
        <v>26</v>
      </c>
      <c r="D12" s="61">
        <v>0.08</v>
      </c>
    </row>
    <row r="13" spans="1:7" x14ac:dyDescent="0.25">
      <c r="A13" s="1" t="str">
        <f t="shared" si="1"/>
        <v>MODERADO-FOFs</v>
      </c>
      <c r="B13" s="57" t="s">
        <v>31</v>
      </c>
      <c r="C13" s="57" t="s">
        <v>27</v>
      </c>
      <c r="D13" s="61">
        <v>0.05</v>
      </c>
    </row>
    <row r="14" spans="1:7" x14ac:dyDescent="0.25">
      <c r="A14" s="1" t="str">
        <f t="shared" si="1"/>
        <v>MODERADO-DESENVOLVIMENTO</v>
      </c>
      <c r="B14" s="57" t="s">
        <v>31</v>
      </c>
      <c r="C14" s="57" t="s">
        <v>28</v>
      </c>
      <c r="D14" s="61">
        <v>0.1</v>
      </c>
    </row>
    <row r="15" spans="1:7" ht="15.75" thickBot="1" x14ac:dyDescent="0.3">
      <c r="A15" s="2" t="str">
        <f t="shared" si="1"/>
        <v>MODERADO-HOTELARIAS</v>
      </c>
      <c r="B15" s="58" t="s">
        <v>31</v>
      </c>
      <c r="C15" s="58" t="s">
        <v>29</v>
      </c>
      <c r="D15" s="62">
        <v>0.1</v>
      </c>
    </row>
    <row r="16" spans="1:7" x14ac:dyDescent="0.25">
      <c r="A16" t="str">
        <f t="shared" si="1"/>
        <v>AGRESSIVO-PAPEL</v>
      </c>
      <c r="B16" t="s">
        <v>18</v>
      </c>
      <c r="C16" t="s">
        <v>24</v>
      </c>
      <c r="D16" s="63">
        <v>0.5</v>
      </c>
    </row>
    <row r="17" spans="1:4" x14ac:dyDescent="0.25">
      <c r="A17" t="str">
        <f t="shared" si="1"/>
        <v>AGRESSIVO-TIJOLO</v>
      </c>
      <c r="B17" t="s">
        <v>18</v>
      </c>
      <c r="C17" t="s">
        <v>25</v>
      </c>
      <c r="D17" s="63">
        <v>0.1</v>
      </c>
    </row>
    <row r="18" spans="1:4" x14ac:dyDescent="0.25">
      <c r="A18" t="str">
        <f t="shared" si="1"/>
        <v>AGRESSIVO-HÍBRIDOS</v>
      </c>
      <c r="B18" t="s">
        <v>18</v>
      </c>
      <c r="C18" t="s">
        <v>26</v>
      </c>
      <c r="D18" s="63">
        <v>0.05</v>
      </c>
    </row>
    <row r="19" spans="1:4" x14ac:dyDescent="0.25">
      <c r="A19" t="str">
        <f t="shared" si="1"/>
        <v>AGRESSIVO-FOFs</v>
      </c>
      <c r="B19" t="s">
        <v>18</v>
      </c>
      <c r="C19" t="s">
        <v>27</v>
      </c>
      <c r="D19" s="63">
        <v>0.05</v>
      </c>
    </row>
    <row r="20" spans="1:4" x14ac:dyDescent="0.25">
      <c r="A20" t="str">
        <f t="shared" si="1"/>
        <v>AGRESSIVO-DESENVOLVIMENTO</v>
      </c>
      <c r="B20" t="s">
        <v>18</v>
      </c>
      <c r="C20" t="s">
        <v>28</v>
      </c>
      <c r="D20" s="63">
        <v>0.2</v>
      </c>
    </row>
    <row r="21" spans="1:4" x14ac:dyDescent="0.25">
      <c r="A21" t="str">
        <f t="shared" si="1"/>
        <v>AGRESSIVO-HOTELARIAS</v>
      </c>
      <c r="B21" t="s">
        <v>18</v>
      </c>
      <c r="C21" t="s">
        <v>29</v>
      </c>
      <c r="D21" s="6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Perguntas</vt:lpstr>
      <vt:lpstr>Planilha2</vt:lpstr>
      <vt:lpstr>aporte</vt:lpstr>
      <vt:lpstr>dividendosMensais</vt:lpstr>
      <vt:lpstr>patrimonio</vt:lpstr>
      <vt:lpstr>qtdAnos</vt:lpstr>
      <vt:lpstr>rendimentoCarteira</vt:lpstr>
      <vt:lpstr>salario</vt:lpstr>
      <vt:lpstr>sugestaoInvestimento</vt:lpstr>
      <vt:lpstr>taxaMensal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Magalhães</dc:creator>
  <cp:lastModifiedBy>Chris Magalhães</cp:lastModifiedBy>
  <dcterms:created xsi:type="dcterms:W3CDTF">2025-05-25T17:57:35Z</dcterms:created>
  <dcterms:modified xsi:type="dcterms:W3CDTF">2025-05-25T19:27:59Z</dcterms:modified>
</cp:coreProperties>
</file>