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SENTINEL\Documents\products and services\courses\Azure\Intensive\"/>
    </mc:Choice>
  </mc:AlternateContent>
  <xr:revisionPtr revIDLastSave="0" documentId="13_ncr:1_{86A2D2F6-345D-4D69-A5E3-5D98AFBCF8AE}" xr6:coauthVersionLast="34" xr6:coauthVersionMax="34" xr10:uidLastSave="{00000000-0000-0000-0000-000000000000}"/>
  <bookViews>
    <workbookView xWindow="0" yWindow="0" windowWidth="21600" windowHeight="10545" firstSheet="1" activeTab="2" xr2:uid="{00000000-000D-0000-FFFF-FFFF00000000}"/>
  </bookViews>
  <sheets>
    <sheet name="DNS" sheetId="7" r:id="rId1"/>
    <sheet name="VPN" sheetId="4" r:id="rId2"/>
    <sheet name="Backup" sheetId="5" r:id="rId3"/>
    <sheet name="VM" sheetId="1" r:id="rId4"/>
    <sheet name="Domain Services" sheetId="9" r:id="rId5"/>
    <sheet name="File Sync" sheetId="11" r:id="rId6"/>
    <sheet name="Summary" sheetId="8" r:id="rId7"/>
    <sheet name="Bronze" sheetId="10" r:id="rId8"/>
    <sheet name="Unit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1" l="1"/>
  <c r="O36" i="11"/>
  <c r="O35" i="11"/>
  <c r="L5" i="11"/>
  <c r="D20" i="11"/>
  <c r="K20" i="11" s="1"/>
  <c r="D19" i="11"/>
  <c r="K19" i="11" s="1"/>
  <c r="D18" i="11"/>
  <c r="K18" i="11" s="1"/>
  <c r="D17" i="11"/>
  <c r="K17" i="11" s="1"/>
  <c r="D16" i="11"/>
  <c r="K16" i="11" s="1"/>
  <c r="D15" i="11"/>
  <c r="K15" i="11" s="1"/>
  <c r="D14" i="11"/>
  <c r="K14" i="11" s="1"/>
  <c r="O28" i="11"/>
  <c r="O30" i="11"/>
  <c r="P37" i="11" s="1"/>
  <c r="D4" i="11"/>
  <c r="K4" i="11" s="1"/>
  <c r="C80" i="3"/>
  <c r="K38" i="11"/>
  <c r="K32" i="11"/>
  <c r="K26" i="11"/>
  <c r="D10" i="11"/>
  <c r="K10" i="11" s="1"/>
  <c r="D9" i="11"/>
  <c r="K9" i="11" s="1"/>
  <c r="D8" i="11"/>
  <c r="K8" i="11" s="1"/>
  <c r="P36" i="11" l="1"/>
  <c r="C37" i="11" s="1"/>
  <c r="D37" i="11" s="1"/>
  <c r="K37" i="11" s="1"/>
  <c r="L21" i="11"/>
  <c r="C39" i="11"/>
  <c r="D39" i="11" s="1"/>
  <c r="K39" i="11" s="1"/>
  <c r="C27" i="11"/>
  <c r="D27" i="11" s="1"/>
  <c r="K27" i="11" s="1"/>
  <c r="C33" i="11"/>
  <c r="D33" i="11" s="1"/>
  <c r="K33" i="11" s="1"/>
  <c r="C25" i="11"/>
  <c r="D25" i="11" s="1"/>
  <c r="K25" i="11" s="1"/>
  <c r="L11" i="11"/>
  <c r="I10" i="10"/>
  <c r="J10" i="10" s="1"/>
  <c r="F26" i="10"/>
  <c r="E26" i="10"/>
  <c r="J26" i="10"/>
  <c r="K26" i="10" s="1"/>
  <c r="L26" i="10" s="1"/>
  <c r="J24" i="10"/>
  <c r="J23" i="10"/>
  <c r="I1" i="10"/>
  <c r="D7" i="9"/>
  <c r="K7" i="9" s="1"/>
  <c r="D6" i="9"/>
  <c r="K6" i="9" s="1"/>
  <c r="D5" i="9"/>
  <c r="A6" i="9"/>
  <c r="A7" i="9"/>
  <c r="A5" i="9"/>
  <c r="K5" i="9"/>
  <c r="L25" i="1"/>
  <c r="L43" i="1"/>
  <c r="E38" i="1"/>
  <c r="E39" i="1"/>
  <c r="E40" i="1"/>
  <c r="E41" i="1"/>
  <c r="L41" i="1" s="1"/>
  <c r="E42" i="1"/>
  <c r="L42" i="1" s="1"/>
  <c r="E43" i="1"/>
  <c r="E44" i="1"/>
  <c r="L44" i="1" s="1"/>
  <c r="E37" i="1"/>
  <c r="B43" i="1"/>
  <c r="B44" i="1"/>
  <c r="B38" i="1"/>
  <c r="B39" i="1"/>
  <c r="B40" i="1"/>
  <c r="B41" i="1"/>
  <c r="B42" i="1"/>
  <c r="B37" i="1"/>
  <c r="L29" i="1"/>
  <c r="E30" i="1"/>
  <c r="L30" i="1" s="1"/>
  <c r="E31" i="1"/>
  <c r="E32" i="1"/>
  <c r="E33" i="1"/>
  <c r="E34" i="1"/>
  <c r="E29" i="1"/>
  <c r="B30" i="1"/>
  <c r="B31" i="1"/>
  <c r="B32" i="1"/>
  <c r="B33" i="1"/>
  <c r="B34" i="1"/>
  <c r="B29" i="1"/>
  <c r="B20" i="1"/>
  <c r="B21" i="1"/>
  <c r="B22" i="1"/>
  <c r="B23" i="1"/>
  <c r="B24" i="1"/>
  <c r="B25" i="1"/>
  <c r="B26" i="1"/>
  <c r="B19" i="1"/>
  <c r="E20" i="1"/>
  <c r="E21" i="1"/>
  <c r="E22" i="1"/>
  <c r="E23" i="1"/>
  <c r="L23" i="1" s="1"/>
  <c r="E24" i="1"/>
  <c r="L24" i="1" s="1"/>
  <c r="E25" i="1"/>
  <c r="E26" i="1"/>
  <c r="L26" i="1" s="1"/>
  <c r="E19" i="1"/>
  <c r="D19" i="5"/>
  <c r="K19" i="5" s="1"/>
  <c r="D18" i="5"/>
  <c r="K18" i="5" s="1"/>
  <c r="B22" i="5"/>
  <c r="D22" i="5" s="1"/>
  <c r="B21" i="5"/>
  <c r="B20" i="5"/>
  <c r="D20" i="5" s="1"/>
  <c r="B19" i="5"/>
  <c r="B14" i="5"/>
  <c r="D14" i="5" s="1"/>
  <c r="K14" i="5" s="1"/>
  <c r="B13" i="5"/>
  <c r="D13" i="5" s="1"/>
  <c r="B12" i="5"/>
  <c r="D12" i="5" s="1"/>
  <c r="K12" i="5" s="1"/>
  <c r="B11" i="5"/>
  <c r="D10" i="5"/>
  <c r="K10" i="5" s="1"/>
  <c r="D7" i="5"/>
  <c r="K7" i="5" s="1"/>
  <c r="D6" i="5"/>
  <c r="K6" i="5" s="1"/>
  <c r="D5" i="5"/>
  <c r="K5" i="5" s="1"/>
  <c r="C41" i="3"/>
  <c r="D9" i="7"/>
  <c r="K9" i="7" s="1"/>
  <c r="D8" i="7"/>
  <c r="K8" i="7" s="1"/>
  <c r="D5" i="7"/>
  <c r="K5" i="7" s="1"/>
  <c r="L6" i="7" s="1"/>
  <c r="K15" i="4"/>
  <c r="D17" i="4"/>
  <c r="K17" i="4" s="1"/>
  <c r="D16" i="4"/>
  <c r="K16" i="4" s="1"/>
  <c r="D15" i="4"/>
  <c r="D14" i="4"/>
  <c r="D13" i="4"/>
  <c r="K13" i="4" s="1"/>
  <c r="D12" i="4"/>
  <c r="K12" i="4" s="1"/>
  <c r="D11" i="4"/>
  <c r="K11" i="4" s="1"/>
  <c r="D8" i="4"/>
  <c r="K8" i="4" s="1"/>
  <c r="D7" i="4"/>
  <c r="K7" i="4" s="1"/>
  <c r="D6" i="4"/>
  <c r="K6" i="4" s="1"/>
  <c r="D5" i="4"/>
  <c r="K5" i="4" s="1"/>
  <c r="K14" i="4"/>
  <c r="C31" i="11" l="1"/>
  <c r="D31" i="11" s="1"/>
  <c r="K31" i="11" s="1"/>
  <c r="O38" i="11"/>
  <c r="P35" i="11"/>
  <c r="L10" i="7"/>
  <c r="E5" i="10"/>
  <c r="E11" i="10"/>
  <c r="I11" i="10"/>
  <c r="J11" i="10" s="1"/>
  <c r="D11" i="5"/>
  <c r="K11" i="5" s="1"/>
  <c r="D21" i="5"/>
  <c r="K21" i="5" s="1"/>
  <c r="E7" i="10"/>
  <c r="E8" i="10"/>
  <c r="I7" i="10"/>
  <c r="J7" i="10" s="1"/>
  <c r="N8" i="10"/>
  <c r="O8" i="10" s="1"/>
  <c r="O16" i="10" s="1"/>
  <c r="E10" i="10"/>
  <c r="I8" i="10"/>
  <c r="J8" i="10" s="1"/>
  <c r="N11" i="10"/>
  <c r="O11" i="10" s="1"/>
  <c r="L8" i="9"/>
  <c r="D8" i="8" s="1"/>
  <c r="K22" i="5"/>
  <c r="K20" i="5"/>
  <c r="K13" i="5"/>
  <c r="L8" i="5"/>
  <c r="L9" i="4"/>
  <c r="L18" i="4"/>
  <c r="L12" i="7"/>
  <c r="D4" i="8" s="1"/>
  <c r="L40" i="1"/>
  <c r="L39" i="1"/>
  <c r="L38" i="1"/>
  <c r="L34" i="1"/>
  <c r="L33" i="1"/>
  <c r="L32" i="1"/>
  <c r="L31" i="1"/>
  <c r="L22" i="1"/>
  <c r="L21" i="1"/>
  <c r="L20" i="1"/>
  <c r="L19" i="1"/>
  <c r="L37" i="1"/>
  <c r="E15" i="1"/>
  <c r="L15" i="1" s="1"/>
  <c r="E7" i="1"/>
  <c r="L7" i="1" s="1"/>
  <c r="E11" i="1"/>
  <c r="E14" i="1"/>
  <c r="L14" i="1" s="1"/>
  <c r="E10" i="1"/>
  <c r="E6" i="1"/>
  <c r="L6" i="1" s="1"/>
  <c r="E13" i="1"/>
  <c r="L13" i="1" s="1"/>
  <c r="E9" i="1"/>
  <c r="L9" i="1" s="1"/>
  <c r="E5" i="1"/>
  <c r="L5" i="1" s="1"/>
  <c r="C30" i="11" l="1"/>
  <c r="D30" i="11" s="1"/>
  <c r="K30" i="11" s="1"/>
  <c r="C36" i="11"/>
  <c r="D36" i="11" s="1"/>
  <c r="K36" i="11" s="1"/>
  <c r="C24" i="11"/>
  <c r="D24" i="11" s="1"/>
  <c r="K24" i="11" s="1"/>
  <c r="P38" i="11"/>
  <c r="L20" i="4"/>
  <c r="D5" i="8" s="1"/>
  <c r="L10" i="1"/>
  <c r="E13" i="10"/>
  <c r="E16" i="10" s="1"/>
  <c r="J19" i="10" s="1"/>
  <c r="K19" i="10" s="1"/>
  <c r="L19" i="10" s="1"/>
  <c r="M45" i="1"/>
  <c r="L15" i="5"/>
  <c r="L25" i="5" s="1"/>
  <c r="D6" i="8" s="1"/>
  <c r="L11" i="1"/>
  <c r="M16" i="1" s="1"/>
  <c r="I13" i="10"/>
  <c r="J13" i="10" s="1"/>
  <c r="J16" i="10" s="1"/>
  <c r="L23" i="5"/>
  <c r="J21" i="10"/>
  <c r="K21" i="10" s="1"/>
  <c r="L21" i="10" s="1"/>
  <c r="D21" i="10"/>
  <c r="E21" i="10" s="1"/>
  <c r="F21" i="10" s="1"/>
  <c r="L41" i="11" l="1"/>
  <c r="D20" i="10"/>
  <c r="J20" i="10"/>
  <c r="K20" i="10" s="1"/>
  <c r="D19" i="10"/>
  <c r="E19" i="10" s="1"/>
  <c r="F19" i="10" s="1"/>
  <c r="M47" i="1"/>
  <c r="D7" i="8" s="1"/>
  <c r="J28" i="10"/>
  <c r="D28" i="10"/>
  <c r="E20" i="10"/>
  <c r="L43" i="11" l="1"/>
  <c r="D9" i="8" s="1"/>
  <c r="F20" i="10"/>
  <c r="F28" i="10" s="1"/>
  <c r="F35" i="10" s="1"/>
  <c r="F36" i="10" s="1"/>
  <c r="E28" i="10"/>
  <c r="E35" i="10" s="1"/>
  <c r="E36" i="10" s="1"/>
  <c r="D35" i="10"/>
  <c r="D36" i="10" s="1"/>
  <c r="J35" i="10"/>
  <c r="J36" i="10" s="1"/>
  <c r="K28" i="10"/>
  <c r="L20" i="10"/>
  <c r="K35" i="10" l="1"/>
  <c r="K36" i="10" s="1"/>
  <c r="L28" i="10"/>
  <c r="L35" i="10" s="1"/>
  <c r="L36" i="10" s="1"/>
  <c r="D30" i="10"/>
  <c r="J30" i="10" l="1"/>
  <c r="J31" i="10" s="1"/>
  <c r="K31" i="10" s="1"/>
</calcChain>
</file>

<file path=xl/sharedStrings.xml><?xml version="1.0" encoding="utf-8"?>
<sst xmlns="http://schemas.openxmlformats.org/spreadsheetml/2006/main" count="309" uniqueCount="172">
  <si>
    <t>Total</t>
  </si>
  <si>
    <t>VPN</t>
  </si>
  <si>
    <t>Data (GB)</t>
  </si>
  <si>
    <t>Domain Services</t>
  </si>
  <si>
    <t>Item</t>
  </si>
  <si>
    <t>Basic</t>
  </si>
  <si>
    <t xml:space="preserve">VPN </t>
  </si>
  <si>
    <t>GW1</t>
  </si>
  <si>
    <t>GW2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</si>
  <si>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</si>
  <si>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</si>
  <si>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</si>
  <si>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</si>
  <si>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</si>
  <si>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</si>
  <si>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</si>
  <si>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</si>
  <si>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</si>
  <si>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</si>
  <si>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</si>
  <si>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</si>
  <si>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</si>
  <si>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</si>
  <si>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</si>
  <si>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</si>
  <si>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</si>
  <si>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</si>
  <si>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</si>
  <si>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Backup</t>
  </si>
  <si>
    <t>Qty</t>
  </si>
  <si>
    <t>Margin</t>
  </si>
  <si>
    <t>VpnGw1</t>
  </si>
  <si>
    <t>VpnGw3</t>
  </si>
  <si>
    <t>VpnGw2</t>
  </si>
  <si>
    <t>GW3</t>
  </si>
  <si>
    <t>Gateway</t>
  </si>
  <si>
    <t xml:space="preserve">0 - 5 </t>
  </si>
  <si>
    <t>Traffic GB</t>
  </si>
  <si>
    <t>5 - 10,000</t>
  </si>
  <si>
    <t>10,000 - 50,000</t>
  </si>
  <si>
    <t>50,000 - 150,000</t>
  </si>
  <si>
    <t>150,000 - 500,000</t>
  </si>
  <si>
    <t>500,000+</t>
  </si>
  <si>
    <t>per GB</t>
  </si>
  <si>
    <t>DNS</t>
  </si>
  <si>
    <t>0 - 25 zones</t>
  </si>
  <si>
    <t>Additional</t>
  </si>
  <si>
    <t>Billion queries</t>
  </si>
  <si>
    <t>per mill</t>
  </si>
  <si>
    <t>Zones</t>
  </si>
  <si>
    <t>Queries</t>
  </si>
  <si>
    <t>&lt; 1B</t>
  </si>
  <si>
    <t>&gt; 1B</t>
  </si>
  <si>
    <t>Amount</t>
  </si>
  <si>
    <t>Instance &lt; 50GB</t>
  </si>
  <si>
    <t>Instance &gt; 50 GB &lt;= 500GB</t>
  </si>
  <si>
    <t>Additional 500GB</t>
  </si>
  <si>
    <t>LRS</t>
  </si>
  <si>
    <t>GRS</t>
  </si>
  <si>
    <t>Storage</t>
  </si>
  <si>
    <t>1TB</t>
  </si>
  <si>
    <t>Next 49TB</t>
  </si>
  <si>
    <t>Next 500TB</t>
  </si>
  <si>
    <t>Next 4,000TB</t>
  </si>
  <si>
    <t>Instances</t>
  </si>
  <si>
    <t>&lt; 51GB</t>
  </si>
  <si>
    <t>&gt; 500GB</t>
  </si>
  <si>
    <t>51GB &lt; x &lt; 500GB</t>
  </si>
  <si>
    <t>Data (GB) per instance LRS</t>
  </si>
  <si>
    <t>Next 450TB</t>
  </si>
  <si>
    <t>Instance Total</t>
  </si>
  <si>
    <t>LRS Storage total</t>
  </si>
  <si>
    <t>Data (GB) per instance GRS</t>
  </si>
  <si>
    <t>GRS Storage total</t>
  </si>
  <si>
    <t>Data transfer out (GB)</t>
  </si>
  <si>
    <t>S4 32GB</t>
  </si>
  <si>
    <t>S6 64GB</t>
  </si>
  <si>
    <t>S10 128GB</t>
  </si>
  <si>
    <t>S15 256GB</t>
  </si>
  <si>
    <t>S20 512GB</t>
  </si>
  <si>
    <t>S30 1024GB</t>
  </si>
  <si>
    <t>S40 2048GB</t>
  </si>
  <si>
    <t>S50 4096GB</t>
  </si>
  <si>
    <t>Standard HDD Managed</t>
  </si>
  <si>
    <t>Standard SSD managed</t>
  </si>
  <si>
    <t>E10 128GB</t>
  </si>
  <si>
    <t>E15 256GB</t>
  </si>
  <si>
    <t>E20 512GB</t>
  </si>
  <si>
    <t>E30 1024GB</t>
  </si>
  <si>
    <t>E40 2048GB</t>
  </si>
  <si>
    <t>E50 4096GB</t>
  </si>
  <si>
    <t>Premium SSD managed</t>
  </si>
  <si>
    <t>P4 32GB</t>
  </si>
  <si>
    <t>P6 64GB</t>
  </si>
  <si>
    <t>P10 128GB</t>
  </si>
  <si>
    <t>P15 256GB</t>
  </si>
  <si>
    <t>P20 512GB</t>
  </si>
  <si>
    <t>P30 1024GB</t>
  </si>
  <si>
    <t>P40 2048GB</t>
  </si>
  <si>
    <t>P50 4096GB</t>
  </si>
  <si>
    <t>Managed - HDD</t>
  </si>
  <si>
    <t>Managed - STD SSD</t>
  </si>
  <si>
    <t>Managed - PRE SSD</t>
  </si>
  <si>
    <t>Total Compute</t>
  </si>
  <si>
    <t>Total Disks</t>
  </si>
  <si>
    <t>Total VM</t>
  </si>
  <si>
    <t>VM</t>
  </si>
  <si>
    <t>&lt; 25K</t>
  </si>
  <si>
    <t>100K &lt; x &lt; 500K</t>
  </si>
  <si>
    <t>25K &lt; x &lt; 100K</t>
  </si>
  <si>
    <t>Objects</t>
  </si>
  <si>
    <t>Domain Services  Total</t>
  </si>
  <si>
    <t>500GB</t>
  </si>
  <si>
    <t>1 x 50GB instance</t>
  </si>
  <si>
    <t>1TB Storage</t>
  </si>
  <si>
    <t>1 Yr Medium</t>
  </si>
  <si>
    <t>Standard</t>
  </si>
  <si>
    <t>2TB</t>
  </si>
  <si>
    <t>Add price</t>
  </si>
  <si>
    <t>1Yr Large</t>
  </si>
  <si>
    <t>Total Add</t>
  </si>
  <si>
    <t>Total Base</t>
  </si>
  <si>
    <t>Add Ons</t>
  </si>
  <si>
    <t>Value Packs</t>
  </si>
  <si>
    <t>Migration</t>
  </si>
  <si>
    <t>Setup</t>
  </si>
  <si>
    <t>8 hours</t>
  </si>
  <si>
    <t>Monitoring</t>
  </si>
  <si>
    <t>Monthly Premium</t>
  </si>
  <si>
    <t>Infrastructure</t>
  </si>
  <si>
    <t>Add ons</t>
  </si>
  <si>
    <t>Total Value</t>
  </si>
  <si>
    <t>Annual Yr 1</t>
  </si>
  <si>
    <t>Annual Yr2</t>
  </si>
  <si>
    <t>Monthly Yr1</t>
  </si>
  <si>
    <t>Monthly Yr2</t>
  </si>
  <si>
    <t>Annual Yr3</t>
  </si>
  <si>
    <t>Monthly Yr3</t>
  </si>
  <si>
    <t>3 Year total</t>
  </si>
  <si>
    <t>Diff</t>
  </si>
  <si>
    <t>Sell Price</t>
  </si>
  <si>
    <t>1 x 50GB</t>
  </si>
  <si>
    <t>File Sync</t>
  </si>
  <si>
    <t>GB</t>
  </si>
  <si>
    <t>ZRS</t>
  </si>
  <si>
    <t>Operations</t>
  </si>
  <si>
    <t>Put, Create</t>
  </si>
  <si>
    <t>per 10K</t>
  </si>
  <si>
    <t>List</t>
  </si>
  <si>
    <t>Delete</t>
  </si>
  <si>
    <t>Other</t>
  </si>
  <si>
    <t>Put</t>
  </si>
  <si>
    <t>FREE</t>
  </si>
  <si>
    <t>Total Storage</t>
  </si>
  <si>
    <t>Total Operations</t>
  </si>
  <si>
    <t>Total File Sync</t>
  </si>
  <si>
    <t>Operations Estimates</t>
  </si>
  <si>
    <t>Users</t>
  </si>
  <si>
    <t>Server</t>
  </si>
  <si>
    <t>Sync server</t>
  </si>
  <si>
    <t>Sync Server</t>
  </si>
  <si>
    <t>month</t>
  </si>
  <si>
    <t>Number</t>
  </si>
  <si>
    <t>Days</t>
  </si>
  <si>
    <t>Est Files</t>
  </si>
  <si>
    <t>File per user</t>
  </si>
  <si>
    <t xml:space="preserve">Put </t>
  </si>
  <si>
    <t>Single</t>
  </si>
  <si>
    <t>Total Transfers</t>
  </si>
  <si>
    <t>Total Sync Server</t>
  </si>
  <si>
    <t>File writes per file</t>
  </si>
  <si>
    <t>Directory list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</si>
</sst>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0_-;\-&quot;$&quot;* #,##0.0000_-;_-&quot;$&quot;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2" fillId="0" borderId="0" xfId="0" applyFont="1"/>
    <xf numFmtId="164" fontId="2" fillId="0" borderId="0" xfId="1" applyNumberFormat="1" applyFont="1" applyAlignment="1">
      <alignment horizontal="center"/>
    </xf>
    <xf numFmtId="164" fontId="0" fillId="0" borderId="0" xfId="1" applyNumberFormat="1" applyFont="1"/>
    <xf numFmtId="16" fontId="0" fillId="0" borderId="0" xfId="0" quotePrefix="1" applyNumberFormat="1"/>
    <xf numFmtId="0" fontId="0" fillId="0" borderId="0" xfId="0" quotePrefix="1"/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4" fillId="0" borderId="0" xfId="0" applyFont="1"/>
    <xf numFmtId="165" fontId="0" fillId="0" borderId="0" xfId="3" applyNumberFormat="1" applyFont="1"/>
    <xf numFmtId="44" fontId="2" fillId="0" borderId="0" xfId="1" applyFont="1" applyAlignment="1">
      <alignment horizontal="right"/>
    </xf>
    <xf numFmtId="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5F3E-3927-458D-A6BD-B74CE597345B}">
  <dimension ref="A4:L12"/>
  <sheetViews>
    <sheetView workbookViewId="0">
      <selection activeCell="J8" sqref="J8"/>
    </sheetView>
  </sheetViews>
  <sheetFormatPr defaultRowHeight="15" x14ac:dyDescent="0.25"/>
  <sheetData>
    <row r="4" spans="1:12" x14ac:dyDescent="0.25">
      <c r="A4" s="6" t="s">
        <v>49</v>
      </c>
      <c r="J4" s="5" t="s">
        <v>29</v>
      </c>
      <c r="K4" s="5" t="s">
        <v>53</v>
      </c>
    </row>
    <row r="5" spans="1:12" x14ac:dyDescent="0.25">
      <c r="A5" t="s">
        <v>44</v>
      </c>
      <c r="C5">
        <v>1</v>
      </c>
      <c r="D5" s="2">
        <f>+C5*Unit!C30</f>
        <v>0.63700000000000001</v>
      </c>
      <c r="I5" s="10"/>
      <c r="J5" s="10"/>
      <c r="K5" s="2">
        <f t="shared" ref="K5:K9" si="0">+J5*D5</f>
        <v>0</v>
      </c>
    </row>
    <row r="6" spans="1:12" x14ac:dyDescent="0.25">
      <c r="D6" s="2"/>
      <c r="I6" s="10"/>
      <c r="J6" s="10"/>
      <c r="K6" s="2"/>
      <c r="L6" s="8">
        <f>SUM(K5:K5)</f>
        <v>0</v>
      </c>
    </row>
    <row r="7" spans="1:12" x14ac:dyDescent="0.25">
      <c r="A7" s="6" t="s">
        <v>50</v>
      </c>
      <c r="D7" s="2"/>
      <c r="I7" s="10"/>
      <c r="J7" s="10"/>
      <c r="K7" s="2"/>
    </row>
    <row r="8" spans="1:12" x14ac:dyDescent="0.25">
      <c r="A8" t="s">
        <v>44</v>
      </c>
      <c r="B8" s="18" t="s">
        <v>51</v>
      </c>
      <c r="C8">
        <v>1</v>
      </c>
      <c r="D8" s="2">
        <f>+C8*Unit!C32</f>
        <v>0.51</v>
      </c>
      <c r="I8" s="10"/>
      <c r="J8" s="10"/>
      <c r="K8" s="2">
        <f t="shared" si="0"/>
        <v>0</v>
      </c>
    </row>
    <row r="9" spans="1:12" x14ac:dyDescent="0.25">
      <c r="A9" t="s">
        <v>44</v>
      </c>
      <c r="B9" s="18" t="s">
        <v>52</v>
      </c>
      <c r="D9" s="2">
        <f>+C9*Unit!C33</f>
        <v>0</v>
      </c>
      <c r="I9" s="10"/>
      <c r="J9" s="10"/>
      <c r="K9" s="2">
        <f t="shared" si="0"/>
        <v>0</v>
      </c>
    </row>
    <row r="10" spans="1:12" x14ac:dyDescent="0.25">
      <c r="J10" s="12"/>
      <c r="K10" s="7"/>
      <c r="L10" s="8">
        <f>SUM(K8:K9)</f>
        <v>0</v>
      </c>
    </row>
    <row r="12" spans="1:12" x14ac:dyDescent="0.25">
      <c r="K12" s="14" t="s">
        <v>0</v>
      </c>
      <c r="L12" s="8">
        <f>+L10+L6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9755-D776-40E2-A056-0C4B22E065B0}">
  <dimension ref="A4:L20"/>
  <sheetViews>
    <sheetView workbookViewId="0">
      <selection activeCell="A10" sqref="A10:L18"/>
    </sheetView>
  </sheetViews>
  <sheetFormatPr defaultRowHeight="15" x14ac:dyDescent="0.25"/>
  <cols>
    <col min="4" max="4" width="10.5703125" bestFit="1" customWidth="1"/>
  </cols>
  <sheetData>
    <row r="4" spans="1:12" x14ac:dyDescent="0.25">
      <c r="A4" s="6" t="s">
        <v>35</v>
      </c>
      <c r="D4" s="2"/>
      <c r="I4" s="10"/>
      <c r="J4" s="11" t="s">
        <v>29</v>
      </c>
      <c r="K4" s="9" t="s">
        <v>0</v>
      </c>
    </row>
    <row r="5" spans="1:12" x14ac:dyDescent="0.25">
      <c r="A5" t="s">
        <v>1</v>
      </c>
      <c r="B5" t="s">
        <v>5</v>
      </c>
      <c r="C5">
        <v>730</v>
      </c>
      <c r="D5" s="2">
        <f>+C5*Unit!C16</f>
        <v>36.5</v>
      </c>
      <c r="I5" s="10"/>
      <c r="J5" s="10"/>
      <c r="K5" s="2">
        <f t="shared" ref="K5:K17" si="0">+J5*D5</f>
        <v>0</v>
      </c>
    </row>
    <row r="6" spans="1:12" x14ac:dyDescent="0.25">
      <c r="A6" t="s">
        <v>6</v>
      </c>
      <c r="B6" t="s">
        <v>7</v>
      </c>
      <c r="C6">
        <v>730</v>
      </c>
      <c r="D6" s="2">
        <f>+C6*Unit!C17</f>
        <v>176.733</v>
      </c>
      <c r="I6" s="10"/>
      <c r="J6" s="10"/>
      <c r="K6" s="2">
        <f t="shared" si="0"/>
        <v>0</v>
      </c>
    </row>
    <row r="7" spans="1:12" x14ac:dyDescent="0.25">
      <c r="A7" t="s">
        <v>1</v>
      </c>
      <c r="B7" t="s">
        <v>8</v>
      </c>
      <c r="C7">
        <v>730</v>
      </c>
      <c r="D7" s="2">
        <f>+C7*Unit!C18</f>
        <v>455.666</v>
      </c>
      <c r="I7" s="10"/>
      <c r="J7" s="10"/>
      <c r="K7" s="2">
        <f t="shared" si="0"/>
        <v>0</v>
      </c>
    </row>
    <row r="8" spans="1:12" x14ac:dyDescent="0.25">
      <c r="A8" t="s">
        <v>1</v>
      </c>
      <c r="B8" t="s">
        <v>34</v>
      </c>
      <c r="C8">
        <v>730</v>
      </c>
      <c r="D8" s="2">
        <f>+C8*Unit!C19</f>
        <v>1162.306</v>
      </c>
      <c r="I8" s="10"/>
      <c r="J8" s="10"/>
      <c r="K8" s="2">
        <f t="shared" si="0"/>
        <v>0</v>
      </c>
    </row>
    <row r="9" spans="1:12" x14ac:dyDescent="0.25">
      <c r="D9" s="2"/>
      <c r="I9" s="10"/>
      <c r="J9" s="10"/>
      <c r="K9" s="2"/>
      <c r="L9" s="8">
        <f>SUM(K5:K8)</f>
        <v>0</v>
      </c>
    </row>
    <row r="10" spans="1:12" x14ac:dyDescent="0.25">
      <c r="A10" s="6" t="s">
        <v>74</v>
      </c>
      <c r="D10" s="2"/>
      <c r="I10" s="10"/>
      <c r="J10" s="10"/>
      <c r="K10" s="2"/>
    </row>
    <row r="11" spans="1:12" x14ac:dyDescent="0.25">
      <c r="A11" t="s">
        <v>2</v>
      </c>
      <c r="B11">
        <v>5</v>
      </c>
      <c r="D11" s="2">
        <f>+B11*Unit!C22</f>
        <v>0</v>
      </c>
      <c r="I11" s="10"/>
      <c r="J11" s="10"/>
      <c r="K11" s="2">
        <f t="shared" si="0"/>
        <v>0</v>
      </c>
    </row>
    <row r="12" spans="1:12" x14ac:dyDescent="0.25">
      <c r="A12" t="s">
        <v>2</v>
      </c>
      <c r="B12">
        <v>500</v>
      </c>
      <c r="D12" s="2">
        <f>+(B12-$B$11)*Unit!$C$23</f>
        <v>75.734999999999999</v>
      </c>
      <c r="I12" s="10"/>
      <c r="J12" s="10"/>
      <c r="K12" s="2">
        <f t="shared" si="0"/>
        <v>0</v>
      </c>
    </row>
    <row r="13" spans="1:12" x14ac:dyDescent="0.25">
      <c r="A13" t="s">
        <v>2</v>
      </c>
      <c r="B13">
        <v>1024</v>
      </c>
      <c r="D13" s="2">
        <f>+(B13-$B$11)*Unit!$C$23</f>
        <v>155.90700000000001</v>
      </c>
      <c r="I13" s="10"/>
      <c r="J13" s="10"/>
      <c r="K13" s="2">
        <f t="shared" si="0"/>
        <v>0</v>
      </c>
    </row>
    <row r="14" spans="1:12" x14ac:dyDescent="0.25">
      <c r="A14" t="s">
        <v>2</v>
      </c>
      <c r="B14">
        <v>2048</v>
      </c>
      <c r="D14" s="2">
        <f>+(B14-$B$11)*Unit!$C$23</f>
        <v>312.57900000000001</v>
      </c>
      <c r="I14" s="10"/>
      <c r="J14" s="10"/>
      <c r="K14" s="2">
        <f t="shared" si="0"/>
        <v>0</v>
      </c>
    </row>
    <row r="15" spans="1:12" x14ac:dyDescent="0.25">
      <c r="A15" t="s">
        <v>2</v>
      </c>
      <c r="B15">
        <v>4096</v>
      </c>
      <c r="D15" s="2">
        <f>+(B15-$B$11)*Unit!$C$23</f>
        <v>625.923</v>
      </c>
      <c r="I15" s="10"/>
      <c r="K15" s="2">
        <f t="shared" si="0"/>
        <v>0</v>
      </c>
    </row>
    <row r="16" spans="1:12" x14ac:dyDescent="0.25">
      <c r="A16" t="s">
        <v>2</v>
      </c>
      <c r="B16">
        <v>8192</v>
      </c>
      <c r="D16" s="2">
        <f>+(B16-$B$11)*Unit!$C$23</f>
        <v>1252.6109999999999</v>
      </c>
      <c r="K16" s="2">
        <f t="shared" si="0"/>
        <v>0</v>
      </c>
    </row>
    <row r="17" spans="1:12" x14ac:dyDescent="0.25">
      <c r="A17" t="s">
        <v>2</v>
      </c>
      <c r="B17">
        <v>16384</v>
      </c>
      <c r="D17" s="2">
        <f>+(B17-$B$11)*Unit!$C$23</f>
        <v>2505.9870000000001</v>
      </c>
      <c r="K17" s="2">
        <f t="shared" si="0"/>
        <v>0</v>
      </c>
    </row>
    <row r="18" spans="1:12" x14ac:dyDescent="0.25">
      <c r="J18" s="12"/>
      <c r="K18" s="7"/>
      <c r="L18" s="8">
        <f>SUM(K11:K17)</f>
        <v>0</v>
      </c>
    </row>
    <row r="20" spans="1:12" x14ac:dyDescent="0.25">
      <c r="K20" s="14" t="s">
        <v>0</v>
      </c>
      <c r="L20" s="8">
        <f>+L18+L9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7EF4-DA42-41BA-8670-8C3DEC2D9F3F}">
  <dimension ref="A4:L25"/>
  <sheetViews>
    <sheetView tabSelected="1" workbookViewId="0">
      <selection activeCell="J9" sqref="J9"/>
    </sheetView>
  </sheetViews>
  <sheetFormatPr defaultRowHeight="15" x14ac:dyDescent="0.25"/>
  <cols>
    <col min="2" max="2" width="10.5703125" bestFit="1" customWidth="1"/>
    <col min="4" max="4" width="12.5703125" bestFit="1" customWidth="1"/>
    <col min="11" max="11" width="18" bestFit="1" customWidth="1"/>
    <col min="12" max="12" width="12.5703125" bestFit="1" customWidth="1"/>
  </cols>
  <sheetData>
    <row r="4" spans="1:12" x14ac:dyDescent="0.25">
      <c r="A4" s="6" t="s">
        <v>64</v>
      </c>
      <c r="D4" s="2"/>
      <c r="I4" s="10"/>
      <c r="J4" s="11" t="s">
        <v>29</v>
      </c>
      <c r="K4" s="9" t="s">
        <v>0</v>
      </c>
    </row>
    <row r="5" spans="1:12" x14ac:dyDescent="0.25">
      <c r="A5" t="s">
        <v>65</v>
      </c>
      <c r="C5">
        <v>1</v>
      </c>
      <c r="D5" s="2">
        <f>+C5*Unit!C36</f>
        <v>6.3689999999999998</v>
      </c>
      <c r="I5" s="10"/>
      <c r="J5" s="10"/>
      <c r="K5" s="2">
        <f t="shared" ref="K5:K14" si="0">+J5*D5</f>
        <v>0</v>
      </c>
    </row>
    <row r="6" spans="1:12" x14ac:dyDescent="0.25">
      <c r="A6" s="18" t="s">
        <v>67</v>
      </c>
      <c r="C6">
        <v>1</v>
      </c>
      <c r="D6" s="2">
        <f>+C6*Unit!C37</f>
        <v>12.74</v>
      </c>
      <c r="I6" s="10"/>
      <c r="J6" s="10"/>
      <c r="K6" s="2">
        <f t="shared" si="0"/>
        <v>0</v>
      </c>
    </row>
    <row r="7" spans="1:12" x14ac:dyDescent="0.25">
      <c r="A7" t="s">
        <v>66</v>
      </c>
      <c r="C7">
        <v>1</v>
      </c>
      <c r="D7" s="2">
        <f>+C7*Unit!C38</f>
        <v>12.74</v>
      </c>
      <c r="I7" s="10"/>
      <c r="J7" s="10">
        <v>1</v>
      </c>
      <c r="K7" s="2">
        <f t="shared" si="0"/>
        <v>12.74</v>
      </c>
    </row>
    <row r="8" spans="1:12" x14ac:dyDescent="0.25">
      <c r="D8" s="2"/>
      <c r="I8" s="10"/>
      <c r="J8" s="10"/>
      <c r="K8" s="23" t="s">
        <v>70</v>
      </c>
      <c r="L8" s="8">
        <f>SUM(K5:K7)</f>
        <v>12.74</v>
      </c>
    </row>
    <row r="9" spans="1:12" x14ac:dyDescent="0.25">
      <c r="A9" s="6" t="s">
        <v>68</v>
      </c>
      <c r="D9" s="2"/>
      <c r="I9" s="10"/>
      <c r="J9" s="10"/>
      <c r="K9" s="2"/>
    </row>
    <row r="10" spans="1:12" x14ac:dyDescent="0.25">
      <c r="A10" t="s">
        <v>2</v>
      </c>
      <c r="B10" s="22">
        <v>1024</v>
      </c>
      <c r="D10" s="2">
        <f>+B10*Unit!C40</f>
        <v>34.508800000000001</v>
      </c>
      <c r="I10" s="10"/>
      <c r="J10" s="10">
        <v>1</v>
      </c>
      <c r="K10" s="2">
        <f t="shared" si="0"/>
        <v>34.508800000000001</v>
      </c>
    </row>
    <row r="11" spans="1:12" x14ac:dyDescent="0.25">
      <c r="A11" t="s">
        <v>2</v>
      </c>
      <c r="B11" s="22">
        <f>49*1024</f>
        <v>50176</v>
      </c>
      <c r="D11" s="2">
        <f>+B11*Unit!C41</f>
        <v>1665.8432</v>
      </c>
      <c r="I11" s="10"/>
      <c r="J11" s="10"/>
      <c r="K11" s="2">
        <f t="shared" si="0"/>
        <v>0</v>
      </c>
    </row>
    <row r="12" spans="1:12" x14ac:dyDescent="0.25">
      <c r="A12" t="s">
        <v>2</v>
      </c>
      <c r="B12" s="22">
        <f>450*1024</f>
        <v>460800</v>
      </c>
      <c r="D12" s="2">
        <f>+B12*Unit!C42</f>
        <v>14976</v>
      </c>
      <c r="I12" s="10"/>
      <c r="J12" s="10"/>
      <c r="K12" s="2">
        <f t="shared" si="0"/>
        <v>0</v>
      </c>
    </row>
    <row r="13" spans="1:12" x14ac:dyDescent="0.25">
      <c r="A13" t="s">
        <v>2</v>
      </c>
      <c r="B13" s="22">
        <f>500*1024</f>
        <v>512000</v>
      </c>
      <c r="D13" s="2">
        <f>+B13*Unit!C43</f>
        <v>16384</v>
      </c>
      <c r="I13" s="10"/>
      <c r="J13" s="10"/>
      <c r="K13" s="2">
        <f t="shared" si="0"/>
        <v>0</v>
      </c>
    </row>
    <row r="14" spans="1:12" x14ac:dyDescent="0.25">
      <c r="A14" t="s">
        <v>2</v>
      </c>
      <c r="B14" s="22">
        <f>4000*1024</f>
        <v>4096000</v>
      </c>
      <c r="D14" s="2">
        <f>+B14*Unit!C44</f>
        <v>128614.39999999999</v>
      </c>
      <c r="I14" s="10"/>
      <c r="K14" s="2">
        <f t="shared" si="0"/>
        <v>0</v>
      </c>
    </row>
    <row r="15" spans="1:12" x14ac:dyDescent="0.25">
      <c r="J15" s="12"/>
      <c r="K15" s="23" t="s">
        <v>71</v>
      </c>
      <c r="L15" s="8">
        <f>SUM(K10:K14)</f>
        <v>34.508800000000001</v>
      </c>
    </row>
    <row r="16" spans="1:12" x14ac:dyDescent="0.25">
      <c r="J16" s="12"/>
      <c r="K16" s="7"/>
      <c r="L16" s="8"/>
    </row>
    <row r="17" spans="1:12" x14ac:dyDescent="0.25">
      <c r="A17" s="6" t="s">
        <v>72</v>
      </c>
      <c r="D17" s="2"/>
      <c r="I17" s="10"/>
      <c r="J17" s="10"/>
      <c r="K17" s="2"/>
    </row>
    <row r="18" spans="1:12" x14ac:dyDescent="0.25">
      <c r="A18" t="s">
        <v>2</v>
      </c>
      <c r="B18" s="22">
        <v>1024</v>
      </c>
      <c r="D18" s="2">
        <f>+B18*Unit!D40</f>
        <v>68.915199999999999</v>
      </c>
      <c r="I18" s="10"/>
      <c r="J18" s="10"/>
      <c r="K18" s="2">
        <f t="shared" ref="K18:K22" si="1">+J18*D18</f>
        <v>0</v>
      </c>
    </row>
    <row r="19" spans="1:12" x14ac:dyDescent="0.25">
      <c r="A19" t="s">
        <v>2</v>
      </c>
      <c r="B19" s="22">
        <f>49*1024</f>
        <v>50176</v>
      </c>
      <c r="D19" s="2">
        <f>+B19*Unit!D41</f>
        <v>3326.6687999999999</v>
      </c>
      <c r="I19" s="10"/>
      <c r="J19" s="10"/>
      <c r="K19" s="2">
        <f t="shared" si="1"/>
        <v>0</v>
      </c>
    </row>
    <row r="20" spans="1:12" x14ac:dyDescent="0.25">
      <c r="A20" t="s">
        <v>2</v>
      </c>
      <c r="B20" s="22">
        <f>450*1024</f>
        <v>460800</v>
      </c>
      <c r="D20" s="2">
        <f>+B20*Unit!D42</f>
        <v>29952</v>
      </c>
      <c r="I20" s="10"/>
      <c r="J20" s="10"/>
      <c r="K20" s="2">
        <f t="shared" si="1"/>
        <v>0</v>
      </c>
    </row>
    <row r="21" spans="1:12" x14ac:dyDescent="0.25">
      <c r="A21" t="s">
        <v>2</v>
      </c>
      <c r="B21" s="22">
        <f>500*1024</f>
        <v>512000</v>
      </c>
      <c r="D21" s="2">
        <f>+B21*Unit!D43</f>
        <v>32768</v>
      </c>
      <c r="I21" s="10"/>
      <c r="J21" s="10"/>
      <c r="K21" s="2">
        <f t="shared" si="1"/>
        <v>0</v>
      </c>
    </row>
    <row r="22" spans="1:12" x14ac:dyDescent="0.25">
      <c r="A22" t="s">
        <v>2</v>
      </c>
      <c r="B22" s="22">
        <f>4000*1024</f>
        <v>4096000</v>
      </c>
      <c r="D22" s="2">
        <f>+B22*Unit!D44</f>
        <v>257228.79999999999</v>
      </c>
      <c r="I22" s="10"/>
      <c r="K22" s="2">
        <f t="shared" si="1"/>
        <v>0</v>
      </c>
    </row>
    <row r="23" spans="1:12" x14ac:dyDescent="0.25">
      <c r="J23" s="12"/>
      <c r="K23" s="23" t="s">
        <v>73</v>
      </c>
      <c r="L23" s="8">
        <f>SUM(K18:K22)</f>
        <v>0</v>
      </c>
    </row>
    <row r="25" spans="1:12" x14ac:dyDescent="0.25">
      <c r="K25" s="14" t="s">
        <v>0</v>
      </c>
      <c r="L25" s="8">
        <f>+L15+L8</f>
        <v>47.248800000000003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3"/>
  <sheetViews>
    <sheetView workbookViewId="0">
      <selection activeCell="B45" sqref="B45"/>
    </sheetView>
  </sheetViews>
  <sheetFormatPr defaultRowHeight="15" outlineLevelRow="1" x14ac:dyDescent="0.25"/>
  <cols>
    <col min="2" max="2" width="13.140625" bestFit="1" customWidth="1"/>
    <col min="5" max="5" width="10.5703125" style="2" bestFit="1" customWidth="1"/>
    <col min="10" max="12" width="10.5703125" bestFit="1" customWidth="1"/>
  </cols>
  <sheetData>
    <row r="1" spans="2:13" x14ac:dyDescent="0.25">
      <c r="I1" s="1"/>
      <c r="J1" s="2"/>
      <c r="K1" s="2"/>
      <c r="L1" s="2"/>
    </row>
    <row r="2" spans="2:13" x14ac:dyDescent="0.25">
      <c r="I2" s="1"/>
      <c r="J2" s="10"/>
      <c r="K2" s="11" t="s">
        <v>29</v>
      </c>
      <c r="L2" s="9" t="s">
        <v>0</v>
      </c>
    </row>
    <row r="3" spans="2:13" x14ac:dyDescent="0.25">
      <c r="B3" s="6" t="s">
        <v>26</v>
      </c>
      <c r="J3" s="10"/>
      <c r="K3" s="10"/>
      <c r="L3" s="2"/>
    </row>
    <row r="4" spans="2:13" outlineLevel="1" x14ac:dyDescent="0.25">
      <c r="B4" s="21" t="s">
        <v>14</v>
      </c>
      <c r="J4" s="10"/>
      <c r="K4" s="10"/>
      <c r="L4" s="2"/>
    </row>
    <row r="5" spans="2:13" outlineLevel="1" x14ac:dyDescent="0.25">
      <c r="B5" t="s">
        <v>10</v>
      </c>
      <c r="C5" t="s">
        <v>13</v>
      </c>
      <c r="D5">
        <v>730</v>
      </c>
      <c r="E5" s="2">
        <f>+D5*Unit!C3</f>
        <v>202.21</v>
      </c>
      <c r="J5" s="10"/>
      <c r="K5" s="10"/>
      <c r="L5" s="2">
        <f t="shared" ref="L5:L7" si="0">+K5*E5</f>
        <v>0</v>
      </c>
    </row>
    <row r="6" spans="2:13" outlineLevel="1" x14ac:dyDescent="0.25">
      <c r="B6" t="s">
        <v>11</v>
      </c>
      <c r="C6" t="s">
        <v>23</v>
      </c>
      <c r="D6">
        <v>730</v>
      </c>
      <c r="E6" s="2">
        <f>+D6*Unit!C4</f>
        <v>807.38000000000011</v>
      </c>
      <c r="J6" s="10"/>
      <c r="K6" s="10"/>
      <c r="L6" s="2">
        <f t="shared" si="0"/>
        <v>0</v>
      </c>
    </row>
    <row r="7" spans="2:13" outlineLevel="1" x14ac:dyDescent="0.25">
      <c r="B7" t="s">
        <v>12</v>
      </c>
      <c r="C7" t="s">
        <v>25</v>
      </c>
      <c r="D7">
        <v>730</v>
      </c>
      <c r="E7" s="2">
        <f>+D7*Unit!C5</f>
        <v>1549.06</v>
      </c>
      <c r="J7" s="10"/>
      <c r="K7" s="10"/>
      <c r="L7" s="2">
        <f t="shared" si="0"/>
        <v>0</v>
      </c>
    </row>
    <row r="8" spans="2:13" outlineLevel="1" x14ac:dyDescent="0.25">
      <c r="B8" s="21" t="s">
        <v>15</v>
      </c>
      <c r="J8" s="10"/>
      <c r="K8" s="10"/>
      <c r="L8" s="2"/>
    </row>
    <row r="9" spans="2:13" outlineLevel="1" x14ac:dyDescent="0.25">
      <c r="B9" t="s">
        <v>10</v>
      </c>
      <c r="C9" t="s">
        <v>13</v>
      </c>
      <c r="D9">
        <v>730</v>
      </c>
      <c r="E9" s="2">
        <f>+D9*Unit!C7</f>
        <v>159.13999999999999</v>
      </c>
      <c r="J9" s="10"/>
      <c r="K9" s="10"/>
      <c r="L9" s="2">
        <f t="shared" ref="L9:L11" si="1">+K9*E9</f>
        <v>0</v>
      </c>
    </row>
    <row r="10" spans="2:13" outlineLevel="1" x14ac:dyDescent="0.25">
      <c r="B10" t="s">
        <v>11</v>
      </c>
      <c r="C10" t="s">
        <v>23</v>
      </c>
      <c r="D10">
        <v>730</v>
      </c>
      <c r="E10" s="2">
        <f>+D10*Unit!C8</f>
        <v>634.37</v>
      </c>
      <c r="J10" s="10"/>
      <c r="K10" s="10"/>
      <c r="L10" s="2">
        <f t="shared" si="1"/>
        <v>0</v>
      </c>
    </row>
    <row r="11" spans="2:13" outlineLevel="1" x14ac:dyDescent="0.25">
      <c r="B11" t="s">
        <v>12</v>
      </c>
      <c r="C11" t="s">
        <v>25</v>
      </c>
      <c r="D11">
        <v>730</v>
      </c>
      <c r="E11" s="2">
        <f>+D11*Unit!C9</f>
        <v>1268.01</v>
      </c>
      <c r="J11" s="10"/>
      <c r="K11" s="10"/>
      <c r="L11" s="2">
        <f t="shared" si="1"/>
        <v>0</v>
      </c>
    </row>
    <row r="12" spans="2:13" outlineLevel="1" x14ac:dyDescent="0.25">
      <c r="B12" s="21" t="s">
        <v>16</v>
      </c>
      <c r="J12" s="10"/>
      <c r="K12" s="13"/>
      <c r="L12" s="3"/>
    </row>
    <row r="13" spans="2:13" outlineLevel="1" x14ac:dyDescent="0.25">
      <c r="B13" t="s">
        <v>10</v>
      </c>
      <c r="C13" t="s">
        <v>13</v>
      </c>
      <c r="D13">
        <v>730</v>
      </c>
      <c r="E13" s="2">
        <f>+D13*Unit!C11</f>
        <v>135.05000000000001</v>
      </c>
      <c r="J13" s="10"/>
      <c r="K13" s="13"/>
      <c r="L13" s="2">
        <f t="shared" ref="L13:L15" si="2">+K13*E13</f>
        <v>0</v>
      </c>
    </row>
    <row r="14" spans="2:13" outlineLevel="1" x14ac:dyDescent="0.25">
      <c r="B14" t="s">
        <v>11</v>
      </c>
      <c r="C14" t="s">
        <v>23</v>
      </c>
      <c r="D14">
        <v>730</v>
      </c>
      <c r="E14" s="2">
        <f>+D14*Unit!C12</f>
        <v>538.01</v>
      </c>
      <c r="J14" s="13"/>
      <c r="K14" s="13"/>
      <c r="L14" s="2">
        <f t="shared" si="2"/>
        <v>0</v>
      </c>
    </row>
    <row r="15" spans="2:13" outlineLevel="1" x14ac:dyDescent="0.25">
      <c r="B15" t="s">
        <v>12</v>
      </c>
      <c r="C15" t="s">
        <v>25</v>
      </c>
      <c r="D15">
        <v>730</v>
      </c>
      <c r="E15" s="2">
        <f>+D15*Unit!C13</f>
        <v>1076.02</v>
      </c>
      <c r="J15" s="10"/>
      <c r="K15" s="10"/>
      <c r="L15" s="2">
        <f t="shared" si="2"/>
        <v>0</v>
      </c>
    </row>
    <row r="16" spans="2:13" x14ac:dyDescent="0.25">
      <c r="J16" s="13"/>
      <c r="K16" s="24" t="s">
        <v>103</v>
      </c>
      <c r="L16" s="8"/>
      <c r="M16" s="8">
        <f>SUM(L13:L15)+SUM(L9:L11)+SUM(L5:L7)</f>
        <v>0</v>
      </c>
    </row>
    <row r="17" spans="2:12" x14ac:dyDescent="0.25">
      <c r="B17" s="6" t="s">
        <v>27</v>
      </c>
      <c r="J17" s="13"/>
      <c r="K17" s="13"/>
    </row>
    <row r="18" spans="2:12" outlineLevel="1" x14ac:dyDescent="0.25">
      <c r="B18" s="21" t="s">
        <v>100</v>
      </c>
      <c r="J18" s="13"/>
      <c r="K18" s="13"/>
    </row>
    <row r="19" spans="2:12" outlineLevel="1" x14ac:dyDescent="0.25">
      <c r="B19" t="str">
        <f>+Unit!A47</f>
        <v>S4 32GB</v>
      </c>
      <c r="C19">
        <v>32</v>
      </c>
      <c r="E19" s="2">
        <f>+Unit!C47</f>
        <v>3.13</v>
      </c>
      <c r="J19" s="13"/>
      <c r="K19" s="13"/>
      <c r="L19" s="2">
        <f t="shared" ref="L19:L26" si="3">+K19*E19</f>
        <v>0</v>
      </c>
    </row>
    <row r="20" spans="2:12" outlineLevel="1" x14ac:dyDescent="0.25">
      <c r="B20" t="str">
        <f>+Unit!A48</f>
        <v>S6 64GB</v>
      </c>
      <c r="C20">
        <v>64</v>
      </c>
      <c r="E20" s="2">
        <f>+Unit!C48</f>
        <v>6.13</v>
      </c>
      <c r="J20" s="13"/>
      <c r="K20" s="13"/>
      <c r="L20" s="2">
        <f t="shared" si="3"/>
        <v>0</v>
      </c>
    </row>
    <row r="21" spans="2:12" outlineLevel="1" x14ac:dyDescent="0.25">
      <c r="B21" t="str">
        <f>+Unit!A49</f>
        <v>S10 128GB</v>
      </c>
      <c r="C21">
        <v>128</v>
      </c>
      <c r="E21" s="2">
        <f>+Unit!C49</f>
        <v>11.999000000000001</v>
      </c>
      <c r="J21" s="13"/>
      <c r="K21" s="13"/>
      <c r="L21" s="2">
        <f t="shared" si="3"/>
        <v>0</v>
      </c>
    </row>
    <row r="22" spans="2:12" outlineLevel="1" x14ac:dyDescent="0.25">
      <c r="B22" t="str">
        <f>+Unit!A50</f>
        <v>S15 256GB</v>
      </c>
      <c r="C22">
        <v>256</v>
      </c>
      <c r="E22" s="2">
        <f>+Unit!C50</f>
        <v>23.085999999999999</v>
      </c>
      <c r="J22" s="13"/>
      <c r="K22" s="13"/>
      <c r="L22" s="2">
        <f t="shared" si="3"/>
        <v>0</v>
      </c>
    </row>
    <row r="23" spans="2:12" outlineLevel="1" x14ac:dyDescent="0.25">
      <c r="B23" t="str">
        <f>+Unit!A51</f>
        <v>S20 512GB</v>
      </c>
      <c r="C23">
        <v>512</v>
      </c>
      <c r="E23" s="2">
        <f>+Unit!C51</f>
        <v>44.344999999999999</v>
      </c>
      <c r="J23" s="13"/>
      <c r="K23" s="13"/>
      <c r="L23" s="2">
        <f t="shared" si="3"/>
        <v>0</v>
      </c>
    </row>
    <row r="24" spans="2:12" outlineLevel="1" x14ac:dyDescent="0.25">
      <c r="B24" t="str">
        <f>+Unit!A52</f>
        <v>S30 1024GB</v>
      </c>
      <c r="C24">
        <v>1024</v>
      </c>
      <c r="E24" s="2">
        <f>+Unit!C52</f>
        <v>84.472999999999999</v>
      </c>
      <c r="J24" s="13"/>
      <c r="K24" s="13"/>
      <c r="L24" s="2">
        <f t="shared" si="3"/>
        <v>0</v>
      </c>
    </row>
    <row r="25" spans="2:12" outlineLevel="1" x14ac:dyDescent="0.25">
      <c r="B25" t="str">
        <f>+Unit!A53</f>
        <v>S40 2048GB</v>
      </c>
      <c r="C25">
        <v>2048</v>
      </c>
      <c r="E25" s="2">
        <f>+Unit!C53</f>
        <v>166.946</v>
      </c>
      <c r="J25" s="13"/>
      <c r="K25" s="13"/>
      <c r="L25" s="2">
        <f t="shared" si="3"/>
        <v>0</v>
      </c>
    </row>
    <row r="26" spans="2:12" outlineLevel="1" x14ac:dyDescent="0.25">
      <c r="B26" t="str">
        <f>+Unit!A54</f>
        <v>S50 4096GB</v>
      </c>
      <c r="C26">
        <v>4096</v>
      </c>
      <c r="E26" s="2">
        <f>+Unit!C54</f>
        <v>333.89299999999997</v>
      </c>
      <c r="J26" s="13"/>
      <c r="K26" s="13"/>
      <c r="L26" s="2">
        <f t="shared" si="3"/>
        <v>0</v>
      </c>
    </row>
    <row r="27" spans="2:12" outlineLevel="1" x14ac:dyDescent="0.25">
      <c r="J27" s="13"/>
      <c r="K27" s="13"/>
      <c r="L27" s="2"/>
    </row>
    <row r="28" spans="2:12" outlineLevel="1" x14ac:dyDescent="0.25">
      <c r="B28" s="21" t="s">
        <v>101</v>
      </c>
      <c r="J28" s="13"/>
      <c r="K28" s="13"/>
      <c r="L28" s="2"/>
    </row>
    <row r="29" spans="2:12" outlineLevel="1" x14ac:dyDescent="0.25">
      <c r="B29" t="str">
        <f>+Unit!A57</f>
        <v>E10 128GB</v>
      </c>
      <c r="C29">
        <v>128</v>
      </c>
      <c r="E29" s="2">
        <f>+Unit!C57</f>
        <v>8.2739999999999991</v>
      </c>
      <c r="J29" s="13"/>
      <c r="K29" s="13"/>
      <c r="L29" s="2">
        <f t="shared" ref="L29:L34" si="4">+K29*E29</f>
        <v>0</v>
      </c>
    </row>
    <row r="30" spans="2:12" outlineLevel="1" x14ac:dyDescent="0.25">
      <c r="B30" t="str">
        <f>+Unit!A58</f>
        <v>E15 256GB</v>
      </c>
      <c r="C30">
        <v>256</v>
      </c>
      <c r="E30" s="2">
        <f>+Unit!C58</f>
        <v>15.957000000000001</v>
      </c>
      <c r="J30" s="13"/>
      <c r="K30" s="13"/>
      <c r="L30" s="2">
        <f t="shared" si="4"/>
        <v>0</v>
      </c>
    </row>
    <row r="31" spans="2:12" outlineLevel="1" x14ac:dyDescent="0.25">
      <c r="B31" t="str">
        <f>+Unit!A59</f>
        <v>E20 512GB</v>
      </c>
      <c r="C31">
        <v>512</v>
      </c>
      <c r="E31" s="2">
        <f>+Unit!C59</f>
        <v>30.731999999999999</v>
      </c>
      <c r="J31" s="13"/>
      <c r="K31" s="13"/>
      <c r="L31" s="2">
        <f t="shared" si="4"/>
        <v>0</v>
      </c>
    </row>
    <row r="32" spans="2:12" outlineLevel="1" x14ac:dyDescent="0.25">
      <c r="B32" t="str">
        <f>+Unit!A60</f>
        <v>E30 1024GB</v>
      </c>
      <c r="C32">
        <v>1024</v>
      </c>
      <c r="E32" s="2">
        <f>+Unit!C60</f>
        <v>56.735999999999997</v>
      </c>
      <c r="J32" s="13"/>
      <c r="K32" s="13"/>
      <c r="L32" s="2">
        <f t="shared" si="4"/>
        <v>0</v>
      </c>
    </row>
    <row r="33" spans="2:13" outlineLevel="1" x14ac:dyDescent="0.25">
      <c r="B33" t="str">
        <f>+Unit!A61</f>
        <v>E40 2048GB</v>
      </c>
      <c r="C33">
        <v>2048</v>
      </c>
      <c r="E33" s="2">
        <f>+Unit!C61</f>
        <v>108.74</v>
      </c>
      <c r="J33" s="13"/>
      <c r="K33" s="13"/>
      <c r="L33" s="2">
        <f t="shared" si="4"/>
        <v>0</v>
      </c>
    </row>
    <row r="34" spans="2:13" outlineLevel="1" x14ac:dyDescent="0.25">
      <c r="B34" t="str">
        <f>+Unit!A62</f>
        <v>E50 4096GB</v>
      </c>
      <c r="C34">
        <v>4096</v>
      </c>
      <c r="E34" s="2">
        <f>+Unit!C62</f>
        <v>208.03100000000001</v>
      </c>
      <c r="J34" s="13"/>
      <c r="K34" s="13"/>
      <c r="L34" s="2">
        <f t="shared" si="4"/>
        <v>0</v>
      </c>
    </row>
    <row r="35" spans="2:13" outlineLevel="1" x14ac:dyDescent="0.25">
      <c r="J35" s="13"/>
      <c r="K35" s="13"/>
    </row>
    <row r="36" spans="2:13" outlineLevel="1" x14ac:dyDescent="0.25">
      <c r="B36" s="21" t="s">
        <v>102</v>
      </c>
      <c r="J36" s="13"/>
      <c r="K36" s="13"/>
    </row>
    <row r="37" spans="2:13" outlineLevel="1" x14ac:dyDescent="0.25">
      <c r="B37" t="str">
        <f>+Unit!A65</f>
        <v>P4 32GB</v>
      </c>
      <c r="C37">
        <v>32</v>
      </c>
      <c r="E37" s="2">
        <f>+Unit!C65</f>
        <v>6.7240000000000002</v>
      </c>
      <c r="J37" s="13"/>
      <c r="K37" s="13"/>
      <c r="L37" s="2">
        <f t="shared" ref="L37:L44" si="5">+K37*E37</f>
        <v>0</v>
      </c>
    </row>
    <row r="38" spans="2:13" outlineLevel="1" x14ac:dyDescent="0.25">
      <c r="B38" t="str">
        <f>+Unit!A66</f>
        <v>P6 64GB</v>
      </c>
      <c r="C38">
        <v>64</v>
      </c>
      <c r="E38" s="2">
        <f>+Unit!C66</f>
        <v>13.000999999999999</v>
      </c>
      <c r="J38" s="13"/>
      <c r="K38" s="13"/>
      <c r="L38" s="2">
        <f t="shared" si="5"/>
        <v>0</v>
      </c>
    </row>
    <row r="39" spans="2:13" outlineLevel="1" x14ac:dyDescent="0.25">
      <c r="B39" t="str">
        <f>+Unit!A67</f>
        <v>P10 128GB</v>
      </c>
      <c r="C39">
        <v>128</v>
      </c>
      <c r="E39" s="2">
        <f>+Unit!C67</f>
        <v>25.105</v>
      </c>
      <c r="J39" s="13"/>
      <c r="K39" s="13"/>
      <c r="L39" s="2">
        <f t="shared" si="5"/>
        <v>0</v>
      </c>
    </row>
    <row r="40" spans="2:13" outlineLevel="1" x14ac:dyDescent="0.25">
      <c r="B40" t="str">
        <f>+Unit!A68</f>
        <v>P15 256GB</v>
      </c>
      <c r="C40">
        <v>256</v>
      </c>
      <c r="E40" s="2">
        <f>+Unit!C68</f>
        <v>48.415999999999997</v>
      </c>
      <c r="J40" s="13"/>
      <c r="K40" s="13"/>
      <c r="L40" s="2">
        <f t="shared" si="5"/>
        <v>0</v>
      </c>
    </row>
    <row r="41" spans="2:13" x14ac:dyDescent="0.25">
      <c r="B41" t="str">
        <f>+Unit!A69</f>
        <v>P20 512GB</v>
      </c>
      <c r="C41">
        <v>512</v>
      </c>
      <c r="E41" s="2">
        <f>+Unit!C69</f>
        <v>93.26</v>
      </c>
      <c r="J41" s="13"/>
      <c r="K41" s="12"/>
      <c r="L41" s="2">
        <f t="shared" si="5"/>
        <v>0</v>
      </c>
    </row>
    <row r="42" spans="2:13" x14ac:dyDescent="0.25">
      <c r="B42" t="str">
        <f>+Unit!A70</f>
        <v>P30 1024GB</v>
      </c>
      <c r="C42">
        <v>1024</v>
      </c>
      <c r="E42" s="2">
        <f>+Unit!C70</f>
        <v>172.166</v>
      </c>
      <c r="J42" s="13"/>
      <c r="K42" s="13"/>
      <c r="L42" s="2">
        <f t="shared" si="5"/>
        <v>0</v>
      </c>
    </row>
    <row r="43" spans="2:13" x14ac:dyDescent="0.25">
      <c r="B43" t="str">
        <f>+Unit!A71</f>
        <v>P40 2048GB</v>
      </c>
      <c r="C43">
        <v>2048</v>
      </c>
      <c r="E43" s="2">
        <f>+Unit!C71</f>
        <v>329.947</v>
      </c>
      <c r="J43" s="13"/>
      <c r="K43" s="13"/>
      <c r="L43" s="2">
        <f t="shared" si="5"/>
        <v>0</v>
      </c>
    </row>
    <row r="44" spans="2:13" x14ac:dyDescent="0.25">
      <c r="B44" t="str">
        <f>+Unit!A72</f>
        <v>P50 4096GB</v>
      </c>
      <c r="C44">
        <v>4096</v>
      </c>
      <c r="E44" s="2">
        <f>+Unit!C72</f>
        <v>631.202</v>
      </c>
      <c r="J44" s="13"/>
      <c r="K44" s="13"/>
      <c r="L44" s="2">
        <f t="shared" si="5"/>
        <v>0</v>
      </c>
    </row>
    <row r="45" spans="2:13" x14ac:dyDescent="0.25">
      <c r="J45" s="13"/>
      <c r="K45" s="13"/>
      <c r="L45" s="25" t="s">
        <v>104</v>
      </c>
      <c r="M45" s="8">
        <f>SUM(L37:L44)+SUM(L29:L34)+SUM(L19:L26)</f>
        <v>0</v>
      </c>
    </row>
    <row r="46" spans="2:13" x14ac:dyDescent="0.25">
      <c r="J46" s="13"/>
      <c r="K46" s="13"/>
    </row>
    <row r="47" spans="2:13" x14ac:dyDescent="0.25">
      <c r="J47" s="13"/>
      <c r="K47" s="13"/>
      <c r="L47" s="25" t="s">
        <v>105</v>
      </c>
      <c r="M47" s="3">
        <f>+M45+M16</f>
        <v>0</v>
      </c>
    </row>
    <row r="48" spans="2:13" x14ac:dyDescent="0.25">
      <c r="J48" s="13"/>
      <c r="K48" s="13"/>
    </row>
    <row r="49" spans="10:11" x14ac:dyDescent="0.25">
      <c r="J49" s="13"/>
      <c r="K49" s="13"/>
    </row>
    <row r="50" spans="10:11" x14ac:dyDescent="0.25">
      <c r="J50" s="13"/>
      <c r="K50" s="13"/>
    </row>
    <row r="51" spans="10:11" x14ac:dyDescent="0.25">
      <c r="J51" s="13"/>
      <c r="K51" s="13"/>
    </row>
    <row r="52" spans="10:11" x14ac:dyDescent="0.25">
      <c r="J52" s="13"/>
      <c r="K52" s="13"/>
    </row>
    <row r="53" spans="10:11" x14ac:dyDescent="0.25">
      <c r="J53" s="13"/>
      <c r="K5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AE-B5E7-4100-9F01-62C7BACB8B50}">
  <dimension ref="A4:L8"/>
  <sheetViews>
    <sheetView workbookViewId="0">
      <selection activeCell="A5" sqref="A5:L8"/>
    </sheetView>
  </sheetViews>
  <sheetFormatPr defaultRowHeight="15" x14ac:dyDescent="0.25"/>
  <cols>
    <col min="4" max="4" width="10.5703125" bestFit="1" customWidth="1"/>
  </cols>
  <sheetData>
    <row r="4" spans="1:12" x14ac:dyDescent="0.25">
      <c r="A4" s="6" t="s">
        <v>110</v>
      </c>
      <c r="D4" s="2"/>
      <c r="I4" s="10"/>
      <c r="J4" s="11" t="s">
        <v>29</v>
      </c>
      <c r="K4" s="9" t="s">
        <v>0</v>
      </c>
    </row>
    <row r="5" spans="1:12" x14ac:dyDescent="0.25">
      <c r="A5" t="str">
        <f>+Unit!A75</f>
        <v>&lt; 25K</v>
      </c>
      <c r="C5">
        <v>730</v>
      </c>
      <c r="D5" s="2">
        <f>+C5*Unit!C75</f>
        <v>146</v>
      </c>
      <c r="I5" s="10"/>
      <c r="J5" s="10"/>
      <c r="K5" s="2">
        <f t="shared" ref="K5:K7" si="0">+J5*D5</f>
        <v>0</v>
      </c>
    </row>
    <row r="6" spans="1:12" x14ac:dyDescent="0.25">
      <c r="A6" t="str">
        <f>+Unit!A76</f>
        <v>25K &lt; x &lt; 100K</v>
      </c>
      <c r="C6">
        <v>730</v>
      </c>
      <c r="D6" s="2">
        <f>+C6*Unit!C76</f>
        <v>372.3</v>
      </c>
      <c r="I6" s="10"/>
      <c r="J6" s="10"/>
      <c r="K6" s="2">
        <f t="shared" si="0"/>
        <v>0</v>
      </c>
    </row>
    <row r="7" spans="1:12" x14ac:dyDescent="0.25">
      <c r="A7" t="str">
        <f>+Unit!A77</f>
        <v>100K &lt; x &lt; 500K</v>
      </c>
      <c r="C7">
        <v>730</v>
      </c>
      <c r="D7" s="2">
        <f>+C7*Unit!C77</f>
        <v>1489.2</v>
      </c>
      <c r="I7" s="10"/>
      <c r="J7" s="10"/>
      <c r="K7" s="2">
        <f t="shared" si="0"/>
        <v>0</v>
      </c>
    </row>
    <row r="8" spans="1:12" x14ac:dyDescent="0.25">
      <c r="D8" s="2"/>
      <c r="I8" s="10"/>
      <c r="J8" s="10"/>
      <c r="K8" s="23" t="s">
        <v>111</v>
      </c>
      <c r="L8" s="8">
        <f>SUM(K5:K7)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E69A-F114-437C-BB7C-E9F4CE38E6E4}">
  <dimension ref="A2:P43"/>
  <sheetViews>
    <sheetView topLeftCell="A18" workbookViewId="0">
      <selection activeCell="O28" sqref="O28"/>
    </sheetView>
  </sheetViews>
  <sheetFormatPr defaultRowHeight="15" x14ac:dyDescent="0.25"/>
  <cols>
    <col min="4" max="4" width="11.5703125" bestFit="1" customWidth="1"/>
    <col min="14" max="14" width="20.42578125" bestFit="1" customWidth="1"/>
    <col min="15" max="15" width="8" bestFit="1" customWidth="1"/>
    <col min="17" max="17" width="11.28515625" bestFit="1" customWidth="1"/>
  </cols>
  <sheetData>
    <row r="2" spans="1:12" x14ac:dyDescent="0.25">
      <c r="J2" s="26" t="s">
        <v>29</v>
      </c>
      <c r="K2" s="26" t="s">
        <v>0</v>
      </c>
    </row>
    <row r="3" spans="1:12" x14ac:dyDescent="0.25">
      <c r="A3" s="21" t="s">
        <v>158</v>
      </c>
      <c r="C3" t="s">
        <v>162</v>
      </c>
    </row>
    <row r="4" spans="1:12" x14ac:dyDescent="0.25">
      <c r="A4" t="s">
        <v>159</v>
      </c>
      <c r="D4" s="2">
        <f>+C4*Unit!C80</f>
        <v>0</v>
      </c>
      <c r="K4" s="2">
        <f t="shared" ref="K4" si="0">+J4*D4</f>
        <v>0</v>
      </c>
    </row>
    <row r="5" spans="1:12" x14ac:dyDescent="0.25">
      <c r="D5" s="2"/>
      <c r="K5" s="23" t="s">
        <v>169</v>
      </c>
      <c r="L5" s="8">
        <f>+K4</f>
        <v>0</v>
      </c>
    </row>
    <row r="7" spans="1:12" x14ac:dyDescent="0.25">
      <c r="A7" s="21" t="s">
        <v>59</v>
      </c>
      <c r="C7" t="s">
        <v>143</v>
      </c>
    </row>
    <row r="8" spans="1:12" x14ac:dyDescent="0.25">
      <c r="A8" t="s">
        <v>57</v>
      </c>
      <c r="D8" s="2">
        <f>+C8*Unit!C83</f>
        <v>0</v>
      </c>
      <c r="I8" s="10"/>
      <c r="J8" s="10"/>
      <c r="K8" s="2">
        <f t="shared" ref="K8:K10" si="1">+J8*D8</f>
        <v>0</v>
      </c>
    </row>
    <row r="9" spans="1:12" x14ac:dyDescent="0.25">
      <c r="A9" t="s">
        <v>144</v>
      </c>
      <c r="D9" s="2">
        <f>+C9*Unit!C84</f>
        <v>0</v>
      </c>
      <c r="I9" s="10"/>
      <c r="J9" s="10"/>
      <c r="K9" s="2">
        <f t="shared" si="1"/>
        <v>0</v>
      </c>
    </row>
    <row r="10" spans="1:12" x14ac:dyDescent="0.25">
      <c r="A10" t="s">
        <v>58</v>
      </c>
      <c r="D10" s="2">
        <f>+C10*Unit!C85</f>
        <v>0</v>
      </c>
      <c r="I10" s="10"/>
      <c r="J10" s="10"/>
      <c r="K10" s="2">
        <f t="shared" si="1"/>
        <v>0</v>
      </c>
    </row>
    <row r="11" spans="1:12" x14ac:dyDescent="0.25">
      <c r="D11" s="2"/>
      <c r="I11" s="10"/>
      <c r="J11" s="10"/>
      <c r="K11" s="23" t="s">
        <v>153</v>
      </c>
      <c r="L11" s="8">
        <f>SUM(K8:K10)</f>
        <v>0</v>
      </c>
    </row>
    <row r="12" spans="1:12" x14ac:dyDescent="0.25">
      <c r="D12" s="2"/>
      <c r="I12" s="10"/>
      <c r="J12" s="10"/>
      <c r="K12" s="23"/>
      <c r="L12" s="8"/>
    </row>
    <row r="13" spans="1:12" x14ac:dyDescent="0.25">
      <c r="A13" s="6" t="s">
        <v>74</v>
      </c>
      <c r="D13" s="2"/>
      <c r="I13" s="10"/>
      <c r="J13" s="10"/>
      <c r="K13" s="2"/>
    </row>
    <row r="14" spans="1:12" x14ac:dyDescent="0.25">
      <c r="A14" t="s">
        <v>2</v>
      </c>
      <c r="B14">
        <v>5</v>
      </c>
      <c r="D14" s="2">
        <f>+B14*Unit!C25</f>
        <v>0.52500000000000002</v>
      </c>
      <c r="I14" s="10"/>
      <c r="J14" s="10"/>
      <c r="K14" s="2">
        <f t="shared" ref="K14:K21" si="2">+J14*D14</f>
        <v>0</v>
      </c>
    </row>
    <row r="15" spans="1:12" x14ac:dyDescent="0.25">
      <c r="A15" t="s">
        <v>2</v>
      </c>
      <c r="B15">
        <v>500</v>
      </c>
      <c r="D15" s="2">
        <f>+(B15-$B$12)*Unit!$C$23</f>
        <v>76.5</v>
      </c>
      <c r="I15" s="10"/>
      <c r="J15" s="10"/>
      <c r="K15" s="2">
        <f t="shared" si="2"/>
        <v>0</v>
      </c>
    </row>
    <row r="16" spans="1:12" x14ac:dyDescent="0.25">
      <c r="A16" t="s">
        <v>2</v>
      </c>
      <c r="B16">
        <v>1024</v>
      </c>
      <c r="D16" s="2">
        <f>+(B16-$B$12)*Unit!$C$23</f>
        <v>156.672</v>
      </c>
      <c r="I16" s="10"/>
      <c r="J16" s="10"/>
      <c r="K16" s="2">
        <f t="shared" si="2"/>
        <v>0</v>
      </c>
    </row>
    <row r="17" spans="1:15" x14ac:dyDescent="0.25">
      <c r="A17" t="s">
        <v>2</v>
      </c>
      <c r="B17">
        <v>2048</v>
      </c>
      <c r="D17" s="2">
        <f>+(B17-$B$12)*Unit!$C$23</f>
        <v>313.34399999999999</v>
      </c>
      <c r="I17" s="10"/>
      <c r="J17" s="10"/>
      <c r="K17" s="2">
        <f t="shared" si="2"/>
        <v>0</v>
      </c>
    </row>
    <row r="18" spans="1:15" x14ac:dyDescent="0.25">
      <c r="A18" t="s">
        <v>2</v>
      </c>
      <c r="B18">
        <v>4096</v>
      </c>
      <c r="D18" s="2">
        <f>+(B18-$B$12)*Unit!$C$23</f>
        <v>626.68799999999999</v>
      </c>
      <c r="I18" s="10"/>
      <c r="K18" s="2">
        <f t="shared" si="2"/>
        <v>0</v>
      </c>
    </row>
    <row r="19" spans="1:15" x14ac:dyDescent="0.25">
      <c r="A19" t="s">
        <v>2</v>
      </c>
      <c r="B19">
        <v>8192</v>
      </c>
      <c r="D19" s="2">
        <f>+(B19-$B$12)*Unit!$C$23</f>
        <v>1253.376</v>
      </c>
      <c r="K19" s="2">
        <f t="shared" si="2"/>
        <v>0</v>
      </c>
    </row>
    <row r="20" spans="1:15" x14ac:dyDescent="0.25">
      <c r="A20" t="s">
        <v>2</v>
      </c>
      <c r="B20">
        <v>16384</v>
      </c>
      <c r="D20" s="2">
        <f>+(B20-$B$12)*Unit!$C$23</f>
        <v>2506.752</v>
      </c>
      <c r="K20" s="2">
        <f t="shared" si="2"/>
        <v>0</v>
      </c>
    </row>
    <row r="21" spans="1:15" x14ac:dyDescent="0.25">
      <c r="J21" s="12"/>
      <c r="K21" s="23" t="s">
        <v>168</v>
      </c>
      <c r="L21" s="8">
        <f>SUM(K14:K20)</f>
        <v>0</v>
      </c>
    </row>
    <row r="22" spans="1:15" x14ac:dyDescent="0.25">
      <c r="A22" s="6" t="s">
        <v>145</v>
      </c>
      <c r="K22" s="14"/>
    </row>
    <row r="23" spans="1:15" x14ac:dyDescent="0.25">
      <c r="A23" s="21" t="s">
        <v>57</v>
      </c>
    </row>
    <row r="24" spans="1:15" x14ac:dyDescent="0.25">
      <c r="A24" t="s">
        <v>151</v>
      </c>
      <c r="B24" t="s">
        <v>147</v>
      </c>
      <c r="C24">
        <f>+P35/10000</f>
        <v>6.48</v>
      </c>
      <c r="D24" s="2">
        <f>+C24*Unit!C88</f>
        <v>0.124416</v>
      </c>
      <c r="K24" s="2">
        <f t="shared" ref="K24:K27" si="3">+J24*D24</f>
        <v>0</v>
      </c>
    </row>
    <row r="25" spans="1:15" x14ac:dyDescent="0.25">
      <c r="A25" t="s">
        <v>148</v>
      </c>
      <c r="B25" t="s">
        <v>147</v>
      </c>
      <c r="C25" s="31">
        <f>+P36/10000</f>
        <v>54</v>
      </c>
      <c r="D25" s="2">
        <f>+C25*Unit!C89</f>
        <v>1.0367999999999999</v>
      </c>
      <c r="K25" s="2">
        <f t="shared" si="3"/>
        <v>0</v>
      </c>
      <c r="N25" s="21" t="s">
        <v>156</v>
      </c>
    </row>
    <row r="26" spans="1:15" x14ac:dyDescent="0.25">
      <c r="A26" t="s">
        <v>149</v>
      </c>
      <c r="B26" t="s">
        <v>152</v>
      </c>
      <c r="C26" s="31"/>
      <c r="D26" s="2"/>
      <c r="K26" s="2">
        <f t="shared" si="3"/>
        <v>0</v>
      </c>
      <c r="N26" t="s">
        <v>157</v>
      </c>
      <c r="O26">
        <v>15</v>
      </c>
    </row>
    <row r="27" spans="1:15" x14ac:dyDescent="0.25">
      <c r="A27" t="s">
        <v>150</v>
      </c>
      <c r="B27" t="s">
        <v>147</v>
      </c>
      <c r="C27">
        <f>+P37/10000</f>
        <v>6.48</v>
      </c>
      <c r="D27" s="2">
        <f>+C27*Unit!C91</f>
        <v>1.2960000000000001E-2</v>
      </c>
      <c r="K27" s="2">
        <f t="shared" si="3"/>
        <v>0</v>
      </c>
      <c r="N27" t="s">
        <v>143</v>
      </c>
      <c r="O27">
        <v>40</v>
      </c>
    </row>
    <row r="28" spans="1:15" x14ac:dyDescent="0.25">
      <c r="N28" t="s">
        <v>164</v>
      </c>
      <c r="O28" s="22">
        <f>+O27*1024/2</f>
        <v>20480</v>
      </c>
    </row>
    <row r="29" spans="1:15" x14ac:dyDescent="0.25">
      <c r="A29" s="21" t="s">
        <v>144</v>
      </c>
      <c r="N29" t="s">
        <v>163</v>
      </c>
      <c r="O29">
        <v>30</v>
      </c>
    </row>
    <row r="30" spans="1:15" x14ac:dyDescent="0.25">
      <c r="A30" t="s">
        <v>151</v>
      </c>
      <c r="B30" t="s">
        <v>147</v>
      </c>
      <c r="C30">
        <f>+P35/10000</f>
        <v>6.48</v>
      </c>
      <c r="D30" s="2">
        <f>+C30*Unit!D88</f>
        <v>0.15487200000000001</v>
      </c>
      <c r="K30" s="2">
        <f t="shared" ref="K30:K33" si="4">+J30*D30</f>
        <v>0</v>
      </c>
      <c r="N30" t="s">
        <v>165</v>
      </c>
      <c r="O30">
        <f>12</f>
        <v>12</v>
      </c>
    </row>
    <row r="31" spans="1:15" x14ac:dyDescent="0.25">
      <c r="A31" t="s">
        <v>148</v>
      </c>
      <c r="B31" t="s">
        <v>147</v>
      </c>
      <c r="C31">
        <f>+P36/10000</f>
        <v>54</v>
      </c>
      <c r="D31" s="2">
        <f>+C31*Unit!D89</f>
        <v>1.0367999999999999</v>
      </c>
      <c r="K31" s="2">
        <f t="shared" si="4"/>
        <v>0</v>
      </c>
      <c r="N31" t="s">
        <v>170</v>
      </c>
      <c r="O31">
        <v>12</v>
      </c>
    </row>
    <row r="32" spans="1:15" x14ac:dyDescent="0.25">
      <c r="A32" t="s">
        <v>149</v>
      </c>
      <c r="B32" t="s">
        <v>152</v>
      </c>
      <c r="D32" s="2"/>
      <c r="K32" s="2">
        <f t="shared" si="4"/>
        <v>0</v>
      </c>
      <c r="N32" t="s">
        <v>171</v>
      </c>
      <c r="O32">
        <v>100</v>
      </c>
    </row>
    <row r="33" spans="1:16" x14ac:dyDescent="0.25">
      <c r="A33" t="s">
        <v>150</v>
      </c>
      <c r="B33" t="s">
        <v>147</v>
      </c>
      <c r="C33">
        <f>+P37/10000</f>
        <v>6.48</v>
      </c>
      <c r="D33" s="2">
        <f>+C33*Unit!D91</f>
        <v>1.2960000000000001E-2</v>
      </c>
      <c r="K33" s="2">
        <f t="shared" si="4"/>
        <v>0</v>
      </c>
    </row>
    <row r="34" spans="1:16" x14ac:dyDescent="0.25">
      <c r="O34" t="s">
        <v>167</v>
      </c>
      <c r="P34" t="s">
        <v>0</v>
      </c>
    </row>
    <row r="35" spans="1:16" x14ac:dyDescent="0.25">
      <c r="A35" s="21" t="s">
        <v>58</v>
      </c>
      <c r="N35" t="s">
        <v>166</v>
      </c>
      <c r="O35" s="22">
        <f>+O30*O29*O31</f>
        <v>4320</v>
      </c>
      <c r="P35" s="22">
        <f>+O35*O26</f>
        <v>64800</v>
      </c>
    </row>
    <row r="36" spans="1:16" x14ac:dyDescent="0.25">
      <c r="A36" t="s">
        <v>151</v>
      </c>
      <c r="B36" t="s">
        <v>147</v>
      </c>
      <c r="C36">
        <f>+P35/10000</f>
        <v>6.48</v>
      </c>
      <c r="D36" s="2">
        <f>+C36*Unit!E88</f>
        <v>0.24818400000000002</v>
      </c>
      <c r="K36" s="2">
        <f t="shared" ref="K36:K39" si="5">+J36*D36</f>
        <v>0</v>
      </c>
      <c r="N36" t="s">
        <v>148</v>
      </c>
      <c r="O36" s="22">
        <f>+O30*O32*O29</f>
        <v>36000</v>
      </c>
      <c r="P36" s="22">
        <f>+O26*O36</f>
        <v>540000</v>
      </c>
    </row>
    <row r="37" spans="1:16" x14ac:dyDescent="0.25">
      <c r="A37" t="s">
        <v>148</v>
      </c>
      <c r="B37" t="s">
        <v>147</v>
      </c>
      <c r="C37">
        <f>+P36/10000</f>
        <v>54</v>
      </c>
      <c r="D37" s="2">
        <f>+C37*Unit!E89</f>
        <v>1.0367999999999999</v>
      </c>
      <c r="K37" s="2">
        <f t="shared" si="5"/>
        <v>0</v>
      </c>
      <c r="N37" t="s">
        <v>150</v>
      </c>
      <c r="O37" s="22">
        <f>+O30*O29*O31</f>
        <v>4320</v>
      </c>
      <c r="P37" s="22">
        <f>+O37*O26</f>
        <v>64800</v>
      </c>
    </row>
    <row r="38" spans="1:16" x14ac:dyDescent="0.25">
      <c r="A38" t="s">
        <v>149</v>
      </c>
      <c r="B38" t="s">
        <v>152</v>
      </c>
      <c r="D38" s="2"/>
      <c r="K38" s="2">
        <f t="shared" si="5"/>
        <v>0</v>
      </c>
      <c r="O38" s="31">
        <f>SUM(O35:O37)</f>
        <v>44640</v>
      </c>
      <c r="P38" s="31">
        <f>SUM(P35:P37)</f>
        <v>669600</v>
      </c>
    </row>
    <row r="39" spans="1:16" x14ac:dyDescent="0.25">
      <c r="A39" t="s">
        <v>150</v>
      </c>
      <c r="B39" t="s">
        <v>147</v>
      </c>
      <c r="C39">
        <f>+P37/10000</f>
        <v>6.48</v>
      </c>
      <c r="D39" s="2">
        <f>+C39*Unit!E91</f>
        <v>1.2960000000000001E-2</v>
      </c>
      <c r="K39" s="2">
        <f t="shared" si="5"/>
        <v>0</v>
      </c>
    </row>
    <row r="41" spans="1:16" x14ac:dyDescent="0.25">
      <c r="K41" s="25" t="s">
        <v>154</v>
      </c>
      <c r="L41" s="3">
        <f>SUM(K36:K39)+SUM(K30:K33)+SUM(K24:K27)</f>
        <v>0</v>
      </c>
    </row>
    <row r="43" spans="1:16" x14ac:dyDescent="0.25">
      <c r="K43" s="25" t="s">
        <v>155</v>
      </c>
      <c r="L43" s="3">
        <f>+L41+L11+L21+L5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5E60-CEAF-4055-92B7-552EAD492EBB}">
  <dimension ref="B4:D9"/>
  <sheetViews>
    <sheetView workbookViewId="0">
      <selection activeCell="D1" sqref="D1"/>
    </sheetView>
  </sheetViews>
  <sheetFormatPr defaultRowHeight="15" x14ac:dyDescent="0.25"/>
  <cols>
    <col min="2" max="2" width="15.7109375" bestFit="1" customWidth="1"/>
  </cols>
  <sheetData>
    <row r="4" spans="2:4" x14ac:dyDescent="0.25">
      <c r="B4" t="s">
        <v>44</v>
      </c>
      <c r="D4" s="3">
        <f>+DNS!L12</f>
        <v>0</v>
      </c>
    </row>
    <row r="5" spans="2:4" x14ac:dyDescent="0.25">
      <c r="B5" t="s">
        <v>1</v>
      </c>
      <c r="D5" s="3">
        <f>+VPN!L20</f>
        <v>0</v>
      </c>
    </row>
    <row r="6" spans="2:4" x14ac:dyDescent="0.25">
      <c r="B6" t="s">
        <v>28</v>
      </c>
      <c r="D6" s="3">
        <f>+Backup!L25</f>
        <v>47.248800000000003</v>
      </c>
    </row>
    <row r="7" spans="2:4" x14ac:dyDescent="0.25">
      <c r="B7" t="s">
        <v>106</v>
      </c>
      <c r="D7" s="3">
        <f>+VM!M47</f>
        <v>0</v>
      </c>
    </row>
    <row r="8" spans="2:4" x14ac:dyDescent="0.25">
      <c r="B8" t="s">
        <v>3</v>
      </c>
      <c r="D8" s="3">
        <f>+'Domain Services'!L8</f>
        <v>0</v>
      </c>
    </row>
    <row r="9" spans="2:4" x14ac:dyDescent="0.25">
      <c r="B9" t="s">
        <v>142</v>
      </c>
      <c r="D9" s="3">
        <f>+'File Sync'!L43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9924-5CE5-43BA-8931-BAFCE6F10304}">
  <dimension ref="B1:O36"/>
  <sheetViews>
    <sheetView topLeftCell="A4" workbookViewId="0">
      <selection activeCell="K13" sqref="K13"/>
    </sheetView>
  </sheetViews>
  <sheetFormatPr defaultRowHeight="15" x14ac:dyDescent="0.25"/>
  <cols>
    <col min="4" max="6" width="11.5703125" bestFit="1" customWidth="1"/>
    <col min="10" max="10" width="11.5703125" style="2" bestFit="1" customWidth="1"/>
    <col min="11" max="11" width="11.5703125" bestFit="1" customWidth="1"/>
    <col min="12" max="12" width="10.5703125" bestFit="1" customWidth="1"/>
  </cols>
  <sheetData>
    <row r="1" spans="2:15" x14ac:dyDescent="0.25">
      <c r="G1" t="s">
        <v>128</v>
      </c>
      <c r="I1" s="1">
        <f>0.25</f>
        <v>0.25</v>
      </c>
    </row>
    <row r="3" spans="2:15" x14ac:dyDescent="0.25">
      <c r="B3" s="29" t="s">
        <v>116</v>
      </c>
      <c r="C3" s="29"/>
      <c r="D3" s="29"/>
      <c r="E3" s="29"/>
      <c r="G3" s="29" t="s">
        <v>122</v>
      </c>
      <c r="H3" s="29"/>
      <c r="I3" s="29"/>
      <c r="J3" s="29"/>
      <c r="L3" s="29" t="s">
        <v>123</v>
      </c>
      <c r="M3" s="29"/>
      <c r="N3" s="29"/>
      <c r="O3" s="29"/>
    </row>
    <row r="4" spans="2:15" x14ac:dyDescent="0.25">
      <c r="H4" s="14" t="s">
        <v>29</v>
      </c>
      <c r="I4" s="14" t="s">
        <v>118</v>
      </c>
      <c r="J4" s="9" t="s">
        <v>0</v>
      </c>
      <c r="L4" s="14"/>
      <c r="M4" s="14" t="s">
        <v>29</v>
      </c>
      <c r="N4" s="14" t="s">
        <v>9</v>
      </c>
      <c r="O4" s="14" t="s">
        <v>0</v>
      </c>
    </row>
    <row r="5" spans="2:15" x14ac:dyDescent="0.25">
      <c r="B5" t="s">
        <v>44</v>
      </c>
      <c r="E5" s="3">
        <f>+DNS!D5+DNS!D8</f>
        <v>1.147</v>
      </c>
    </row>
    <row r="6" spans="2:15" x14ac:dyDescent="0.25">
      <c r="B6" t="s">
        <v>1</v>
      </c>
    </row>
    <row r="7" spans="2:15" x14ac:dyDescent="0.25">
      <c r="C7" t="s">
        <v>5</v>
      </c>
      <c r="E7" s="3">
        <f>+VPN!D5</f>
        <v>36.5</v>
      </c>
      <c r="G7" t="s">
        <v>7</v>
      </c>
      <c r="I7" s="3">
        <f>+VPN!D6-VPN!D5</f>
        <v>140.233</v>
      </c>
      <c r="J7" s="2">
        <f>+I7*H7</f>
        <v>0</v>
      </c>
    </row>
    <row r="8" spans="2:15" x14ac:dyDescent="0.25">
      <c r="C8" t="s">
        <v>112</v>
      </c>
      <c r="E8" s="3">
        <f>+VPN!D12</f>
        <v>75.734999999999999</v>
      </c>
      <c r="G8" t="s">
        <v>60</v>
      </c>
      <c r="I8" s="3">
        <f>+VPN!D13-VPN!D12</f>
        <v>80.172000000000011</v>
      </c>
      <c r="J8" s="2">
        <f t="shared" ref="J8:J13" si="0">+I8*H8</f>
        <v>0</v>
      </c>
      <c r="L8" t="s">
        <v>60</v>
      </c>
      <c r="N8" s="3">
        <f>+VPN!D13</f>
        <v>155.90700000000001</v>
      </c>
      <c r="O8" s="2">
        <f>+N8*M8</f>
        <v>0</v>
      </c>
    </row>
    <row r="9" spans="2:15" x14ac:dyDescent="0.25">
      <c r="B9" t="s">
        <v>28</v>
      </c>
    </row>
    <row r="10" spans="2:15" x14ac:dyDescent="0.25">
      <c r="C10" t="s">
        <v>113</v>
      </c>
      <c r="E10" s="3">
        <f>+Backup!D5</f>
        <v>6.3689999999999998</v>
      </c>
      <c r="G10" t="s">
        <v>141</v>
      </c>
      <c r="I10" s="2">
        <f>+Unit!C36</f>
        <v>6.3689999999999998</v>
      </c>
      <c r="J10" s="2">
        <f t="shared" si="0"/>
        <v>0</v>
      </c>
    </row>
    <row r="11" spans="2:15" x14ac:dyDescent="0.25">
      <c r="C11" t="s">
        <v>114</v>
      </c>
      <c r="E11" s="3">
        <f>+Backup!D10</f>
        <v>34.508800000000001</v>
      </c>
      <c r="G11" t="s">
        <v>117</v>
      </c>
      <c r="I11" s="3">
        <f>+Backup!D10</f>
        <v>34.508800000000001</v>
      </c>
      <c r="J11" s="2">
        <f t="shared" si="0"/>
        <v>0</v>
      </c>
      <c r="L11" t="s">
        <v>60</v>
      </c>
      <c r="N11" s="3">
        <f>+Backup!D10</f>
        <v>34.508800000000001</v>
      </c>
      <c r="O11" s="2">
        <f>+N11*M11</f>
        <v>0</v>
      </c>
    </row>
    <row r="12" spans="2:15" x14ac:dyDescent="0.25">
      <c r="B12" t="s">
        <v>106</v>
      </c>
    </row>
    <row r="13" spans="2:15" x14ac:dyDescent="0.25">
      <c r="C13" t="s">
        <v>115</v>
      </c>
      <c r="E13" s="3">
        <f>+VM!E10</f>
        <v>634.37</v>
      </c>
      <c r="G13" t="s">
        <v>119</v>
      </c>
      <c r="I13" s="3">
        <f>+VM!E11-VM!E10</f>
        <v>633.64</v>
      </c>
      <c r="J13" s="2">
        <f t="shared" si="0"/>
        <v>0</v>
      </c>
    </row>
    <row r="14" spans="2:15" x14ac:dyDescent="0.25">
      <c r="B14" t="s">
        <v>3</v>
      </c>
    </row>
    <row r="16" spans="2:15" x14ac:dyDescent="0.25">
      <c r="D16" s="25" t="s">
        <v>121</v>
      </c>
      <c r="E16" s="8">
        <f>+E13+E11+E10+E8+E7+E5</f>
        <v>788.62980000000005</v>
      </c>
      <c r="I16" s="25" t="s">
        <v>120</v>
      </c>
      <c r="J16" s="7">
        <f>SUM(J7:J13)</f>
        <v>0</v>
      </c>
      <c r="M16" s="25"/>
      <c r="N16" s="25" t="s">
        <v>131</v>
      </c>
      <c r="O16" s="7">
        <f>SUM(O5:O14)</f>
        <v>0</v>
      </c>
    </row>
    <row r="18" spans="2:12" x14ac:dyDescent="0.25">
      <c r="D18" s="4" t="s">
        <v>132</v>
      </c>
      <c r="E18" t="s">
        <v>133</v>
      </c>
      <c r="F18" t="s">
        <v>136</v>
      </c>
      <c r="J18" s="4" t="s">
        <v>134</v>
      </c>
      <c r="K18" t="s">
        <v>135</v>
      </c>
      <c r="L18" t="s">
        <v>137</v>
      </c>
    </row>
    <row r="19" spans="2:12" x14ac:dyDescent="0.25">
      <c r="B19" t="s">
        <v>129</v>
      </c>
      <c r="D19" s="27">
        <f>+E16*12</f>
        <v>9463.5576000000001</v>
      </c>
      <c r="E19" s="3">
        <f t="shared" ref="E19:F21" si="1">+D19</f>
        <v>9463.5576000000001</v>
      </c>
      <c r="F19" s="3">
        <f t="shared" si="1"/>
        <v>9463.5576000000001</v>
      </c>
      <c r="J19" s="28">
        <f>+E16</f>
        <v>788.62980000000005</v>
      </c>
      <c r="K19" s="3">
        <f t="shared" ref="K19:L21" si="2">+J19</f>
        <v>788.62980000000005</v>
      </c>
      <c r="L19" s="3">
        <f t="shared" si="2"/>
        <v>788.62980000000005</v>
      </c>
    </row>
    <row r="20" spans="2:12" x14ac:dyDescent="0.25">
      <c r="B20" t="s">
        <v>130</v>
      </c>
      <c r="D20" s="27">
        <f>+J16*12</f>
        <v>0</v>
      </c>
      <c r="E20" s="3">
        <f t="shared" si="1"/>
        <v>0</v>
      </c>
      <c r="F20" s="3">
        <f t="shared" si="1"/>
        <v>0</v>
      </c>
      <c r="J20" s="28">
        <f>+J16</f>
        <v>0</v>
      </c>
      <c r="K20" s="3">
        <f t="shared" si="2"/>
        <v>0</v>
      </c>
      <c r="L20" s="3">
        <f t="shared" si="2"/>
        <v>0</v>
      </c>
    </row>
    <row r="21" spans="2:12" x14ac:dyDescent="0.25">
      <c r="B21" t="s">
        <v>123</v>
      </c>
      <c r="D21" s="27">
        <f>+O16*12</f>
        <v>0</v>
      </c>
      <c r="E21" s="3">
        <f t="shared" si="1"/>
        <v>0</v>
      </c>
      <c r="F21" s="3">
        <f t="shared" si="1"/>
        <v>0</v>
      </c>
      <c r="J21" s="28">
        <f>+O16</f>
        <v>0</v>
      </c>
      <c r="K21" s="3">
        <f t="shared" si="2"/>
        <v>0</v>
      </c>
      <c r="L21" s="3">
        <f t="shared" si="2"/>
        <v>0</v>
      </c>
    </row>
    <row r="22" spans="2:12" x14ac:dyDescent="0.25">
      <c r="D22" s="4"/>
      <c r="J22" s="4"/>
    </row>
    <row r="23" spans="2:12" x14ac:dyDescent="0.25">
      <c r="B23" t="s">
        <v>124</v>
      </c>
      <c r="C23" t="s">
        <v>60</v>
      </c>
      <c r="D23" s="2">
        <v>250</v>
      </c>
      <c r="J23" s="2">
        <f>+D23/12*(1+$I$1)</f>
        <v>26.041666666666664</v>
      </c>
    </row>
    <row r="24" spans="2:12" x14ac:dyDescent="0.25">
      <c r="B24" t="s">
        <v>125</v>
      </c>
      <c r="C24" t="s">
        <v>126</v>
      </c>
      <c r="D24" s="2">
        <v>1500</v>
      </c>
      <c r="J24" s="2">
        <f>+D24/12*(1+$I$1)</f>
        <v>156.25</v>
      </c>
    </row>
    <row r="26" spans="2:12" x14ac:dyDescent="0.25">
      <c r="B26" t="s">
        <v>127</v>
      </c>
      <c r="D26" s="2">
        <v>9125</v>
      </c>
      <c r="E26" s="3">
        <f>+D26</f>
        <v>9125</v>
      </c>
      <c r="F26" s="3">
        <f>+E26</f>
        <v>9125</v>
      </c>
      <c r="J26" s="2">
        <f>+D26/12*(1+$I$1)</f>
        <v>950.52083333333326</v>
      </c>
      <c r="K26" s="3">
        <f>+J26</f>
        <v>950.52083333333326</v>
      </c>
      <c r="L26" s="3">
        <f>+K26</f>
        <v>950.52083333333326</v>
      </c>
    </row>
    <row r="28" spans="2:12" x14ac:dyDescent="0.25">
      <c r="B28" t="s">
        <v>0</v>
      </c>
      <c r="D28" s="3">
        <f>SUM(D19:D26)</f>
        <v>20338.5576</v>
      </c>
      <c r="E28" s="3">
        <f>SUM(E19:E26)</f>
        <v>18588.5576</v>
      </c>
      <c r="F28" s="3">
        <f>SUM(F19:F26)</f>
        <v>18588.5576</v>
      </c>
      <c r="J28" s="3">
        <f>SUM(J19:J26)</f>
        <v>1921.4422999999999</v>
      </c>
      <c r="K28" s="3">
        <f>SUM(K19:K26)</f>
        <v>1739.1506333333332</v>
      </c>
      <c r="L28" s="3">
        <f>+K28</f>
        <v>1739.1506333333332</v>
      </c>
    </row>
    <row r="30" spans="2:12" x14ac:dyDescent="0.25">
      <c r="B30" t="s">
        <v>138</v>
      </c>
      <c r="D30" s="3">
        <f>SUM(D28:F28)</f>
        <v>57515.6728</v>
      </c>
      <c r="J30" s="2">
        <f>+J28*12+K28*12+L28*12</f>
        <v>64796.9228</v>
      </c>
      <c r="K30" s="1"/>
    </row>
    <row r="31" spans="2:12" x14ac:dyDescent="0.25">
      <c r="I31" t="s">
        <v>139</v>
      </c>
      <c r="J31" s="2">
        <f>+J30-D30</f>
        <v>7281.25</v>
      </c>
      <c r="K31" s="1">
        <f>+J31/D30</f>
        <v>0.12659592847534246</v>
      </c>
    </row>
    <row r="33" spans="2:12" x14ac:dyDescent="0.25">
      <c r="C33" s="1"/>
    </row>
    <row r="34" spans="2:12" x14ac:dyDescent="0.25">
      <c r="B34" t="s">
        <v>140</v>
      </c>
      <c r="D34" s="2">
        <v>25000</v>
      </c>
      <c r="E34" s="2">
        <v>22500</v>
      </c>
      <c r="F34" s="2">
        <v>22500</v>
      </c>
      <c r="J34" s="2">
        <v>2500</v>
      </c>
      <c r="K34" s="2">
        <v>2250</v>
      </c>
      <c r="L34" s="2">
        <v>2250</v>
      </c>
    </row>
    <row r="35" spans="2:12" x14ac:dyDescent="0.25">
      <c r="B35" t="s">
        <v>30</v>
      </c>
      <c r="D35" s="3">
        <f>+D34-D28</f>
        <v>4661.4423999999999</v>
      </c>
      <c r="E35" s="3">
        <f>+E34-E28</f>
        <v>3911.4423999999999</v>
      </c>
      <c r="F35" s="3">
        <f>+F34-F28</f>
        <v>3911.4423999999999</v>
      </c>
      <c r="J35" s="3">
        <f>+J34-J28</f>
        <v>578.55770000000007</v>
      </c>
      <c r="K35" s="3">
        <f>+K34-K28</f>
        <v>510.84936666666681</v>
      </c>
      <c r="L35" s="3">
        <f>+L34-L28</f>
        <v>510.84936666666681</v>
      </c>
    </row>
    <row r="36" spans="2:12" x14ac:dyDescent="0.25">
      <c r="D36" s="1">
        <f>+D35/D28</f>
        <v>0.22919237891284877</v>
      </c>
      <c r="E36" s="1">
        <f>+E35/E28</f>
        <v>0.21042205017564139</v>
      </c>
      <c r="F36" s="1">
        <f>+F35/F28</f>
        <v>0.21042205017564139</v>
      </c>
      <c r="J36" s="1">
        <f>+J35/J28</f>
        <v>0.30110594525789303</v>
      </c>
      <c r="K36" s="1">
        <f>+K35/K28</f>
        <v>0.29373497434638557</v>
      </c>
      <c r="L36" s="1">
        <f>+L35/L28</f>
        <v>0.29373497434638557</v>
      </c>
    </row>
  </sheetData>
  <mergeCells count="3">
    <mergeCell ref="B3:E3"/>
    <mergeCell ref="G3:J3"/>
    <mergeCell ref="L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69B2-B807-4733-AD27-0EA36DB0BBAF}">
  <dimension ref="A1:E91"/>
  <sheetViews>
    <sheetView topLeftCell="A17" workbookViewId="0">
      <selection activeCell="B91" sqref="B91"/>
    </sheetView>
  </sheetViews>
  <sheetFormatPr defaultRowHeight="15" x14ac:dyDescent="0.25"/>
  <cols>
    <col min="1" max="1" width="13.85546875" bestFit="1" customWidth="1"/>
    <col min="3" max="3" width="11" style="16" bestFit="1" customWidth="1"/>
  </cols>
  <sheetData>
    <row r="1" spans="1:3" s="5" customFormat="1" x14ac:dyDescent="0.25">
      <c r="A1" s="5" t="s">
        <v>18</v>
      </c>
      <c r="B1" s="5" t="s">
        <v>4</v>
      </c>
      <c r="C1" s="15" t="s">
        <v>17</v>
      </c>
    </row>
    <row r="3" spans="1:3" x14ac:dyDescent="0.25">
      <c r="A3" t="s">
        <v>20</v>
      </c>
      <c r="B3" t="s">
        <v>19</v>
      </c>
      <c r="C3" s="16">
        <v>0.27700000000000002</v>
      </c>
    </row>
    <row r="4" spans="1:3" x14ac:dyDescent="0.25">
      <c r="A4" t="s">
        <v>20</v>
      </c>
      <c r="B4" t="s">
        <v>23</v>
      </c>
      <c r="C4" s="16">
        <v>1.1060000000000001</v>
      </c>
    </row>
    <row r="5" spans="1:3" x14ac:dyDescent="0.25">
      <c r="A5" t="s">
        <v>20</v>
      </c>
      <c r="B5" t="s">
        <v>25</v>
      </c>
      <c r="C5" s="16">
        <v>2.1219999999999999</v>
      </c>
    </row>
    <row r="7" spans="1:3" x14ac:dyDescent="0.25">
      <c r="A7" t="s">
        <v>21</v>
      </c>
      <c r="B7" t="s">
        <v>19</v>
      </c>
      <c r="C7" s="16">
        <v>0.218</v>
      </c>
    </row>
    <row r="8" spans="1:3" x14ac:dyDescent="0.25">
      <c r="A8" t="s">
        <v>24</v>
      </c>
      <c r="B8" t="s">
        <v>23</v>
      </c>
      <c r="C8" s="16">
        <v>0.86899999999999999</v>
      </c>
    </row>
    <row r="9" spans="1:3" x14ac:dyDescent="0.25">
      <c r="A9" t="s">
        <v>24</v>
      </c>
      <c r="B9" t="s">
        <v>25</v>
      </c>
      <c r="C9" s="16">
        <v>1.7370000000000001</v>
      </c>
    </row>
    <row r="11" spans="1:3" x14ac:dyDescent="0.25">
      <c r="A11" t="s">
        <v>22</v>
      </c>
      <c r="B11" t="s">
        <v>19</v>
      </c>
      <c r="C11" s="16">
        <v>0.185</v>
      </c>
    </row>
    <row r="12" spans="1:3" x14ac:dyDescent="0.25">
      <c r="A12" t="s">
        <v>22</v>
      </c>
      <c r="B12" t="s">
        <v>23</v>
      </c>
      <c r="C12" s="16">
        <v>0.73699999999999999</v>
      </c>
    </row>
    <row r="13" spans="1:3" x14ac:dyDescent="0.25">
      <c r="A13" t="s">
        <v>22</v>
      </c>
      <c r="B13" t="s">
        <v>25</v>
      </c>
      <c r="C13" s="16">
        <v>1.474</v>
      </c>
    </row>
    <row r="15" spans="1:3" x14ac:dyDescent="0.25">
      <c r="A15" s="14" t="s">
        <v>1</v>
      </c>
    </row>
    <row r="16" spans="1:3" x14ac:dyDescent="0.25">
      <c r="A16" t="s">
        <v>5</v>
      </c>
      <c r="C16" s="16">
        <v>0.05</v>
      </c>
    </row>
    <row r="17" spans="1:3" x14ac:dyDescent="0.25">
      <c r="A17" t="s">
        <v>31</v>
      </c>
      <c r="C17" s="16">
        <v>0.24210000000000001</v>
      </c>
    </row>
    <row r="18" spans="1:3" x14ac:dyDescent="0.25">
      <c r="A18" t="s">
        <v>33</v>
      </c>
      <c r="C18" s="16">
        <v>0.62419999999999998</v>
      </c>
    </row>
    <row r="19" spans="1:3" x14ac:dyDescent="0.25">
      <c r="A19" t="s">
        <v>32</v>
      </c>
      <c r="C19" s="16">
        <v>1.5922000000000001</v>
      </c>
    </row>
    <row r="21" spans="1:3" x14ac:dyDescent="0.25">
      <c r="A21" s="14" t="s">
        <v>37</v>
      </c>
      <c r="C21" s="19" t="s">
        <v>43</v>
      </c>
    </row>
    <row r="22" spans="1:3" x14ac:dyDescent="0.25">
      <c r="A22" t="s">
        <v>36</v>
      </c>
      <c r="C22" s="16">
        <v>0</v>
      </c>
    </row>
    <row r="23" spans="1:3" x14ac:dyDescent="0.25">
      <c r="A23" s="17" t="s">
        <v>38</v>
      </c>
      <c r="C23" s="16">
        <v>0.153</v>
      </c>
    </row>
    <row r="24" spans="1:3" x14ac:dyDescent="0.25">
      <c r="A24" s="18" t="s">
        <v>39</v>
      </c>
      <c r="C24" s="16">
        <v>0.109</v>
      </c>
    </row>
    <row r="25" spans="1:3" x14ac:dyDescent="0.25">
      <c r="A25" s="18" t="s">
        <v>40</v>
      </c>
      <c r="C25" s="16">
        <v>0.105</v>
      </c>
    </row>
    <row r="26" spans="1:3" x14ac:dyDescent="0.25">
      <c r="A26" s="18" t="s">
        <v>41</v>
      </c>
      <c r="C26" s="16">
        <v>0.10199999999999999</v>
      </c>
    </row>
    <row r="27" spans="1:3" x14ac:dyDescent="0.25">
      <c r="A27" s="18" t="s">
        <v>42</v>
      </c>
    </row>
    <row r="29" spans="1:3" x14ac:dyDescent="0.25">
      <c r="A29" s="14" t="s">
        <v>44</v>
      </c>
    </row>
    <row r="30" spans="1:3" x14ac:dyDescent="0.25">
      <c r="A30" s="18" t="s">
        <v>45</v>
      </c>
      <c r="C30" s="16">
        <v>0.63700000000000001</v>
      </c>
    </row>
    <row r="31" spans="1:3" x14ac:dyDescent="0.25">
      <c r="A31" t="s">
        <v>46</v>
      </c>
      <c r="C31" s="16">
        <v>0.128</v>
      </c>
    </row>
    <row r="32" spans="1:3" x14ac:dyDescent="0.25">
      <c r="A32" t="s">
        <v>47</v>
      </c>
      <c r="B32" t="s">
        <v>48</v>
      </c>
      <c r="C32" s="16">
        <v>0.51</v>
      </c>
    </row>
    <row r="33" spans="1:4" x14ac:dyDescent="0.25">
      <c r="A33" t="s">
        <v>46</v>
      </c>
      <c r="B33" t="s">
        <v>48</v>
      </c>
      <c r="C33" s="16">
        <v>0.255</v>
      </c>
    </row>
    <row r="35" spans="1:4" x14ac:dyDescent="0.25">
      <c r="A35" s="14" t="s">
        <v>28</v>
      </c>
    </row>
    <row r="36" spans="1:4" x14ac:dyDescent="0.25">
      <c r="A36" t="s">
        <v>54</v>
      </c>
      <c r="C36" s="16">
        <v>6.3689999999999998</v>
      </c>
    </row>
    <row r="37" spans="1:4" x14ac:dyDescent="0.25">
      <c r="A37" t="s">
        <v>55</v>
      </c>
      <c r="C37" s="16">
        <v>12.74</v>
      </c>
    </row>
    <row r="38" spans="1:4" x14ac:dyDescent="0.25">
      <c r="A38" t="s">
        <v>56</v>
      </c>
      <c r="C38" s="16">
        <v>12.74</v>
      </c>
    </row>
    <row r="39" spans="1:4" x14ac:dyDescent="0.25">
      <c r="A39" s="6" t="s">
        <v>59</v>
      </c>
      <c r="C39" s="20" t="s">
        <v>57</v>
      </c>
      <c r="D39" s="4" t="s">
        <v>58</v>
      </c>
    </row>
    <row r="40" spans="1:4" x14ac:dyDescent="0.25">
      <c r="A40" t="s">
        <v>60</v>
      </c>
      <c r="C40" s="16">
        <v>3.3700000000000001E-2</v>
      </c>
      <c r="D40" s="16">
        <v>6.7299999999999999E-2</v>
      </c>
    </row>
    <row r="41" spans="1:4" x14ac:dyDescent="0.25">
      <c r="A41" t="s">
        <v>61</v>
      </c>
      <c r="C41" s="16">
        <f>0.0332</f>
        <v>3.32E-2</v>
      </c>
      <c r="D41" s="16">
        <v>6.6299999999999998E-2</v>
      </c>
    </row>
    <row r="42" spans="1:4" x14ac:dyDescent="0.25">
      <c r="A42" t="s">
        <v>69</v>
      </c>
      <c r="C42" s="16">
        <v>3.2500000000000001E-2</v>
      </c>
      <c r="D42" s="16">
        <v>6.5000000000000002E-2</v>
      </c>
    </row>
    <row r="43" spans="1:4" x14ac:dyDescent="0.25">
      <c r="A43" t="s">
        <v>62</v>
      </c>
      <c r="C43" s="16">
        <v>3.2000000000000001E-2</v>
      </c>
      <c r="D43" s="16">
        <v>6.4000000000000001E-2</v>
      </c>
    </row>
    <row r="44" spans="1:4" x14ac:dyDescent="0.25">
      <c r="A44" t="s">
        <v>63</v>
      </c>
      <c r="C44" s="16">
        <v>3.1399999999999997E-2</v>
      </c>
      <c r="D44" s="16">
        <v>6.2799999999999995E-2</v>
      </c>
    </row>
    <row r="46" spans="1:4" x14ac:dyDescent="0.25">
      <c r="A46" s="14" t="s">
        <v>83</v>
      </c>
    </row>
    <row r="47" spans="1:4" x14ac:dyDescent="0.25">
      <c r="A47" t="s">
        <v>75</v>
      </c>
      <c r="C47" s="16">
        <v>3.13</v>
      </c>
    </row>
    <row r="48" spans="1:4" x14ac:dyDescent="0.25">
      <c r="A48" t="s">
        <v>76</v>
      </c>
      <c r="C48" s="16">
        <v>6.13</v>
      </c>
    </row>
    <row r="49" spans="1:3" x14ac:dyDescent="0.25">
      <c r="A49" t="s">
        <v>77</v>
      </c>
      <c r="C49" s="16">
        <v>11.999000000000001</v>
      </c>
    </row>
    <row r="50" spans="1:3" x14ac:dyDescent="0.25">
      <c r="A50" t="s">
        <v>78</v>
      </c>
      <c r="C50" s="16">
        <v>23.085999999999999</v>
      </c>
    </row>
    <row r="51" spans="1:3" x14ac:dyDescent="0.25">
      <c r="A51" t="s">
        <v>79</v>
      </c>
      <c r="C51" s="16">
        <v>44.344999999999999</v>
      </c>
    </row>
    <row r="52" spans="1:3" x14ac:dyDescent="0.25">
      <c r="A52" t="s">
        <v>80</v>
      </c>
      <c r="C52" s="16">
        <v>84.472999999999999</v>
      </c>
    </row>
    <row r="53" spans="1:3" x14ac:dyDescent="0.25">
      <c r="A53" t="s">
        <v>81</v>
      </c>
      <c r="C53" s="16">
        <v>166.946</v>
      </c>
    </row>
    <row r="54" spans="1:3" x14ac:dyDescent="0.25">
      <c r="A54" t="s">
        <v>82</v>
      </c>
      <c r="C54" s="16">
        <v>333.89299999999997</v>
      </c>
    </row>
    <row r="56" spans="1:3" x14ac:dyDescent="0.25">
      <c r="A56" s="14" t="s">
        <v>84</v>
      </c>
    </row>
    <row r="57" spans="1:3" x14ac:dyDescent="0.25">
      <c r="A57" t="s">
        <v>85</v>
      </c>
      <c r="C57" s="16">
        <v>8.2739999999999991</v>
      </c>
    </row>
    <row r="58" spans="1:3" x14ac:dyDescent="0.25">
      <c r="A58" t="s">
        <v>86</v>
      </c>
      <c r="C58" s="16">
        <v>15.957000000000001</v>
      </c>
    </row>
    <row r="59" spans="1:3" x14ac:dyDescent="0.25">
      <c r="A59" t="s">
        <v>87</v>
      </c>
      <c r="C59" s="16">
        <v>30.731999999999999</v>
      </c>
    </row>
    <row r="60" spans="1:3" x14ac:dyDescent="0.25">
      <c r="A60" t="s">
        <v>88</v>
      </c>
      <c r="C60" s="16">
        <v>56.735999999999997</v>
      </c>
    </row>
    <row r="61" spans="1:3" x14ac:dyDescent="0.25">
      <c r="A61" t="s">
        <v>89</v>
      </c>
      <c r="C61" s="16">
        <v>108.74</v>
      </c>
    </row>
    <row r="62" spans="1:3" x14ac:dyDescent="0.25">
      <c r="A62" t="s">
        <v>90</v>
      </c>
      <c r="C62" s="16">
        <v>208.03100000000001</v>
      </c>
    </row>
    <row r="64" spans="1:3" x14ac:dyDescent="0.25">
      <c r="A64" s="14" t="s">
        <v>91</v>
      </c>
    </row>
    <row r="65" spans="1:3" x14ac:dyDescent="0.25">
      <c r="A65" t="s">
        <v>92</v>
      </c>
      <c r="C65" s="16">
        <v>6.7240000000000002</v>
      </c>
    </row>
    <row r="66" spans="1:3" x14ac:dyDescent="0.25">
      <c r="A66" t="s">
        <v>93</v>
      </c>
      <c r="C66" s="16">
        <v>13.000999999999999</v>
      </c>
    </row>
    <row r="67" spans="1:3" x14ac:dyDescent="0.25">
      <c r="A67" t="s">
        <v>94</v>
      </c>
      <c r="C67" s="16">
        <v>25.105</v>
      </c>
    </row>
    <row r="68" spans="1:3" x14ac:dyDescent="0.25">
      <c r="A68" t="s">
        <v>95</v>
      </c>
      <c r="C68" s="16">
        <v>48.415999999999997</v>
      </c>
    </row>
    <row r="69" spans="1:3" x14ac:dyDescent="0.25">
      <c r="A69" t="s">
        <v>96</v>
      </c>
      <c r="C69" s="16">
        <v>93.26</v>
      </c>
    </row>
    <row r="70" spans="1:3" x14ac:dyDescent="0.25">
      <c r="A70" t="s">
        <v>97</v>
      </c>
      <c r="C70" s="16">
        <v>172.166</v>
      </c>
    </row>
    <row r="71" spans="1:3" x14ac:dyDescent="0.25">
      <c r="A71" t="s">
        <v>98</v>
      </c>
      <c r="C71" s="16">
        <v>329.947</v>
      </c>
    </row>
    <row r="72" spans="1:3" x14ac:dyDescent="0.25">
      <c r="A72" t="s">
        <v>99</v>
      </c>
      <c r="C72" s="16">
        <v>631.202</v>
      </c>
    </row>
    <row r="74" spans="1:3" x14ac:dyDescent="0.25">
      <c r="A74" s="14" t="s">
        <v>3</v>
      </c>
    </row>
    <row r="75" spans="1:3" x14ac:dyDescent="0.25">
      <c r="A75" s="18" t="s">
        <v>107</v>
      </c>
      <c r="C75" s="16">
        <v>0.2</v>
      </c>
    </row>
    <row r="76" spans="1:3" x14ac:dyDescent="0.25">
      <c r="A76" s="18" t="s">
        <v>109</v>
      </c>
      <c r="C76" s="16">
        <v>0.51</v>
      </c>
    </row>
    <row r="77" spans="1:3" x14ac:dyDescent="0.25">
      <c r="A77" s="18" t="s">
        <v>108</v>
      </c>
      <c r="C77" s="16">
        <v>2.04</v>
      </c>
    </row>
    <row r="79" spans="1:3" x14ac:dyDescent="0.25">
      <c r="A79" s="14" t="s">
        <v>142</v>
      </c>
    </row>
    <row r="80" spans="1:3" x14ac:dyDescent="0.25">
      <c r="A80" s="30" t="s">
        <v>160</v>
      </c>
      <c r="B80" t="s">
        <v>161</v>
      </c>
      <c r="C80" s="16">
        <f>7.006</f>
        <v>7.0060000000000002</v>
      </c>
    </row>
    <row r="81" spans="1:5" x14ac:dyDescent="0.25">
      <c r="A81" s="14"/>
    </row>
    <row r="82" spans="1:5" x14ac:dyDescent="0.25">
      <c r="A82" s="21" t="s">
        <v>59</v>
      </c>
    </row>
    <row r="83" spans="1:5" x14ac:dyDescent="0.25">
      <c r="A83" t="s">
        <v>57</v>
      </c>
      <c r="B83" t="s">
        <v>143</v>
      </c>
      <c r="C83" s="16">
        <v>8.5000000000000006E-2</v>
      </c>
    </row>
    <row r="84" spans="1:5" x14ac:dyDescent="0.25">
      <c r="A84" t="s">
        <v>144</v>
      </c>
      <c r="B84" t="s">
        <v>143</v>
      </c>
      <c r="C84" s="16">
        <v>0.106</v>
      </c>
    </row>
    <row r="85" spans="1:5" x14ac:dyDescent="0.25">
      <c r="A85" t="s">
        <v>58</v>
      </c>
      <c r="B85" t="s">
        <v>143</v>
      </c>
      <c r="C85" s="16">
        <v>0.14099999999999999</v>
      </c>
    </row>
    <row r="87" spans="1:5" x14ac:dyDescent="0.25">
      <c r="A87" s="21" t="s">
        <v>145</v>
      </c>
      <c r="C87" s="20" t="s">
        <v>57</v>
      </c>
      <c r="D87" s="4" t="s">
        <v>144</v>
      </c>
      <c r="E87" s="4" t="s">
        <v>58</v>
      </c>
    </row>
    <row r="88" spans="1:5" x14ac:dyDescent="0.25">
      <c r="A88" t="s">
        <v>146</v>
      </c>
      <c r="B88" t="s">
        <v>147</v>
      </c>
      <c r="C88" s="16">
        <v>1.9199999999999998E-2</v>
      </c>
      <c r="D88" s="16">
        <v>2.3900000000000001E-2</v>
      </c>
      <c r="E88" s="16">
        <v>3.8300000000000001E-2</v>
      </c>
    </row>
    <row r="89" spans="1:5" x14ac:dyDescent="0.25">
      <c r="A89" t="s">
        <v>148</v>
      </c>
      <c r="B89" t="s">
        <v>147</v>
      </c>
      <c r="C89" s="16">
        <v>1.9199999999999998E-2</v>
      </c>
      <c r="D89" s="16">
        <v>1.9199999999999998E-2</v>
      </c>
      <c r="E89" s="16">
        <v>1.9199999999999998E-2</v>
      </c>
    </row>
    <row r="90" spans="1:5" x14ac:dyDescent="0.25">
      <c r="A90" t="s">
        <v>149</v>
      </c>
      <c r="C90" s="16">
        <v>0</v>
      </c>
      <c r="D90" s="16">
        <v>0</v>
      </c>
      <c r="E90" s="16">
        <v>0</v>
      </c>
    </row>
    <row r="91" spans="1:5" x14ac:dyDescent="0.25">
      <c r="A91" t="s">
        <v>150</v>
      </c>
      <c r="B91" t="s">
        <v>147</v>
      </c>
      <c r="C91" s="16">
        <v>2E-3</v>
      </c>
      <c r="D91" s="16">
        <v>2E-3</v>
      </c>
      <c r="E91" s="16">
        <v>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DNS</vt:lpstr>
      <vt:lpstr>VPN</vt:lpstr>
      <vt:lpstr>Backup</vt:lpstr>
      <vt:lpstr>VM</vt:lpstr>
      <vt:lpstr>Domain Services</vt:lpstr>
      <vt:lpstr>File Sync</vt:lpstr>
      <vt:lpstr>Summary</vt:lpstr>
      <vt:lpstr>Bronze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Crane</cp:lastModifiedBy>
  <dcterms:created xsi:type="dcterms:W3CDTF">2018-02-19T00:21:54Z</dcterms:created>
  <dcterms:modified xsi:type="dcterms:W3CDTF">2018-07-20T00:48:46Z</dcterms:modified>
</cp:coreProperties>
</file>