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11"/>
  <workbookPr defaultThemeVersion="166925"/>
  <mc:AlternateContent xmlns:mc="http://schemas.openxmlformats.org/markup-compatibility/2006">
    <mc:Choice Requires="x15">
      <x15ac:absPath xmlns:x15ac="http://schemas.microsoft.com/office/spreadsheetml/2010/11/ac" url="https://d.docs.live.net/a7003dd3d8129502/Book database/"/>
    </mc:Choice>
  </mc:AlternateContent>
  <xr:revisionPtr revIDLastSave="99" documentId="13_ncr:1_{A7CEDA9D-E69B-4030-911F-4CF18A772D1A}" xr6:coauthVersionLast="47" xr6:coauthVersionMax="47" xr10:uidLastSave="{ECD3438F-B698-4FBE-AC07-593622053907}"/>
  <bookViews>
    <workbookView xWindow="1290" yWindow="-110" windowWidth="18020" windowHeight="11020" xr2:uid="{622BE830-351B-42AB-B5A8-6C6D96A90985}"/>
  </bookViews>
  <sheets>
    <sheet name="Liste" sheetId="1" r:id="rId1"/>
  </sheets>
  <definedNames>
    <definedName name="count_total">Liste!$B$2:$B$2</definedName>
    <definedName name="titre_all">Table1[Title]</definedName>
  </definedNames>
  <calcPr calcId="191028"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8" i="1" l="1"/>
  <c r="Q248" i="1"/>
  <c r="R248" i="1"/>
  <c r="S248" i="1"/>
  <c r="T248" i="1"/>
  <c r="U248" i="1"/>
  <c r="V248" i="1"/>
  <c r="Q247" i="1"/>
  <c r="R247" i="1"/>
  <c r="S247" i="1"/>
  <c r="T247" i="1"/>
  <c r="U247" i="1"/>
  <c r="V247" i="1"/>
  <c r="Q246" i="1"/>
  <c r="R246" i="1"/>
  <c r="S246" i="1"/>
  <c r="T246" i="1"/>
  <c r="U246" i="1"/>
  <c r="V246" i="1"/>
  <c r="Q133" i="1"/>
  <c r="R133" i="1"/>
  <c r="S133" i="1"/>
  <c r="T133" i="1"/>
  <c r="U133" i="1"/>
  <c r="V133" i="1"/>
  <c r="Q98" i="1"/>
  <c r="Q99" i="1"/>
  <c r="R98" i="1"/>
  <c r="R99" i="1"/>
  <c r="S98" i="1"/>
  <c r="T98" i="1"/>
  <c r="S99" i="1"/>
  <c r="T99" i="1"/>
  <c r="U98" i="1"/>
  <c r="U99" i="1"/>
  <c r="V98" i="1"/>
  <c r="V99" i="1"/>
  <c r="Q36" i="1"/>
  <c r="R36" i="1"/>
  <c r="S36" i="1"/>
  <c r="T36" i="1"/>
  <c r="U36" i="1"/>
  <c r="V36" i="1"/>
  <c r="Q245" i="1"/>
  <c r="R245" i="1"/>
  <c r="S245" i="1"/>
  <c r="T245" i="1"/>
  <c r="U245" i="1"/>
  <c r="V245" i="1"/>
  <c r="Q244" i="1"/>
  <c r="R244" i="1"/>
  <c r="S244" i="1"/>
  <c r="T244" i="1"/>
  <c r="U244" i="1"/>
  <c r="V244" i="1"/>
  <c r="Q230" i="1"/>
  <c r="R230" i="1"/>
  <c r="S230" i="1"/>
  <c r="T230" i="1"/>
  <c r="U230" i="1"/>
  <c r="V230" i="1"/>
  <c r="B2" i="1"/>
  <c r="B8" i="1"/>
  <c r="B1" i="1"/>
  <c r="D1" i="1"/>
  <c r="E1" i="1"/>
  <c r="F1" i="1"/>
  <c r="G1" i="1"/>
  <c r="H1" i="1"/>
  <c r="I1" i="1"/>
  <c r="J1" i="1"/>
  <c r="K1" i="1"/>
  <c r="L1" i="1"/>
  <c r="M1" i="1"/>
  <c r="N1" i="1"/>
  <c r="O1" i="1"/>
  <c r="P1" i="1"/>
  <c r="C1" i="1"/>
  <c r="V11" i="1"/>
  <c r="V12" i="1"/>
  <c r="V13" i="1"/>
  <c r="V14" i="1"/>
  <c r="V15" i="1"/>
  <c r="V16" i="1"/>
  <c r="V17" i="1"/>
  <c r="V18" i="1"/>
  <c r="V19" i="1"/>
  <c r="V20" i="1"/>
  <c r="V21" i="1"/>
  <c r="V22" i="1"/>
  <c r="V24" i="1"/>
  <c r="V25" i="1"/>
  <c r="V26" i="1"/>
  <c r="V27" i="1"/>
  <c r="V28" i="1"/>
  <c r="V29" i="1"/>
  <c r="V30" i="1"/>
  <c r="V31" i="1"/>
  <c r="V32" i="1"/>
  <c r="V33" i="1"/>
  <c r="V34" i="1"/>
  <c r="V35"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1" i="1"/>
  <c r="V232" i="1"/>
  <c r="V233" i="1"/>
  <c r="V234" i="1"/>
  <c r="V235" i="1"/>
  <c r="V236" i="1"/>
  <c r="V237" i="1"/>
  <c r="V238" i="1"/>
  <c r="V239" i="1"/>
  <c r="V240" i="1"/>
  <c r="V241" i="1"/>
  <c r="V242" i="1"/>
  <c r="V243" i="1"/>
  <c r="V10" i="1"/>
  <c r="U10" i="1"/>
  <c r="U11" i="1"/>
  <c r="U12" i="1"/>
  <c r="U13" i="1"/>
  <c r="U14" i="1"/>
  <c r="U15" i="1"/>
  <c r="U16" i="1"/>
  <c r="U17" i="1"/>
  <c r="U18" i="1"/>
  <c r="U19" i="1"/>
  <c r="U20" i="1"/>
  <c r="U21" i="1"/>
  <c r="U22" i="1"/>
  <c r="U23" i="1"/>
  <c r="U24" i="1"/>
  <c r="U25" i="1"/>
  <c r="U26" i="1"/>
  <c r="U27" i="1"/>
  <c r="U28" i="1"/>
  <c r="U29" i="1"/>
  <c r="U30" i="1"/>
  <c r="U31" i="1"/>
  <c r="U32" i="1"/>
  <c r="U33" i="1"/>
  <c r="U34" i="1"/>
  <c r="U35"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1" i="1"/>
  <c r="U232" i="1"/>
  <c r="U233" i="1"/>
  <c r="U234" i="1"/>
  <c r="U235" i="1"/>
  <c r="U236" i="1"/>
  <c r="U237" i="1"/>
  <c r="U238" i="1"/>
  <c r="U239" i="1"/>
  <c r="U240" i="1"/>
  <c r="U241" i="1"/>
  <c r="U242" i="1"/>
  <c r="U243" i="1"/>
  <c r="S10" i="1"/>
  <c r="S11" i="1"/>
  <c r="T11" i="1"/>
  <c r="S12" i="1"/>
  <c r="T12" i="1"/>
  <c r="S13" i="1"/>
  <c r="T13" i="1"/>
  <c r="S14" i="1"/>
  <c r="T14" i="1"/>
  <c r="S15" i="1"/>
  <c r="T15" i="1"/>
  <c r="S16" i="1"/>
  <c r="T16" i="1"/>
  <c r="S17" i="1"/>
  <c r="T17" i="1"/>
  <c r="S18" i="1"/>
  <c r="T18" i="1"/>
  <c r="S19" i="1"/>
  <c r="T19" i="1"/>
  <c r="S20" i="1"/>
  <c r="T20" i="1"/>
  <c r="S21" i="1"/>
  <c r="T21" i="1"/>
  <c r="S22" i="1"/>
  <c r="T22" i="1"/>
  <c r="S23" i="1"/>
  <c r="T23" i="1"/>
  <c r="S24" i="1"/>
  <c r="T24" i="1"/>
  <c r="S25" i="1"/>
  <c r="T25" i="1"/>
  <c r="S26" i="1"/>
  <c r="T26" i="1"/>
  <c r="S27" i="1"/>
  <c r="T27" i="1"/>
  <c r="S28" i="1"/>
  <c r="T28" i="1"/>
  <c r="S29" i="1"/>
  <c r="T29" i="1"/>
  <c r="S30" i="1"/>
  <c r="T30" i="1"/>
  <c r="S31" i="1"/>
  <c r="T31" i="1"/>
  <c r="S32" i="1"/>
  <c r="T32" i="1"/>
  <c r="S33" i="1"/>
  <c r="T33" i="1"/>
  <c r="S34" i="1"/>
  <c r="T34" i="1"/>
  <c r="S35" i="1"/>
  <c r="T35" i="1"/>
  <c r="S37" i="1"/>
  <c r="T37" i="1"/>
  <c r="S38" i="1"/>
  <c r="T38" i="1"/>
  <c r="S39" i="1"/>
  <c r="T39" i="1"/>
  <c r="S40" i="1"/>
  <c r="T40" i="1"/>
  <c r="S41" i="1"/>
  <c r="T41" i="1"/>
  <c r="S42" i="1"/>
  <c r="T42" i="1"/>
  <c r="S43" i="1"/>
  <c r="T43" i="1"/>
  <c r="S44" i="1"/>
  <c r="T44" i="1"/>
  <c r="S45" i="1"/>
  <c r="T45" i="1"/>
  <c r="S46" i="1"/>
  <c r="T46" i="1"/>
  <c r="S47" i="1"/>
  <c r="T47" i="1"/>
  <c r="S48" i="1"/>
  <c r="T48" i="1"/>
  <c r="S49" i="1"/>
  <c r="T49" i="1"/>
  <c r="S50" i="1"/>
  <c r="T50" i="1"/>
  <c r="S51" i="1"/>
  <c r="T51" i="1"/>
  <c r="S52" i="1"/>
  <c r="T52" i="1"/>
  <c r="S53" i="1"/>
  <c r="T53" i="1"/>
  <c r="S54" i="1"/>
  <c r="T54" i="1"/>
  <c r="S55" i="1"/>
  <c r="T55" i="1"/>
  <c r="S56" i="1"/>
  <c r="T56" i="1"/>
  <c r="S57" i="1"/>
  <c r="T57" i="1"/>
  <c r="S58" i="1"/>
  <c r="T58" i="1"/>
  <c r="S59" i="1"/>
  <c r="T59" i="1"/>
  <c r="S60" i="1"/>
  <c r="T60" i="1"/>
  <c r="S61" i="1"/>
  <c r="T61" i="1"/>
  <c r="S62" i="1"/>
  <c r="T62" i="1"/>
  <c r="S63" i="1"/>
  <c r="T63" i="1"/>
  <c r="S64" i="1"/>
  <c r="T64" i="1"/>
  <c r="S65" i="1"/>
  <c r="T65" i="1"/>
  <c r="S66" i="1"/>
  <c r="T66" i="1"/>
  <c r="S67" i="1"/>
  <c r="T67" i="1"/>
  <c r="S68" i="1"/>
  <c r="T68" i="1"/>
  <c r="S69" i="1"/>
  <c r="T69" i="1"/>
  <c r="S70" i="1"/>
  <c r="T70" i="1"/>
  <c r="S71" i="1"/>
  <c r="T71" i="1"/>
  <c r="S72" i="1"/>
  <c r="T72" i="1"/>
  <c r="S73" i="1"/>
  <c r="T73" i="1"/>
  <c r="S74" i="1"/>
  <c r="T74" i="1"/>
  <c r="S75" i="1"/>
  <c r="T75" i="1"/>
  <c r="S76" i="1"/>
  <c r="T76" i="1"/>
  <c r="S77" i="1"/>
  <c r="T77" i="1"/>
  <c r="S78" i="1"/>
  <c r="T78" i="1"/>
  <c r="S79" i="1"/>
  <c r="T79" i="1"/>
  <c r="S80" i="1"/>
  <c r="T80" i="1"/>
  <c r="S81" i="1"/>
  <c r="T81" i="1"/>
  <c r="S82" i="1"/>
  <c r="T82" i="1"/>
  <c r="S83" i="1"/>
  <c r="T83" i="1"/>
  <c r="S84" i="1"/>
  <c r="T84" i="1"/>
  <c r="S85" i="1"/>
  <c r="T85" i="1"/>
  <c r="S86" i="1"/>
  <c r="T86" i="1"/>
  <c r="S87" i="1"/>
  <c r="T87" i="1"/>
  <c r="S88" i="1"/>
  <c r="T88" i="1"/>
  <c r="S89" i="1"/>
  <c r="T89" i="1"/>
  <c r="S90" i="1"/>
  <c r="T90" i="1"/>
  <c r="S91" i="1"/>
  <c r="T91" i="1"/>
  <c r="S92" i="1"/>
  <c r="T92" i="1"/>
  <c r="S93" i="1"/>
  <c r="T93" i="1"/>
  <c r="S94" i="1"/>
  <c r="T94" i="1"/>
  <c r="S95" i="1"/>
  <c r="T95" i="1"/>
  <c r="S96" i="1"/>
  <c r="T96" i="1"/>
  <c r="S97" i="1"/>
  <c r="T97" i="1"/>
  <c r="S100" i="1"/>
  <c r="T100" i="1"/>
  <c r="S101" i="1"/>
  <c r="T101" i="1"/>
  <c r="S102" i="1"/>
  <c r="T102" i="1"/>
  <c r="S103" i="1"/>
  <c r="T103" i="1"/>
  <c r="S104" i="1"/>
  <c r="T104" i="1"/>
  <c r="S105" i="1"/>
  <c r="T105" i="1"/>
  <c r="S106" i="1"/>
  <c r="T106" i="1"/>
  <c r="S107" i="1"/>
  <c r="T107" i="1"/>
  <c r="S108" i="1"/>
  <c r="T108" i="1"/>
  <c r="S109" i="1"/>
  <c r="T109" i="1"/>
  <c r="S110" i="1"/>
  <c r="T110" i="1"/>
  <c r="S111" i="1"/>
  <c r="T111" i="1"/>
  <c r="S112" i="1"/>
  <c r="T112" i="1"/>
  <c r="S113" i="1"/>
  <c r="T113" i="1"/>
  <c r="S114" i="1"/>
  <c r="T114" i="1"/>
  <c r="S115" i="1"/>
  <c r="T115" i="1"/>
  <c r="S116" i="1"/>
  <c r="T116" i="1"/>
  <c r="S117" i="1"/>
  <c r="T117" i="1"/>
  <c r="S118" i="1"/>
  <c r="T118" i="1"/>
  <c r="S119" i="1"/>
  <c r="T119" i="1"/>
  <c r="S120" i="1"/>
  <c r="T120" i="1"/>
  <c r="S121" i="1"/>
  <c r="T121" i="1"/>
  <c r="S122" i="1"/>
  <c r="T122" i="1"/>
  <c r="S123" i="1"/>
  <c r="T123" i="1"/>
  <c r="S124" i="1"/>
  <c r="T124" i="1"/>
  <c r="S125" i="1"/>
  <c r="T125" i="1"/>
  <c r="S126" i="1"/>
  <c r="T126" i="1"/>
  <c r="S127" i="1"/>
  <c r="T127" i="1"/>
  <c r="S128" i="1"/>
  <c r="T128" i="1"/>
  <c r="S129" i="1"/>
  <c r="T129" i="1"/>
  <c r="S130" i="1"/>
  <c r="T130" i="1"/>
  <c r="S131" i="1"/>
  <c r="T131" i="1"/>
  <c r="S132" i="1"/>
  <c r="T132" i="1"/>
  <c r="S134" i="1"/>
  <c r="T134" i="1"/>
  <c r="S135" i="1"/>
  <c r="T135" i="1"/>
  <c r="S136" i="1"/>
  <c r="T136" i="1"/>
  <c r="S137" i="1"/>
  <c r="T137" i="1"/>
  <c r="S138" i="1"/>
  <c r="T138" i="1"/>
  <c r="S139" i="1"/>
  <c r="T139" i="1"/>
  <c r="S140" i="1"/>
  <c r="T140" i="1"/>
  <c r="S141" i="1"/>
  <c r="T141" i="1"/>
  <c r="S142" i="1"/>
  <c r="T142" i="1"/>
  <c r="S143" i="1"/>
  <c r="T143" i="1"/>
  <c r="S144" i="1"/>
  <c r="T144" i="1"/>
  <c r="S145" i="1"/>
  <c r="T145" i="1"/>
  <c r="S146" i="1"/>
  <c r="T146" i="1"/>
  <c r="S147" i="1"/>
  <c r="T147" i="1"/>
  <c r="S148" i="1"/>
  <c r="T148" i="1"/>
  <c r="S149" i="1"/>
  <c r="T149" i="1"/>
  <c r="S150" i="1"/>
  <c r="T150" i="1"/>
  <c r="S151" i="1"/>
  <c r="T151" i="1"/>
  <c r="S152" i="1"/>
  <c r="T152" i="1"/>
  <c r="S153" i="1"/>
  <c r="T153" i="1"/>
  <c r="S154" i="1"/>
  <c r="T154" i="1"/>
  <c r="S155" i="1"/>
  <c r="T155" i="1"/>
  <c r="S156" i="1"/>
  <c r="T156" i="1"/>
  <c r="S157" i="1"/>
  <c r="T157" i="1"/>
  <c r="S158" i="1"/>
  <c r="T158" i="1"/>
  <c r="S159" i="1"/>
  <c r="T159" i="1"/>
  <c r="S160" i="1"/>
  <c r="T160" i="1"/>
  <c r="S161" i="1"/>
  <c r="T161" i="1"/>
  <c r="S162" i="1"/>
  <c r="T162" i="1"/>
  <c r="S163" i="1"/>
  <c r="T163" i="1"/>
  <c r="S164" i="1"/>
  <c r="T164" i="1"/>
  <c r="S165" i="1"/>
  <c r="T165" i="1"/>
  <c r="S166" i="1"/>
  <c r="T166" i="1"/>
  <c r="S167" i="1"/>
  <c r="T167" i="1"/>
  <c r="S168" i="1"/>
  <c r="T168" i="1"/>
  <c r="S169" i="1"/>
  <c r="T169" i="1"/>
  <c r="S170" i="1"/>
  <c r="T170" i="1"/>
  <c r="S171" i="1"/>
  <c r="T171" i="1"/>
  <c r="S172" i="1"/>
  <c r="T172" i="1"/>
  <c r="S173" i="1"/>
  <c r="T173" i="1"/>
  <c r="S174" i="1"/>
  <c r="T174" i="1"/>
  <c r="S175" i="1"/>
  <c r="T175" i="1"/>
  <c r="S176" i="1"/>
  <c r="T176" i="1"/>
  <c r="S177" i="1"/>
  <c r="T177" i="1"/>
  <c r="S178" i="1"/>
  <c r="T178" i="1"/>
  <c r="S179" i="1"/>
  <c r="T179" i="1"/>
  <c r="S180" i="1"/>
  <c r="T180" i="1"/>
  <c r="S181" i="1"/>
  <c r="T181" i="1"/>
  <c r="S182" i="1"/>
  <c r="T182" i="1"/>
  <c r="S183" i="1"/>
  <c r="T183" i="1"/>
  <c r="S184" i="1"/>
  <c r="T184" i="1"/>
  <c r="S185" i="1"/>
  <c r="T185" i="1"/>
  <c r="S186" i="1"/>
  <c r="T186" i="1"/>
  <c r="S187" i="1"/>
  <c r="T187" i="1"/>
  <c r="S188" i="1"/>
  <c r="T188" i="1"/>
  <c r="S189" i="1"/>
  <c r="T189" i="1"/>
  <c r="S190" i="1"/>
  <c r="T190" i="1"/>
  <c r="S191" i="1"/>
  <c r="T191" i="1"/>
  <c r="S192" i="1"/>
  <c r="T192" i="1"/>
  <c r="S193" i="1"/>
  <c r="T193" i="1"/>
  <c r="S194" i="1"/>
  <c r="T194" i="1"/>
  <c r="S195" i="1"/>
  <c r="T195" i="1"/>
  <c r="S196" i="1"/>
  <c r="T196" i="1"/>
  <c r="S197" i="1"/>
  <c r="T197" i="1"/>
  <c r="S198" i="1"/>
  <c r="T198" i="1"/>
  <c r="S199" i="1"/>
  <c r="T199" i="1"/>
  <c r="S200" i="1"/>
  <c r="T200" i="1"/>
  <c r="S201" i="1"/>
  <c r="T201" i="1"/>
  <c r="S202" i="1"/>
  <c r="T202" i="1"/>
  <c r="S203" i="1"/>
  <c r="T203" i="1"/>
  <c r="S204" i="1"/>
  <c r="T204" i="1"/>
  <c r="S205" i="1"/>
  <c r="T205" i="1"/>
  <c r="S206" i="1"/>
  <c r="T206" i="1"/>
  <c r="S207" i="1"/>
  <c r="T207" i="1"/>
  <c r="S208" i="1"/>
  <c r="T208" i="1"/>
  <c r="S209" i="1"/>
  <c r="T209" i="1"/>
  <c r="S210" i="1"/>
  <c r="T210" i="1"/>
  <c r="S211" i="1"/>
  <c r="T211" i="1"/>
  <c r="S212" i="1"/>
  <c r="T212" i="1"/>
  <c r="S213" i="1"/>
  <c r="T213" i="1"/>
  <c r="S214" i="1"/>
  <c r="T214" i="1"/>
  <c r="S215" i="1"/>
  <c r="T215" i="1"/>
  <c r="S216" i="1"/>
  <c r="T216" i="1"/>
  <c r="S217" i="1"/>
  <c r="T217" i="1"/>
  <c r="S218" i="1"/>
  <c r="T218" i="1"/>
  <c r="S219" i="1"/>
  <c r="T219" i="1"/>
  <c r="S220" i="1"/>
  <c r="T220" i="1"/>
  <c r="S221" i="1"/>
  <c r="T221" i="1"/>
  <c r="S222" i="1"/>
  <c r="T222" i="1"/>
  <c r="S223" i="1"/>
  <c r="T223" i="1"/>
  <c r="S224" i="1"/>
  <c r="T224" i="1"/>
  <c r="S225" i="1"/>
  <c r="T225" i="1"/>
  <c r="S226" i="1"/>
  <c r="T226" i="1"/>
  <c r="S227" i="1"/>
  <c r="T227" i="1"/>
  <c r="S228" i="1"/>
  <c r="T228" i="1"/>
  <c r="S229" i="1"/>
  <c r="T229" i="1"/>
  <c r="S231" i="1"/>
  <c r="T231" i="1"/>
  <c r="S232" i="1"/>
  <c r="T232" i="1"/>
  <c r="S233" i="1"/>
  <c r="T233" i="1"/>
  <c r="S234" i="1"/>
  <c r="T234" i="1"/>
  <c r="S235" i="1"/>
  <c r="T235" i="1"/>
  <c r="S236" i="1"/>
  <c r="T236" i="1"/>
  <c r="S237" i="1"/>
  <c r="T237" i="1"/>
  <c r="S238" i="1"/>
  <c r="T238" i="1"/>
  <c r="S239" i="1"/>
  <c r="T239" i="1"/>
  <c r="S240" i="1"/>
  <c r="T240" i="1"/>
  <c r="S241" i="1"/>
  <c r="T241" i="1"/>
  <c r="S242" i="1"/>
  <c r="T242" i="1"/>
  <c r="S243" i="1"/>
  <c r="T243" i="1"/>
  <c r="Q10" i="1"/>
  <c r="Q11" i="1"/>
  <c r="Q12" i="1"/>
  <c r="Q13" i="1"/>
  <c r="Q14" i="1"/>
  <c r="Q15" i="1"/>
  <c r="Q16" i="1"/>
  <c r="Q17" i="1"/>
  <c r="Q18" i="1"/>
  <c r="Q19" i="1"/>
  <c r="Q20" i="1"/>
  <c r="Q21" i="1"/>
  <c r="Q22" i="1"/>
  <c r="Q23" i="1"/>
  <c r="Q24" i="1"/>
  <c r="Q25" i="1"/>
  <c r="Q26" i="1"/>
  <c r="Q27" i="1"/>
  <c r="Q28" i="1"/>
  <c r="Q29" i="1"/>
  <c r="Q30" i="1"/>
  <c r="Q31" i="1"/>
  <c r="Q32" i="1"/>
  <c r="Q33" i="1"/>
  <c r="Q34" i="1"/>
  <c r="Q35"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1" i="1"/>
  <c r="Q232" i="1"/>
  <c r="Q233" i="1"/>
  <c r="Q234" i="1"/>
  <c r="Q235" i="1"/>
  <c r="Q236" i="1"/>
  <c r="Q237" i="1"/>
  <c r="Q238" i="1"/>
  <c r="Q239" i="1"/>
  <c r="Q240" i="1"/>
  <c r="Q241" i="1"/>
  <c r="Q242" i="1"/>
  <c r="Q243" i="1"/>
  <c r="R62" i="1"/>
  <c r="R75" i="1"/>
  <c r="R226" i="1"/>
  <c r="R12" i="1"/>
  <c r="R76" i="1"/>
  <c r="R78" i="1"/>
  <c r="R79" i="1"/>
  <c r="R80" i="1"/>
  <c r="R81" i="1"/>
  <c r="R82" i="1"/>
  <c r="R83" i="1"/>
  <c r="R84" i="1"/>
  <c r="R85" i="1"/>
  <c r="R86" i="1"/>
  <c r="R87" i="1"/>
  <c r="R88" i="1"/>
  <c r="R89" i="1"/>
  <c r="R90" i="1"/>
  <c r="R91" i="1"/>
  <c r="R92" i="1"/>
  <c r="R93" i="1"/>
  <c r="R94" i="1"/>
  <c r="R95" i="1"/>
  <c r="R96" i="1"/>
  <c r="R97" i="1"/>
  <c r="R100" i="1"/>
  <c r="R101" i="1"/>
  <c r="R102" i="1"/>
  <c r="R103" i="1"/>
  <c r="R104" i="1"/>
  <c r="R11" i="1"/>
  <c r="R13" i="1"/>
  <c r="R14" i="1"/>
  <c r="R15" i="1"/>
  <c r="R16" i="1"/>
  <c r="R17" i="1"/>
  <c r="R18" i="1"/>
  <c r="R19" i="1"/>
  <c r="R20" i="1"/>
  <c r="R21" i="1"/>
  <c r="R22" i="1"/>
  <c r="R23" i="1"/>
  <c r="R24" i="1"/>
  <c r="R25" i="1"/>
  <c r="R26" i="1"/>
  <c r="R27" i="1"/>
  <c r="R28" i="1"/>
  <c r="R29" i="1"/>
  <c r="R30" i="1"/>
  <c r="R31" i="1"/>
  <c r="R32" i="1"/>
  <c r="R33" i="1"/>
  <c r="R34" i="1"/>
  <c r="R35" i="1"/>
  <c r="R37" i="1"/>
  <c r="R38" i="1"/>
  <c r="R39" i="1"/>
  <c r="R40" i="1"/>
  <c r="R41" i="1"/>
  <c r="R42" i="1"/>
  <c r="R43" i="1"/>
  <c r="R44" i="1"/>
  <c r="R45" i="1"/>
  <c r="R46" i="1"/>
  <c r="R47" i="1"/>
  <c r="R48" i="1"/>
  <c r="R49" i="1"/>
  <c r="R50" i="1"/>
  <c r="R51" i="1"/>
  <c r="R52" i="1"/>
  <c r="R53" i="1"/>
  <c r="R54" i="1"/>
  <c r="R55" i="1"/>
  <c r="R56" i="1"/>
  <c r="R57" i="1"/>
  <c r="R58" i="1"/>
  <c r="R59" i="1"/>
  <c r="R60" i="1"/>
  <c r="R61" i="1"/>
  <c r="R63" i="1"/>
  <c r="R64" i="1"/>
  <c r="R65" i="1"/>
  <c r="R66" i="1"/>
  <c r="R67" i="1"/>
  <c r="R68" i="1"/>
  <c r="R69" i="1"/>
  <c r="R70" i="1"/>
  <c r="R71" i="1"/>
  <c r="R72" i="1"/>
  <c r="R73" i="1"/>
  <c r="R74" i="1"/>
  <c r="R77"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7" i="1"/>
  <c r="R228" i="1"/>
  <c r="R229" i="1"/>
  <c r="R231" i="1"/>
  <c r="R232" i="1"/>
  <c r="R233" i="1"/>
  <c r="R234" i="1"/>
  <c r="R235" i="1"/>
  <c r="R236" i="1"/>
  <c r="R237" i="1"/>
  <c r="R238" i="1"/>
  <c r="R239" i="1"/>
  <c r="R240" i="1"/>
  <c r="R241" i="1"/>
  <c r="R242" i="1"/>
  <c r="R243" i="1"/>
  <c r="R10" i="1"/>
  <c r="H4" i="1"/>
  <c r="J4" i="1"/>
  <c r="K4" i="1"/>
  <c r="L4" i="1"/>
  <c r="I4" i="1"/>
  <c r="I5" i="1" a="1"/>
  <c r="I5" i="1"/>
  <c r="H5" i="1" a="1"/>
  <c r="H5" i="1"/>
  <c r="J5" i="1" a="1"/>
  <c r="J5" i="1"/>
  <c r="K5" i="1" a="1"/>
  <c r="K5" i="1"/>
  <c r="L5" i="1" a="1"/>
  <c r="L5" i="1"/>
  <c r="I6" i="1" a="1"/>
  <c r="I6" i="1"/>
  <c r="H6" i="1" a="1"/>
  <c r="H6" i="1"/>
  <c r="J6" i="1" a="1"/>
  <c r="J6" i="1"/>
  <c r="K6" i="1" a="1"/>
  <c r="K6" i="1"/>
  <c r="L6" i="1" a="1"/>
  <c r="L6" i="1"/>
  <c r="I7" i="1"/>
  <c r="H7" i="1"/>
  <c r="J7" i="1"/>
  <c r="K7" i="1"/>
  <c r="L7" i="1"/>
  <c r="I8" i="1" a="1"/>
  <c r="I8" i="1"/>
  <c r="H8" i="1" a="1"/>
  <c r="H8" i="1"/>
  <c r="J8" i="1" a="1"/>
  <c r="J8" i="1"/>
  <c r="K8" i="1" a="1"/>
  <c r="K8" i="1"/>
  <c r="L8" i="1" a="1"/>
  <c r="L8" i="1"/>
  <c r="D8" i="1"/>
  <c r="E8" i="1"/>
  <c r="O2" i="1" a="1"/>
  <c r="O2" i="1"/>
  <c r="M2" i="1" a="1"/>
  <c r="M2" i="1"/>
  <c r="L2" i="1" a="1"/>
  <c r="L2" i="1"/>
  <c r="K2" i="1" a="1"/>
  <c r="K2" i="1"/>
  <c r="C2" i="1" a="1"/>
  <c r="C2" i="1"/>
  <c r="P2" i="1" a="1"/>
  <c r="P2" i="1"/>
  <c r="J2" i="1" a="1"/>
  <c r="J2" i="1"/>
  <c r="I2" i="1" a="1"/>
  <c r="I2" i="1"/>
  <c r="H2" i="1" a="1"/>
  <c r="H2" i="1"/>
  <c r="G2" i="1" a="1"/>
  <c r="G2" i="1"/>
  <c r="F2" i="1" a="1"/>
  <c r="F2" i="1"/>
  <c r="E2" i="1" a="1"/>
  <c r="E2" i="1"/>
  <c r="D2" i="1" a="1"/>
  <c r="D2" i="1"/>
  <c r="N2" i="1" a="1"/>
  <c r="N2" i="1"/>
  <c r="R4" i="1"/>
  <c r="V1" i="1"/>
  <c r="V2" i="1" a="1"/>
  <c r="V2" i="1"/>
  <c r="R1" i="1"/>
  <c r="R2" i="1" a="1"/>
  <c r="R2" i="1"/>
  <c r="Q1" i="1"/>
  <c r="Q2" i="1" a="1"/>
  <c r="Q2" i="1"/>
  <c r="T10" i="1"/>
  <c r="T1" i="1"/>
  <c r="T2" i="1" a="1"/>
  <c r="T2" i="1"/>
  <c r="S1" i="1"/>
  <c r="S2" i="1" a="1"/>
  <c r="S2" i="1"/>
  <c r="U1" i="1"/>
  <c r="U2" i="1" a="1"/>
  <c r="U2" i="1"/>
  <c r="R7" i="1"/>
  <c r="U4" i="1"/>
  <c r="V4" i="1"/>
  <c r="V5" i="1" a="1"/>
  <c r="V5" i="1"/>
  <c r="V6" i="1" a="1"/>
  <c r="V6" i="1"/>
  <c r="V8" i="1" a="1"/>
  <c r="V8" i="1"/>
  <c r="V7" i="1"/>
  <c r="Q4" i="1"/>
  <c r="C7" i="1"/>
  <c r="S4" i="1"/>
  <c r="E7" i="1"/>
  <c r="D7" i="1"/>
  <c r="Q8" i="1" a="1"/>
  <c r="Q8" i="1"/>
  <c r="U8" i="1" a="1"/>
  <c r="U8" i="1"/>
  <c r="S8" i="1" a="1"/>
  <c r="S8" i="1"/>
  <c r="U6" i="1" a="1"/>
  <c r="U6" i="1"/>
  <c r="Q7" i="1"/>
  <c r="Q5" i="1" a="1"/>
  <c r="Q5" i="1"/>
  <c r="U7" i="1"/>
  <c r="S7" i="1"/>
  <c r="U5" i="1" a="1"/>
  <c r="U5" i="1"/>
  <c r="Q6" i="1" a="1"/>
  <c r="Q6" i="1"/>
  <c r="S5" i="1" a="1"/>
  <c r="S5" i="1"/>
  <c r="S6" i="1" a="1"/>
  <c r="S6" i="1"/>
  <c r="R5" i="1" a="1"/>
  <c r="R5" i="1"/>
  <c r="R6" i="1" a="1"/>
  <c r="R6" i="1"/>
  <c r="R8" i="1" a="1"/>
  <c r="R8" i="1"/>
  <c r="T4" i="1"/>
  <c r="T5" i="1" a="1"/>
  <c r="T5" i="1"/>
  <c r="T8" i="1" a="1"/>
  <c r="T8" i="1"/>
  <c r="T7" i="1"/>
  <c r="T6" i="1" a="1"/>
  <c r="T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<sst xmlns="http://schemas.openxmlformats.org/spreadsheetml/2006/main" count="1520" uniqueCount="480">
  <si>
    <t>nbr de cellules vides</t>
  </si>
  <si>
    <t>nbr cellule total, puis pourcentage de vide</t>
  </si>
  <si>
    <t>Moyenne</t>
  </si>
  <si>
    <t>Median</t>
  </si>
  <si>
    <t>Mini</t>
  </si>
  <si>
    <t>Maxi</t>
  </si>
  <si>
    <t>Mode</t>
  </si>
  <si>
    <t>Title</t>
  </si>
  <si>
    <t>Author</t>
  </si>
  <si>
    <t>Owned</t>
  </si>
  <si>
    <t>Read</t>
  </si>
  <si>
    <t>like</t>
  </si>
  <si>
    <t>Genre 1</t>
  </si>
  <si>
    <t>Genre 2</t>
  </si>
  <si>
    <t>Nbr Pages</t>
  </si>
  <si>
    <t>Date de sortie</t>
  </si>
  <si>
    <t>Date d'achat</t>
  </si>
  <si>
    <t>Date de début de lecture</t>
  </si>
  <si>
    <t>Date de fin de lecture FR</t>
  </si>
  <si>
    <t>Type (stand alone, Saga=des suites, série = des livres du meme univers mais qui ne se suivent pas forcement)</t>
  </si>
  <si>
    <t>Type 2 (numero saga, 0 pour spinoff ou prequel)</t>
  </si>
  <si>
    <t>Roman / nouvelle / BD / Roman graphique ?</t>
  </si>
  <si>
    <t>Personal Notes</t>
  </si>
  <si>
    <t>Année de lecture</t>
  </si>
  <si>
    <t>Mois de lecture</t>
  </si>
  <si>
    <t>Temps de lecture en jours</t>
  </si>
  <si>
    <t>Vitesse de lecture (page / jours)</t>
  </si>
  <si>
    <t>Temps dans la PAL</t>
  </si>
  <si>
    <t>Décénie de sortie</t>
  </si>
  <si>
    <t>Dans la toile du temps</t>
  </si>
  <si>
    <t>Adrian Tchaikovsky</t>
  </si>
  <si>
    <t>SF</t>
  </si>
  <si>
    <t>Black Destroyer</t>
  </si>
  <si>
    <t>A.E Van Vogt</t>
  </si>
  <si>
    <t/>
  </si>
  <si>
    <t>Nouvelle</t>
  </si>
  <si>
    <t>Vu dans une nouvelle d'Isaac Asimov</t>
  </si>
  <si>
    <t>Murder on the Orient Express</t>
  </si>
  <si>
    <t>Agatha Christie</t>
  </si>
  <si>
    <t>Policier</t>
  </si>
  <si>
    <t>Aucun souvenir assez solide</t>
  </si>
  <si>
    <t>Alain Damasio</t>
  </si>
  <si>
    <t>Dystopie</t>
  </si>
  <si>
    <t>SA</t>
  </si>
  <si>
    <t>Roman</t>
  </si>
  <si>
    <t>La Horde du Contrevent</t>
  </si>
  <si>
    <t>Fantasy</t>
  </si>
  <si>
    <t>La Zone du dehors</t>
  </si>
  <si>
    <t>Arrêté en cours</t>
  </si>
  <si>
    <t>Le Meilleur des mondes</t>
  </si>
  <si>
    <t>Aldous Huxley</t>
  </si>
  <si>
    <t>Très très cool et perturbant</t>
  </si>
  <si>
    <t>Terminus les étoiles</t>
  </si>
  <si>
    <t>Alfred Bester</t>
  </si>
  <si>
    <t>La Route d'où l'on ne revient pas (Nouvelle)</t>
  </si>
  <si>
    <t>Andrzej Sapkowski</t>
  </si>
  <si>
    <t>Par l'auteur de the Sorceleur
Nouvelle qui parle des parents du sorceleur</t>
  </si>
  <si>
    <t>Sorceleur, Tome 2: L'Épée de la providence</t>
  </si>
  <si>
    <t>Saga</t>
  </si>
  <si>
    <t>Seul sur Mars</t>
  </si>
  <si>
    <t>Andy Weir</t>
  </si>
  <si>
    <t>Assez mauvais</t>
  </si>
  <si>
    <t>Brulesables (nouvelles)</t>
  </si>
  <si>
    <t>Anthony Ryan</t>
  </si>
  <si>
    <t>Gaslamppunk</t>
  </si>
  <si>
    <t>https://lecultedapophis.com/2017/05/23/le-sang-du-dragon-anthony-ryan/
Excellente nouvelle, donne envie de lire sa trilogie phare : dragonblood</t>
  </si>
  <si>
    <t>Dragon Blood T1 : Le sang du dragon</t>
  </si>
  <si>
    <t xml:space="preserve">
Univers fantasy très riche. Un peu léger en description (très centré sur l'action, quitte à devenir brouillon parfois)
</t>
  </si>
  <si>
    <t>Les Aventures de Sherlock Holmes</t>
  </si>
  <si>
    <t>Arthur Conan Doyle</t>
  </si>
  <si>
    <t>14/10/1892</t>
  </si>
  <si>
    <t>Les Thanatonautes</t>
  </si>
  <si>
    <t>Bernard Werber</t>
  </si>
  <si>
    <t>Premier livre werber lu, prété par Sophie</t>
  </si>
  <si>
    <t>Coeur d'acier</t>
  </si>
  <si>
    <t>Brandon Sanderson</t>
  </si>
  <si>
    <t>Très sympa et léger, ne pas lire les 2 suivants</t>
  </si>
  <si>
    <t>Coeur d'acier, tome 2 : Brasier</t>
  </si>
  <si>
    <t>Coeur d'Acier, tome 3 : Calamité</t>
  </si>
  <si>
    <t>Eclat de L'aube (Roshar 3.5)</t>
  </si>
  <si>
    <t>Excellent, meilleur spin off so far</t>
  </si>
  <si>
    <t>Elantris, Tome 1 : Chute</t>
  </si>
  <si>
    <t>Une sorte de brouillon à Fils des brumes, on retrouve les mêmes personnages / pouvoir / concept. Lire d'abord FDB</t>
  </si>
  <si>
    <t>Fils des brumes, Tome 1 : L'empire ultime</t>
  </si>
  <si>
    <t>Fils des brumes, Tome 2 : Le puits de l'ascension</t>
  </si>
  <si>
    <t>Fils des brumes, Tome 3 : Le héros des siècles</t>
  </si>
  <si>
    <t>Fils des brumes, tome 4 :  L'alliage de la justice</t>
  </si>
  <si>
    <t>Relecture en février 2023, lecture numéro 1 en ?</t>
  </si>
  <si>
    <t>Fils des brumes, tome 5 : Jeux de masques</t>
  </si>
  <si>
    <t xml:space="preserve">Wax et Wayne 2 - Jeux de Masques </t>
  </si>
  <si>
    <t>Fils des brumes, tome 6 : Les Bracelets des Larmes</t>
  </si>
  <si>
    <t>Wax et Wayne 3 - Les bracelets des larmes</t>
  </si>
  <si>
    <t>Fils des brumes, tome 7</t>
  </si>
  <si>
    <t>L'Âme de l'Empereur</t>
  </si>
  <si>
    <t>Serie</t>
  </si>
  <si>
    <t>Légion</t>
  </si>
  <si>
    <t>Les Archives de Roshar, tome 1.1 : La Voie des rois 1</t>
  </si>
  <si>
    <t>Heroic Fantasy</t>
  </si>
  <si>
    <t>Les Archives de Roshar, tome 1.2 : La Voie des rois 2</t>
  </si>
  <si>
    <t>Prêté à Flo</t>
  </si>
  <si>
    <t>Les Archives de Roshar, tome 2.1 : Le livre des Radieux 1</t>
  </si>
  <si>
    <t xml:space="preserve">Suite de la voie des rois
</t>
  </si>
  <si>
    <t>Les Archives de Roshar, tome 2.2 : Le livre des Radieux 2</t>
  </si>
  <si>
    <t xml:space="preserve">Une tuerie
</t>
  </si>
  <si>
    <t>Les archives de Roshar, tome 3.1 : Justicière 1</t>
  </si>
  <si>
    <t xml:space="preserve">Résumé à lire (en) avant d'attaquer : https://www.tor.com/2017/08/15/stormlight-archive-refresher/
</t>
  </si>
  <si>
    <t>Les archives de Roshar, tome 3.2 : Justicière 2</t>
  </si>
  <si>
    <t>Les archives de Roshar, tome 4.1 : Rythme de guerre 1</t>
  </si>
  <si>
    <t>TWOK 4 : Rythme de guerre, volume 1</t>
  </si>
  <si>
    <t>Les archives de Roshar, tome 4.2 : Rythme de guerre 2</t>
  </si>
  <si>
    <t>TWOK 4 : ythme de guerre, Volume 2</t>
  </si>
  <si>
    <t>Les légions de poussière</t>
  </si>
  <si>
    <t>Sixième du crépuscule et autres nouvelles</t>
  </si>
  <si>
    <t>Recueil de nouvelles</t>
  </si>
  <si>
    <t>Excellent sur toute la ligne</t>
  </si>
  <si>
    <t>Skyward, tome 1 : Vers les étoiles</t>
  </si>
  <si>
    <t>Skyward, tome 2 : Astrevise</t>
  </si>
  <si>
    <t>Très cool</t>
  </si>
  <si>
    <t>Warbreaker</t>
  </si>
  <si>
    <t>à relire car relié à roshar (la lame)</t>
  </si>
  <si>
    <t>Légendes des Contrées du Rêve - Intégrale</t>
  </si>
  <si>
    <t>Brian Lumley</t>
  </si>
  <si>
    <t>Horreur</t>
  </si>
  <si>
    <t xml:space="preserve">Rai-Kirah 1 - L'esclave </t>
  </si>
  <si>
    <t>Carol Berg</t>
  </si>
  <si>
    <t>Guide de Survie pour le voyageur du temps amateur</t>
  </si>
  <si>
    <t>Charles Yu</t>
  </si>
  <si>
    <t>Comique</t>
  </si>
  <si>
    <t>Le passe mirroir, T1</t>
  </si>
  <si>
    <t>Christelle Dabos</t>
  </si>
  <si>
    <t>Le passe mirroir, T2</t>
  </si>
  <si>
    <t>Le passe mirroir, T3</t>
  </si>
  <si>
    <t>Vox</t>
  </si>
  <si>
    <t>Christina Dalcher</t>
  </si>
  <si>
    <t xml:space="preserve">Un roman inspiré de Handmaid's tail
Rapide et très bon
Scènes finales un peu brouillon
</t>
  </si>
  <si>
    <t>Eragon</t>
  </si>
  <si>
    <t>Christopher Paolini</t>
  </si>
  <si>
    <t>Le Prestige</t>
  </si>
  <si>
    <t>Christopher Priest</t>
  </si>
  <si>
    <t>Fight Club</t>
  </si>
  <si>
    <t>Chuck Palahniuk</t>
  </si>
  <si>
    <t>Wanderers</t>
  </si>
  <si>
    <t>Chuck Wendig</t>
  </si>
  <si>
    <t>Demain les chiens</t>
  </si>
  <si>
    <t>Clifford D. Simak</t>
  </si>
  <si>
    <t>La Route</t>
  </si>
  <si>
    <t>Cormac McCarthy</t>
  </si>
  <si>
    <t>LES LONGUES SERIES : encore une preuve de plus que les plus grands auteurs de littérature récupèrent les potentiels de la SF (ici encore une fois "après l'apocalypse") ; langue et point de vue sont parfaitement liés, et c'est bousculant à souhait (on dirait de la vraie bonne SF, comme Harlan Ellison savait le faire dès les années 70). Ah oui, ça a eu le Prix Pulitzer en 2007 (qui a dit que la SF n'était lue que par un cercle réduit de lecteurs ?)</t>
  </si>
  <si>
    <t>Des fleurs pour Algernon</t>
  </si>
  <si>
    <t>Daniel Keyes</t>
  </si>
  <si>
    <t>La Belgariade T1 - Le pion blanc des présages</t>
  </si>
  <si>
    <t>David Eddings</t>
  </si>
  <si>
    <t>High Fantasy</t>
  </si>
  <si>
    <t>Tr_s cool, début d'un cycle Tolkiennien, la suite àchecker</t>
  </si>
  <si>
    <t>La belgariade T2 - La Reine des sortilèges</t>
  </si>
  <si>
    <t>La Belgariade T3 - Le Gambit du magicien</t>
  </si>
  <si>
    <t>FANTASY &amp; CYBERPUNK : les années 80 commencent avec Eddings, qui a lui seul va revitaliser la Fantasy (avec un Tolkien like qui fait aujourd'hui pâle figure en terme de nombre de signes, quand on voit la taille des volumes actuels). On a aussi oublié à quel point cette voie/voix était innovante dans le début des années 80 et combien les lecteurs attendaient et suivaient Eddings... Une des bases essentielles pour commencer à lire de l'héroic fantasy.</t>
  </si>
  <si>
    <t>Légende</t>
  </si>
  <si>
    <t>David Gemmell</t>
  </si>
  <si>
    <t>Dark Fantasy</t>
  </si>
  <si>
    <t>Nous sommes legion</t>
  </si>
  <si>
    <t>Dennis E. Taylor</t>
  </si>
  <si>
    <t>Vitrine ombre blanche</t>
  </si>
  <si>
    <t>Le Guide du Voyageur Galactique - T1</t>
  </si>
  <si>
    <t>Douglas Adams</t>
  </si>
  <si>
    <t>Le Guide du Voyageur Galactique - T2 : Le dernier restaurant avant la fin du monde</t>
  </si>
  <si>
    <t>Un Cheval Dans la salle de bain</t>
  </si>
  <si>
    <t>50%</t>
  </si>
  <si>
    <t>The Westing game</t>
  </si>
  <si>
    <t>Ellen Raskin</t>
  </si>
  <si>
    <t>Mystère</t>
  </si>
  <si>
    <t>Reddit</t>
  </si>
  <si>
    <t>Sea of Tranquility</t>
  </si>
  <si>
    <t>Emily St. John Mandel</t>
  </si>
  <si>
    <t>goodread award :https://www.goodreads.com/book/show/58446227-sea-of-tranquility?from_choice=true</t>
  </si>
  <si>
    <t>La Guerre des clans #1 - Retour à l'état sauvage</t>
  </si>
  <si>
    <t>Erin Hunter</t>
  </si>
  <si>
    <t>Animal</t>
  </si>
  <si>
    <t>Les Seigneurs de Bohen</t>
  </si>
  <si>
    <t>Estelle Faye</t>
  </si>
  <si>
    <t xml:space="preserve">GOT like, des bonnes idées mais trop de longueur pour un final pas foufou
</t>
  </si>
  <si>
    <t>L'ombre du Pouvoir</t>
  </si>
  <si>
    <t>Fabien Cerutti</t>
  </si>
  <si>
    <t>Histoire alternative</t>
  </si>
  <si>
    <t>Histoire alternative / Fantasy. Beaucoup trops de noms de personnages / villes à retenir pour pas grand chose. Dommage car l'intrigue et les personnages sont interessant</t>
  </si>
  <si>
    <t>Freaks - L'Etoile du Soir</t>
  </si>
  <si>
    <t>Florent Maudoux</t>
  </si>
  <si>
    <t>Mikrodystopies</t>
  </si>
  <si>
    <t>François Houste</t>
  </si>
  <si>
    <t>Dune</t>
  </si>
  <si>
    <t>Frank Herbert</t>
  </si>
  <si>
    <t>Space Opera</t>
  </si>
  <si>
    <t>La part des Ombres 1</t>
  </si>
  <si>
    <t>Gabriel Katz</t>
  </si>
  <si>
    <t>Le Puits Des Mémoires - T1</t>
  </si>
  <si>
    <t>Le Puits Des Mémoires - T2 Le Fils de la Lune</t>
  </si>
  <si>
    <t>Le Puits Des Mémoires - T3 Les Terres de Cristal</t>
  </si>
  <si>
    <t>La Cinquième Tête de Cerbère</t>
  </si>
  <si>
    <t>Gene Wolfe</t>
  </si>
  <si>
    <t>Commencé en aout 2022 puis arreté</t>
  </si>
  <si>
    <t>Le trône de fer - Intégrale 1</t>
  </si>
  <si>
    <t>George R. R. Martin</t>
  </si>
  <si>
    <t>Opera Fantasy</t>
  </si>
  <si>
    <t xml:space="preserve">Overrated
</t>
  </si>
  <si>
    <t>Le trône de fer - Intégrale 2</t>
  </si>
  <si>
    <t>Le trône de fer - Intégrale 3</t>
  </si>
  <si>
    <t>Le trône de fer - Intégrale 4 VF</t>
  </si>
  <si>
    <t>Le trône de fer - Intégrale 4 VO</t>
  </si>
  <si>
    <t>Le trône de fer - Intégrale 5 VO</t>
  </si>
  <si>
    <t>Hommage à la Catalogne</t>
  </si>
  <si>
    <t>Georges Orwell</t>
  </si>
  <si>
    <t>Dans la dèche à Paris et à Londres</t>
  </si>
  <si>
    <t>La Ferme des Animaux</t>
  </si>
  <si>
    <t xml:space="preserve">Les Annales de la Compagnie Noire, Tome 1 : La compagnie noire </t>
  </si>
  <si>
    <t>Glen Cook</t>
  </si>
  <si>
    <t xml:space="preserve">Prêté par Flo, intégrale 1 (tome 1 à 3)
</t>
  </si>
  <si>
    <t>Les Annales de la Compagnie Noire, Tome 2</t>
  </si>
  <si>
    <t>Les Annales de la Compagnie Noire, Tome 3</t>
  </si>
  <si>
    <t>L'enfant des glaces</t>
  </si>
  <si>
    <t>Guido Sgardoli</t>
  </si>
  <si>
    <t>Dragon et autres récits d'horreur</t>
  </si>
  <si>
    <t>H. P. Lovecraft</t>
  </si>
  <si>
    <t>Petit : Les Ogres Dieux</t>
  </si>
  <si>
    <t>Hubert Gatignol</t>
  </si>
  <si>
    <t>Bande Dessinée</t>
  </si>
  <si>
    <t>BD</t>
  </si>
  <si>
    <t>Entre BD et roman graphique, très cool</t>
  </si>
  <si>
    <t>Cher Jupiter</t>
  </si>
  <si>
    <t>Isaac Asimov</t>
  </si>
  <si>
    <t>Chrono-minets</t>
  </si>
  <si>
    <t>L'avenir commence demain</t>
  </si>
  <si>
    <t>Le club des veufs noirs</t>
  </si>
  <si>
    <t>Le Cycle de Fondation, tome 1 : Fondation</t>
  </si>
  <si>
    <t>Le Cycle de Fondation, tome 2 : Fondation et Empire</t>
  </si>
  <si>
    <t>Le Cycle de Fondation, tome 3 : Seconde Fondation</t>
  </si>
  <si>
    <t>Le Cycle de Fondation, tome 4 : Fondation foudroyée</t>
  </si>
  <si>
    <t>Le Cycle de Fondation, Tome 5 : Terre et Fondation</t>
  </si>
  <si>
    <t>Le Cycle de Fondation, tome 6 : Prélude à Fondation</t>
  </si>
  <si>
    <t xml:space="preserve">Excellent. A lire avant aube a Fondation.l'histoire des début de Hari Selon, lorsqu'il inventait la psycho histoire.
</t>
  </si>
  <si>
    <t>Le Cycle de Fondation, tome 7 : L'aube de Fondation</t>
  </si>
  <si>
    <t>un peu en dessous prelude à Fondation.</t>
  </si>
  <si>
    <t>Le Cycle des Robots, Tome 1 : Les robots</t>
  </si>
  <si>
    <t>Le Cycle des Robots, Tome 2 : Un défilé de robots</t>
  </si>
  <si>
    <t>Le Cycle des Robots, Tome 3 : Les cavernes d'acier</t>
  </si>
  <si>
    <t>Le Cycle des Robots, Tome 4 : Face aux feux du soleil</t>
  </si>
  <si>
    <t>Le Cycle des Robots, Tome 5 : Les robots de l'aube</t>
  </si>
  <si>
    <t>Le Cycle des Robots, Tome 6 : Les robots et l'Empire</t>
  </si>
  <si>
    <t>Les courants de l'espace</t>
  </si>
  <si>
    <t>L'homme bicentenaire</t>
  </si>
  <si>
    <t>Période d'essai</t>
  </si>
  <si>
    <t>Quand les ténèbres viendront</t>
  </si>
  <si>
    <t>Tyrann</t>
  </si>
  <si>
    <t>Un peu en dessous du classic asimov. N'a pas super bien vieilli non plus</t>
  </si>
  <si>
    <t>Harry Potter And The Cursed Child</t>
  </si>
  <si>
    <t>J.K. Rowling</t>
  </si>
  <si>
    <t>Script</t>
  </si>
  <si>
    <t>Harry Potter, tome 1 : Harry Potter à l'Ecole des Sorciers</t>
  </si>
  <si>
    <t>Fantastique</t>
  </si>
  <si>
    <t>Harry Potter, tome 2 : Harry Potter et la Chambre des Secrets</t>
  </si>
  <si>
    <t>Harry Potter, tome 3 : Harry Potter et le Prisonnier d'Azkaban</t>
  </si>
  <si>
    <t>Harry Potter, tome 4 : Harry Potter et la Coupe de Feu</t>
  </si>
  <si>
    <t>Harry Potter, tome 5 : Harry Potter et l'Ordre du Phénix</t>
  </si>
  <si>
    <t>Livre audio</t>
  </si>
  <si>
    <t>Harry Potter, tome 6 : Harry Potter et le Prince de sang mêlé</t>
  </si>
  <si>
    <t>livre audio</t>
  </si>
  <si>
    <t>Harry Potter, tome 7 : Harry Potter et les reliques de la mort</t>
  </si>
  <si>
    <t>Une place à prendre</t>
  </si>
  <si>
    <t>Bilbo le Hobbit</t>
  </si>
  <si>
    <t>J.R.R Tolkien</t>
  </si>
  <si>
    <t>Overrated</t>
  </si>
  <si>
    <t>Les enfants de Hurin</t>
  </si>
  <si>
    <t>Le Seigneur des Anneaux t1</t>
  </si>
  <si>
    <t>Le Seigneur des Anneaux t2</t>
  </si>
  <si>
    <t>Le Seigneur des Anneaux t3</t>
  </si>
  <si>
    <t>Le Silmarillion</t>
  </si>
  <si>
    <t>La Fabrique de Violence</t>
  </si>
  <si>
    <t>Jan Guillou</t>
  </si>
  <si>
    <t>Même pas mort - T1</t>
  </si>
  <si>
    <t>Jean-Philippe Jaworski</t>
  </si>
  <si>
    <t>Histoire</t>
  </si>
  <si>
    <t>En mémoire de mes pêchés</t>
  </si>
  <si>
    <t>Joe Haldeman</t>
  </si>
  <si>
    <t>La Guerre éternelle #1</t>
  </si>
  <si>
    <t>War</t>
  </si>
  <si>
    <t>L'affaire harry keber</t>
  </si>
  <si>
    <t>Joel Dickers</t>
  </si>
  <si>
    <t>Conseil André</t>
  </si>
  <si>
    <t>La lune n'est pas pour nous</t>
  </si>
  <si>
    <t>Johan Heliot</t>
  </si>
  <si>
    <t>Steampunk</t>
  </si>
  <si>
    <t>Des Souris et des Hommes</t>
  </si>
  <si>
    <t>John Steinbeck</t>
  </si>
  <si>
    <t>Abattoir 5</t>
  </si>
  <si>
    <t>Kurt Vonnegut</t>
  </si>
  <si>
    <t>https://www.senscritique.com/liste/ESSENTIELS_SF_FANTASY/288690#page-2/</t>
  </si>
  <si>
    <t>Le banni de Recluce</t>
  </si>
  <si>
    <t>L.E. Modesitt</t>
  </si>
  <si>
    <t>FANTASY &amp; CYBERPUNK : autre très grand cycle, pas assez connu en France (4 volumes traduits sur 13 publiés... on se moque de qui ?), appuyé sur un système magie très structuré. On parcours ici aussi plusieurs "moments" d'un monde cohérent et de son histoire au fil des siècles ; mériterait une intégrale tellement c'est bien fait.</t>
  </si>
  <si>
    <t>Le Grand Banquet D'Helios</t>
  </si>
  <si>
    <t>Many</t>
  </si>
  <si>
    <t>Uranus</t>
  </si>
  <si>
    <t>Marcel Aymé</t>
  </si>
  <si>
    <t xml:space="preserve">The Dragonlance Chronicles </t>
  </si>
  <si>
    <t>Margaret Weis</t>
  </si>
  <si>
    <t>A lire en anglais, adaptation d'une douzaine de scénario de D&amp;D en une histoire unique</t>
  </si>
  <si>
    <t>Autre monde</t>
  </si>
  <si>
    <t>Maxime Chattam</t>
  </si>
  <si>
    <t>The Riyria Revelations</t>
  </si>
  <si>
    <t>Michael J. Sullivan</t>
  </si>
  <si>
    <t>Stay silent stay still</t>
  </si>
  <si>
    <t>Minna Sundberg</t>
  </si>
  <si>
    <t>Roman Graphique</t>
  </si>
  <si>
    <t>The stone sky</t>
  </si>
  <si>
    <t>N K Jemisin</t>
  </si>
  <si>
    <t>conseillé par SUASD</t>
  </si>
  <si>
    <t>Cryptonomicon, tome 1 :  Le Code Enigma</t>
  </si>
  <si>
    <t>Neal Stephenson</t>
  </si>
  <si>
    <t>Le Samouraï virtuel</t>
  </si>
  <si>
    <t>Cyberpunk</t>
  </si>
  <si>
    <t>FANTASY &amp; CYBERPUNK : là encore n'existe plus dans cette édition et sous ce titre ; la seule (très bonne) est désormais chez Bragelonne sous le titre originel Snow Crash. Stephenson est, avec Gibson et Sterling, l'un des auteurs majeurs de la vague cyberpunk, et voilà son chef d'œuvre. Univers virtuel, hacking de haut vol, avatars, IA, complot informatique, geek attitude, et tout ça au début des années 90 alors qu'il n'y a pas (pas encore) de vrai réseau Internet ni de vraie présence permanente du numérique dans nos vies. Grandiose et toujours efficace (ça vieillit bien)</t>
  </si>
  <si>
    <t>American Gods</t>
  </si>
  <si>
    <t>Neil Gaiman</t>
  </si>
  <si>
    <t>La Mythologie Viking</t>
  </si>
  <si>
    <t xml:space="preserve">Mythologie viking résumé et remise au goût du jour. L'auteur est connu pour écrire de la bonne fantasy, à checker! </t>
  </si>
  <si>
    <t>L'étrange vie de Nobody Owens</t>
  </si>
  <si>
    <t>30/09/2008</t>
  </si>
  <si>
    <t>Très cool ! Il existe en livre audio et en film ?</t>
  </si>
  <si>
    <t>Mirroirs et fumée</t>
  </si>
  <si>
    <t>Neverwhere</t>
  </si>
  <si>
    <t xml:space="preserve">Stardust </t>
  </si>
  <si>
    <t>Coraline</t>
  </si>
  <si>
    <t>L'Océan au bout du chemin</t>
  </si>
  <si>
    <t>De bons présages (Good Omens)</t>
  </si>
  <si>
    <t>Jack Barron et l'Éternité</t>
  </si>
  <si>
    <t>Norman Spinrad</t>
  </si>
  <si>
    <t xml:space="preserve">c
</t>
  </si>
  <si>
    <t>La Stratégie Ender T1</t>
  </si>
  <si>
    <t>Orson Scott Card</t>
  </si>
  <si>
    <t>La Stratégie Ender T2</t>
  </si>
  <si>
    <t>La Stratégie Ender T3</t>
  </si>
  <si>
    <t>Le septième fils</t>
  </si>
  <si>
    <t>Les Maîtres chanteurs</t>
  </si>
  <si>
    <t>Wishlist Fratrie
LA SPECULATIVE FICTION : cette ancienne couverture, hideuse, ne rend pas justice à ce qui reste sans doute le meilleur roman de Scott Card. La musique et le chant sont au centre de la vie et de la destinée de Mikal et son oiseau chanteur, et nul ne sortira de cette lecture sans verser des larmes et s'émouvoir. Même si de Scott Card on préfère avant tout les nouvelles (ses romans sont souvent trop délayés, pour vendre du papier), c'est un sacré écrivain, et Les maîtres chanteurs le prouve. C'est LE roman à faire lire à quelqu'un qui vous dit ne pas aimer la SF</t>
  </si>
  <si>
    <t>Le Nom du vent</t>
  </si>
  <si>
    <t>Patrick Rothfuss</t>
  </si>
  <si>
    <t>Les monarchies divines t1 - Voyage d'hawkwood</t>
  </si>
  <si>
    <t>Paul Kearney</t>
  </si>
  <si>
    <t>Les monarchies divines t2</t>
  </si>
  <si>
    <t>Les monarchies divines t3</t>
  </si>
  <si>
    <t>Les monarchies divines t4</t>
  </si>
  <si>
    <t>Les monarchies divines t5</t>
  </si>
  <si>
    <t>Le Monde du fleuve - Le Fleuve de l'éternité, tome 1</t>
  </si>
  <si>
    <t>Philip José Farmer</t>
  </si>
  <si>
    <t>Blade Runner</t>
  </si>
  <si>
    <t>Philip K. Dick</t>
  </si>
  <si>
    <t>Le maître du haut chateau</t>
  </si>
  <si>
    <t>Le Profanateur</t>
  </si>
  <si>
    <t>Le Roi des elfes</t>
  </si>
  <si>
    <t>Le Temps désarticulé</t>
  </si>
  <si>
    <t>Excellent, truemanshow like</t>
  </si>
  <si>
    <t>Les joueurs de Titan</t>
  </si>
  <si>
    <t>Le K Dick brouillon et farfellu, assez bizarre comme histoire.</t>
  </si>
  <si>
    <t>Les Marteaux de Vulcain</t>
  </si>
  <si>
    <t>Substance Mort</t>
  </si>
  <si>
    <t>Ubik</t>
  </si>
  <si>
    <t>A la croisée des mondes - Intégrale</t>
  </si>
  <si>
    <t>Philip Pullman</t>
  </si>
  <si>
    <t>The Book Of Dust - T1 : La Belle Sauvage</t>
  </si>
  <si>
    <t>The Book of Dust T2 - The Secret Commonwealth</t>
  </si>
  <si>
    <t>Sortie le 3 octobre 2019</t>
  </si>
  <si>
    <t>Red Rising, tome 1 : Red Rising</t>
  </si>
  <si>
    <t>Pierce Brown</t>
  </si>
  <si>
    <t>Dystopie,SF</t>
  </si>
  <si>
    <t>Ellana - Le pacte des marchombres</t>
  </si>
  <si>
    <t>Pierre Bottero</t>
  </si>
  <si>
    <t>La Quête d'Ewilan T1</t>
  </si>
  <si>
    <t>La Quête d'Ewilan T2</t>
  </si>
  <si>
    <t>La Quête d'Ewilan T3</t>
  </si>
  <si>
    <t>Les mondes d'Ewilan - L'oeil d'Olotep</t>
  </si>
  <si>
    <t>A Spell for Chameleon</t>
  </si>
  <si>
    <t>Piers Anthony</t>
  </si>
  <si>
    <t>https://www.senscritique.com/livre/Lunes_pour_cameleon_Xanth_tome_1/454558</t>
  </si>
  <si>
    <t>Chroniques Martiennes</t>
  </si>
  <si>
    <t>Ray Bradburry</t>
  </si>
  <si>
    <t>Farenheit 451</t>
  </si>
  <si>
    <t>Le messager (nouvelle)</t>
  </si>
  <si>
    <t>Raymond E Feist</t>
  </si>
  <si>
    <t>Très bien écrit, orienté guerre et stratégie militaire, a checker</t>
  </si>
  <si>
    <t>Sagas Légendaires Islandaises</t>
  </si>
  <si>
    <t>Regis Boyer</t>
  </si>
  <si>
    <t>Watership Down</t>
  </si>
  <si>
    <t>Richard Adams</t>
  </si>
  <si>
    <t>Animal Fantasy</t>
  </si>
  <si>
    <t>L'homme qui rétrécit</t>
  </si>
  <si>
    <t>Richard Matheson</t>
  </si>
  <si>
    <t>Nouvelles, Tome 1 1950-1953</t>
  </si>
  <si>
    <t>Ligne de Vie</t>
  </si>
  <si>
    <t>Robert A. Heinlein</t>
  </si>
  <si>
    <t xml:space="preserve">Vu dans une nouvelle d'I Asimov
</t>
  </si>
  <si>
    <t>Révolte sur la Lune</t>
  </si>
  <si>
    <t>Cormoran Strike 1 - L'Appel du coucou</t>
  </si>
  <si>
    <t>Robert Galbraith (JKR)</t>
  </si>
  <si>
    <t>Tres cool, hate de lire la suite</t>
  </si>
  <si>
    <t xml:space="preserve">Cormoran strike 2 : Le ver à soie </t>
  </si>
  <si>
    <t xml:space="preserve">Cormoran Strike 3 : La Carrière du mal </t>
  </si>
  <si>
    <t xml:space="preserve">Cormoran Strike 4 : Blanc Mortel </t>
  </si>
  <si>
    <t xml:space="preserve">Cormoran Strike 5 : Troubled Blood </t>
  </si>
  <si>
    <t>L'Assassin royal - T1 à T3 : La citadelle des ombres 1</t>
  </si>
  <si>
    <t>Robin Hobb</t>
  </si>
  <si>
    <t>L'Assassin royal - T10 : Serments et Deuil</t>
  </si>
  <si>
    <t>L'Assassin royal - T4 à T6 : La citadelle des ombres 2</t>
  </si>
  <si>
    <t>L'Assassin royal - T7 à T9 : La citadelle des ombres 3</t>
  </si>
  <si>
    <t>L'Assassin royal - T9 : Les Secrets de Castelcerf</t>
  </si>
  <si>
    <t>Les aventuriers de la mer - Intégrale</t>
  </si>
  <si>
    <t>Moitié du T3</t>
  </si>
  <si>
    <t>Les aventuriers de la mer - T1</t>
  </si>
  <si>
    <t>Les aventuriers de la mer - T2</t>
  </si>
  <si>
    <t>Les aventuriers de la mer - T3</t>
  </si>
  <si>
    <t>Les cités des Anciens - T1 Dragons et serpents</t>
  </si>
  <si>
    <t>Retour au Pays</t>
  </si>
  <si>
    <t>La Trilogie de Caliban d'isaac Asimov - T1</t>
  </si>
  <si>
    <t>Roger MacBride Allen</t>
  </si>
  <si>
    <t>La Trilogie de Caliban d'isaac Asimov - T2</t>
  </si>
  <si>
    <t>House of Earth and Blood (Maison de la terre et du sang)</t>
  </si>
  <si>
    <t>Sarah J. Maas</t>
  </si>
  <si>
    <t>Urban</t>
  </si>
  <si>
    <t>goodread award :https://www.goodreads.com/book/show/57755317-maison-de-la-terre-et-du-sang</t>
  </si>
  <si>
    <t>Les Salauds Gentilhommes - T3 : La république des voleurs</t>
  </si>
  <si>
    <t>Scott Lynch</t>
  </si>
  <si>
    <t>Du grand génie, relire la trilogie à l'occas</t>
  </si>
  <si>
    <t>Les salauds gentilshommes, tome 4 : L'épine d'Emberline</t>
  </si>
  <si>
    <t>Wishlist Fratrie</t>
  </si>
  <si>
    <t>Le Prieuré de l'Oranger T1 partie 1</t>
  </si>
  <si>
    <t>Samantha Shannon</t>
  </si>
  <si>
    <t>Le Prieuré de l'Oranger T1 partie 2</t>
  </si>
  <si>
    <t>De bonnes idées, mais finalement un peu maladroit.</t>
  </si>
  <si>
    <t>Millenium T1</t>
  </si>
  <si>
    <t>Stieg Larsson</t>
  </si>
  <si>
    <t>Excellent</t>
  </si>
  <si>
    <t>Millénium T2</t>
  </si>
  <si>
    <t>Peut être même encore meilleur que le premier</t>
  </si>
  <si>
    <t>Millenium T3</t>
  </si>
  <si>
    <t>Une tuerie de l'espace, mon préféré</t>
  </si>
  <si>
    <t>Hunger games 4 - La Balade du Serpent et de l'oiseau chanteur (prequel)</t>
  </si>
  <si>
    <t>Suzanne Collins</t>
  </si>
  <si>
    <t>Tres tres bon, voire meme enore meilleur que la trilogie originale</t>
  </si>
  <si>
    <t>Le Peuple Ciel (Nouvelle)</t>
  </si>
  <si>
    <t>Terry Goodkind</t>
  </si>
  <si>
    <t>Première lecture de T Goodkind. Style super simple et direct, très facile à lire. Auteur à creuser !</t>
  </si>
  <si>
    <t>L'Epée de vérite t1 - La première leçon du sorcier</t>
  </si>
  <si>
    <t>Abandonné dès le début</t>
  </si>
  <si>
    <t>Les Annales du Disque-Monde (04) - Mortimer</t>
  </si>
  <si>
    <t>Terry Pratchett</t>
  </si>
  <si>
    <t>Sur les ailes du chant</t>
  </si>
  <si>
    <t>Thomas M. Disch</t>
  </si>
  <si>
    <t>LA SPECULATIVE FICTION : plus abordable que Génocides et Camp de concentration (deux grands livres de Disch du milieu des années 60), ce monde totalitariste aux allures d'Amérique à venir (avec camp de concentration et tout...) reste un des grands moments de l'œuvre de Disch, toujours aussi désespérée. Il finira par se tirer une balle, après quand même avoir créer le Prix Philip K. Dick ;-) Un roman de la veine dystopique la plus aboutie, rempli d'idées incroyables (et Prix John Campbell en 80)</t>
  </si>
  <si>
    <t xml:space="preserve">La Guilde des magiciens - La Trilogie du magicien noir, tome 1 </t>
  </si>
  <si>
    <t>Trudi Canavan</t>
  </si>
  <si>
    <t>Candide</t>
  </si>
  <si>
    <t>Voltaire</t>
  </si>
  <si>
    <t>Litterature</t>
  </si>
  <si>
    <t xml:space="preserve">Neuromancien </t>
  </si>
  <si>
    <t>William Gibson.</t>
  </si>
  <si>
    <t>TRES CHELOU, lecture arretée en cours. à retenter à l'occas</t>
  </si>
  <si>
    <t>Sa Majesté des Mouches</t>
  </si>
  <si>
    <t>William Golding</t>
  </si>
  <si>
    <t>Inventeur du genre</t>
  </si>
  <si>
    <t>Le Bois Duncton</t>
  </si>
  <si>
    <t>William Horwood</t>
  </si>
  <si>
    <t xml:space="preserve">Brin-de-Fougère naquit par une nuit d’avril dans un terrier plein d’ombre et de chaleur qui s’enfonçait au plus profond du réseau de galeries du Bois Duncton, six années-taupe après la naissance de Rébecca.Ainsi commence l’histoire de Brin-de-Fougère et de Rébecca, ainsi que du tyran Mandrake venu des lointains glacés du Siabod et qui règne sur la communauté de Duncton. Sans le bienheureux Boswell, la taupe-scribe d’Uffington, que nous resterait-il de leur histoire ... </t>
  </si>
  <si>
    <t>Le Monstrologue</t>
  </si>
  <si>
    <t>Rick Yancey</t>
  </si>
  <si>
    <t>https://www.goodreads.com/book/show/33393156-le-monstrologue</t>
  </si>
  <si>
    <t>Le Porteur de lumière tome 1</t>
  </si>
  <si>
    <t>Brent Weeks</t>
  </si>
  <si>
    <t>Reco Nico cai</t>
  </si>
  <si>
    <t>Le Porteur de lumière tome 2</t>
  </si>
  <si>
    <t>L'Ickabog</t>
  </si>
  <si>
    <t>J K Rowling</t>
  </si>
  <si>
    <t>Je suis une légende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</si>
</sst>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C]d\-mmm\-yy;@"/>
    <numFmt numFmtId="165" formatCode="0&quot; pages / jour&quot;"/>
    <numFmt numFmtId="166" formatCode="00&quot; jours&quot;"/>
  </numFmts>
  <fonts count="8">
    <font>
      <sz val="11"/>
      <color theme="1"/>
      <name val="Calibri"/>
      <family val="2"/>
      <scheme val="minor"/>
    </font>
    <font>
      <sz val="11"/>
      <color theme="1"/>
      <name val="Calibri"/>
      <family val="2"/>
      <scheme val="minor"/>
    </font>
    <font>
      <sz val="12"/>
      <color theme="1"/>
      <name val="Helvetica"/>
    </font>
    <font>
      <sz val="11"/>
      <color theme="9"/>
      <name val="Calibri"/>
      <family val="2"/>
      <scheme val="minor"/>
    </font>
    <font>
      <sz val="12"/>
      <color theme="1"/>
      <name val="Calibri"/>
      <family val="2"/>
      <scheme val="minor"/>
    </font>
    <font>
      <sz val="8"/>
      <color theme="1"/>
      <name val="Calibri"/>
      <family val="2"/>
      <scheme val="minor"/>
    </font>
    <font>
      <sz val="11"/>
      <color rgb="FF000000"/>
      <name val="Calibri"/>
      <family val="2"/>
      <scheme val="minor"/>
    </font>
    <font>
      <u/>
      <sz val="11"/>
      <color theme="10"/>
      <name val="Calibri"/>
      <family val="2"/>
      <scheme val="minor"/>
    </font>
  </fonts>
  <fills count="6">
    <fill>
      <patternFill patternType="none"/>
    </fill>
    <fill>
      <patternFill patternType="gray125"/>
    </fill>
    <fill>
      <patternFill patternType="solid">
        <fgColor theme="0" tint="-0.499984740745262"/>
        <bgColor indexed="64"/>
      </patternFill>
    </fill>
    <fill>
      <patternFill patternType="solid">
        <fgColor rgb="FFED7D31"/>
        <bgColor indexed="64"/>
      </patternFill>
    </fill>
    <fill>
      <patternFill patternType="solid">
        <fgColor rgb="FF5B9BD5"/>
        <bgColor indexed="64"/>
      </patternFill>
    </fill>
    <fill>
      <patternFill patternType="solid">
        <fgColor rgb="FF7030A0"/>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7" fillId="0" borderId="0" applyNumberFormat="0" applyFill="0" applyBorder="0" applyAlignment="0" applyProtection="0"/>
  </cellStyleXfs>
  <cellXfs count="28">
    <xf numFmtId="0" fontId="0" fillId="0" borderId="0" xfId="0"/>
    <xf numFmtId="0" fontId="2" fillId="0" borderId="0" xfId="0" applyFont="1" applyAlignment="1">
      <alignment horizontal="center" vertical="center"/>
    </xf>
    <xf numFmtId="164" fontId="0" fillId="0" borderId="0" xfId="0" applyNumberFormat="1"/>
    <xf numFmtId="1" fontId="0" fillId="0" borderId="0" xfId="0" applyNumberFormat="1"/>
    <xf numFmtId="0" fontId="0" fillId="0" borderId="0" xfId="0" applyAlignment="1">
      <alignment horizontal="right"/>
    </xf>
    <xf numFmtId="0" fontId="0" fillId="0" borderId="0" xfId="0" applyAlignment="1">
      <alignment horizontal="left"/>
    </xf>
    <xf numFmtId="9" fontId="0" fillId="0" borderId="0" xfId="1" applyFont="1"/>
    <xf numFmtId="0" fontId="0" fillId="0" borderId="0" xfId="0" applyAlignment="1">
      <alignment horizontal="left" vertical="center" wrapText="1"/>
    </xf>
    <xf numFmtId="164" fontId="0" fillId="0" borderId="0" xfId="0" applyNumberFormat="1" applyAlignment="1">
      <alignment horizontal="left" vertical="center" wrapText="1"/>
    </xf>
    <xf numFmtId="0" fontId="0" fillId="0" borderId="0" xfId="0" applyAlignment="1">
      <alignment horizontal="center" vertical="center"/>
    </xf>
    <xf numFmtId="0" fontId="3" fillId="0" borderId="0" xfId="0" applyFont="1" applyAlignment="1">
      <alignment horizontal="right"/>
    </xf>
    <xf numFmtId="14" fontId="0" fillId="0" borderId="0" xfId="0" applyNumberFormat="1"/>
    <xf numFmtId="165" fontId="0" fillId="0" borderId="0" xfId="0" applyNumberFormat="1"/>
    <xf numFmtId="166" fontId="0" fillId="0" borderId="0" xfId="0" applyNumberFormat="1"/>
    <xf numFmtId="0" fontId="0" fillId="0" borderId="0" xfId="0" applyAlignment="1">
      <alignment wrapText="1"/>
    </xf>
    <xf numFmtId="1" fontId="0" fillId="0" borderId="0" xfId="0" applyNumberFormat="1" applyAlignment="1">
      <alignment horizontal="left" vertical="center" wrapText="1"/>
    </xf>
    <xf numFmtId="0" fontId="4" fillId="0" borderId="0" xfId="0" applyFont="1" applyAlignment="1">
      <alignment horizontal="left" vertical="center" wrapText="1"/>
    </xf>
    <xf numFmtId="0" fontId="4" fillId="5" borderId="0" xfId="0" applyFont="1" applyFill="1" applyAlignment="1">
      <alignment horizontal="left" vertical="center" wrapText="1"/>
    </xf>
    <xf numFmtId="164" fontId="4" fillId="4" borderId="0" xfId="0" applyNumberFormat="1" applyFont="1" applyFill="1" applyAlignment="1">
      <alignment horizontal="left" vertical="center" wrapText="1"/>
    </xf>
    <xf numFmtId="0" fontId="4" fillId="3" borderId="0" xfId="0" applyFont="1" applyFill="1" applyAlignment="1">
      <alignment horizontal="left" vertical="center" wrapText="1"/>
    </xf>
    <xf numFmtId="0" fontId="4" fillId="2" borderId="0" xfId="0" applyFont="1" applyFill="1" applyAlignment="1">
      <alignment horizontal="left" vertical="center" wrapText="1"/>
    </xf>
    <xf numFmtId="1" fontId="4" fillId="2" borderId="0" xfId="0" applyNumberFormat="1" applyFont="1" applyFill="1" applyAlignment="1">
      <alignment horizontal="left" vertical="center" wrapText="1"/>
    </xf>
    <xf numFmtId="164" fontId="5" fillId="0" borderId="0" xfId="0" applyNumberFormat="1" applyFont="1" applyAlignment="1">
      <alignment horizontal="left" vertical="center" wrapText="1"/>
    </xf>
    <xf numFmtId="1" fontId="5" fillId="0" borderId="0" xfId="0" applyNumberFormat="1" applyFont="1" applyAlignment="1">
      <alignment horizontal="left" vertical="center" wrapText="1"/>
    </xf>
    <xf numFmtId="9" fontId="0" fillId="0" borderId="0" xfId="0" applyNumberFormat="1"/>
    <xf numFmtId="0" fontId="6" fillId="0" borderId="0" xfId="0" applyFont="1" applyAlignment="1">
      <alignment horizontal="left" vertical="center" wrapText="1"/>
    </xf>
    <xf numFmtId="0" fontId="7" fillId="0" borderId="0" xfId="2"/>
    <xf numFmtId="164" fontId="0" fillId="0" borderId="0" xfId="0" applyNumberFormat="1" applyAlignment="1">
      <alignment wrapText="1"/>
    </xf>
  </cellXfs>
  <cellStyles count="3">
    <cellStyle name="Hyperlink" xfId="2" xr:uid="{00000000-000B-0000-0000-000008000000}"/>
    <cellStyle name="Normal" xfId="0" builtinId="0"/>
    <cellStyle name="Pourcentage" xfId="1" builtinId="5"/>
  </cellStyles>
  <dxfs count="14">
    <dxf>
      <numFmt numFmtId="0" formatCode="General"/>
      <fill>
        <patternFill patternType="none"/>
      </fill>
    </dxf>
    <dxf>
      <numFmt numFmtId="0" formatCode="General"/>
      <fill>
        <patternFill patternType="none"/>
      </fill>
    </dxf>
    <dxf>
      <numFmt numFmtId="1" formatCode="0"/>
      <fill>
        <patternFill patternType="none"/>
      </fill>
    </dxf>
    <dxf>
      <numFmt numFmtId="0" formatCode="General"/>
      <fill>
        <patternFill patternType="none"/>
      </fill>
    </dxf>
    <dxf>
      <numFmt numFmtId="0" formatCode="General"/>
      <fill>
        <patternFill patternType="none"/>
      </fill>
    </dxf>
    <dxf>
      <numFmt numFmtId="0" formatCode="General"/>
      <fill>
        <patternFill patternType="none"/>
      </fill>
    </dxf>
    <dxf>
      <numFmt numFmtId="1" formatCode="0"/>
    </dxf>
    <dxf>
      <numFmt numFmtId="164" formatCode="[$-40C]d\-mmm\-yy;@"/>
    </dxf>
    <dxf>
      <numFmt numFmtId="164" formatCode="[$-40C]d\-mmm\-yy;@"/>
    </dxf>
    <dxf>
      <numFmt numFmtId="164" formatCode="[$-40C]d\-mmm\-yy;@"/>
    </dxf>
    <dxf>
      <numFmt numFmtId="164" formatCode="[$-40C]d\-mmm\-yy;@"/>
    </dxf>
    <dxf>
      <numFmt numFmtId="164" formatCode="[$-40C]d\-mmm\-yy;@"/>
    </dxf>
    <dxf>
      <numFmt numFmtId="164" formatCode="[$-40C]d\-mmm\-yy;@"/>
    </dxf>
    <dxf>
      <font>
        <sz val="12"/>
      </font>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04397F-7208-4363-9BF3-FC8A21FB7889}" name="Table1" displayName="Table1" ref="A9:V248" totalsRowShown="0" headerRowDxfId="13">
  <autoFilter ref="A9:V248" xr:uid="{D504397F-7208-4363-9BF3-FC8A21FB7889}"/>
  <tableColumns count="22">
    <tableColumn id="1" xr3:uid="{FB5DDA3F-19C1-4DDA-85FE-D99AC99BD45A}" name="Title"/>
    <tableColumn id="2" xr3:uid="{2F38CC96-D8D5-4B7C-9696-592D1B148F9C}" name="Author"/>
    <tableColumn id="3" xr3:uid="{834A1593-D8BD-46E0-AD71-6A8118F7A5DF}" name="Owned"/>
    <tableColumn id="4" xr3:uid="{2B806493-13E6-4282-B567-74B0A8E24B80}" name="Read"/>
    <tableColumn id="5" xr3:uid="{F12535C0-51C0-4638-A0F7-9DD1AEBF159E}" name="like"/>
    <tableColumn id="6" xr3:uid="{B89DEB29-CFFB-495F-8368-AFDC007ECB99}" name="Genre 1"/>
    <tableColumn id="7" xr3:uid="{2523B543-9CF7-4090-8994-EF4CCBB09547}" name="Genre 2"/>
    <tableColumn id="9" xr3:uid="{44E5DB41-98CD-4F55-9300-48487DFE0F2E}" name="Nbr Pages"/>
    <tableColumn id="8" xr3:uid="{EDD682CA-B8B3-48C0-B176-ED262021000B}" name="Date de sortie" dataDxfId="12"/>
    <tableColumn id="10" xr3:uid="{F299A206-D74F-4322-B961-81E7C5A46C1C}" name="Date d'achat" dataDxfId="11"/>
    <tableColumn id="11" xr3:uid="{BEA9C7ED-31B2-47F0-86A2-B063DAE082A2}" name="Date de début de lecture" dataDxfId="10"/>
    <tableColumn id="12" xr3:uid="{D36C8DF5-A85D-4437-A724-7F8C37D07FB3}" name="Date de fin de lecture FR" dataDxfId="9"/>
    <tableColumn id="20" xr3:uid="{B7FE36EE-DD0B-4945-8976-33342CBCDF11}" name="Type (stand alone, Saga=des suites, série = des livres du meme univers mais qui ne se suivent pas forcement)" dataDxfId="8"/>
    <tableColumn id="21" xr3:uid="{1AABCBFA-FAAD-43AD-97FB-CA3B83FC8E80}" name="Type 2 (numero saga, 0 pour spinoff ou prequel)" dataDxfId="7"/>
    <tableColumn id="22" xr3:uid="{3FEBD7C0-53C1-4B39-8598-2EBEBDE8CCFE}" name="Roman / nouvelle / BD / Roman graphique ?" dataDxfId="6"/>
    <tableColumn id="13" xr3:uid="{EF83CE2B-EFB6-41CE-A2E2-DD4E6A09FC1A}" name="Personal Notes"/>
    <tableColumn id="14" xr3:uid="{D4A40108-F663-4768-88F6-5968796637EC}" name="Année de lecture" dataDxfId="5">
      <calculatedColumnFormula>IF(ISBLANK(Table1[[#This Row],[Date de fin de lecture FR]]),"",YEAR(Table1[[#This Row],[Date de fin de lecture FR]]))</calculatedColumnFormula>
    </tableColumn>
    <tableColumn id="18" xr3:uid="{565C155F-1777-4E48-8580-A2B425779C9F}" name="Mois de lecture" dataDxfId="4">
      <calculatedColumnFormula>IF(ISBLANK(Table1[[#This Row],[Date de fin de lecture FR]]),"",MONTH(Table1[[#This Row],[Date de fin de lecture FR]]))</calculatedColumnFormula>
    </tableColumn>
    <tableColumn id="15" xr3:uid="{88339250-8169-40D7-AFAD-61832FE30C6F}" name="Temps de lecture en jours" dataDxfId="3">
      <calculatedColumnFormula>IF(ISBLANK(Table1[[#This Row],[Date de début de lecture]]),"",(IF(ISBLANK(Table1[[#This Row],[Date de fin de lecture FR]]),0,Table1[[#This Row],[Date de fin de lecture FR]]-Table1[[#This Row],[Date de début de lecture]])))</calculatedColumnFormula>
    </tableColumn>
    <tableColumn id="16" xr3:uid="{31EB00A7-D817-412C-A663-0CD3B178B726}" name="Vitesse de lecture (page / jours)" dataDxfId="2">
      <calculatedColumnFormula>IF(Table1[[#This Row],[Temps de lecture en jours]]="","",IF(ISBLANK(Table1[[#This Row],[Nbr Pages]]),0,Table1[[#This Row],[Nbr Pages]]/Table1[[#This Row],[Temps de lecture en jours]]))</calculatedColumnFormula>
    </tableColumn>
    <tableColumn id="17" xr3:uid="{D4C1E832-C96C-49C3-A5D6-D43DFF9CB9E8}" name="Temps dans la PAL" dataDxfId="1">
      <calculatedColumnFormula>IF(ISBLANK(Table1[[#This Row],[Date d''achat]]),"",IF(ISBLANK(Table1[[#This Row],[Date de fin de lecture FR]]),0,Table1[[#This Row],[Date de fin de lecture FR]]-Table1[[#This Row],[Date d''achat]]))</calculatedColumnFormula>
    </tableColumn>
    <tableColumn id="19" xr3:uid="{16CE5E49-0427-406D-9BD7-30F45769C72A}" name="Décénie de sortie" dataDxfId="0">
      <calculatedColumnFormula>IF(ISBLANK(Table1[[#This Row],[Date de sortie]]),"",ROUNDDOWN(YEAR(Table1[[#This Row],[Date de sortie]]),-1))</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goodreads.com/book/show/33393156-le-monstrolog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C5C28-8D63-4B77-8B2A-3C82F2384413}">
  <dimension ref="A1:V248"/>
  <sheetViews>
    <sheetView tabSelected="1" topLeftCell="A223" zoomScale="85" zoomScaleNormal="85" workbookViewId="0">
      <selection activeCell="L247" sqref="L247"/>
    </sheetView>
  </sheetViews>
  <sheetFormatPr defaultColWidth="9.140625" defaultRowHeight="15"/>
  <cols>
    <col min="1" max="1" width="51.85546875" customWidth="1"/>
    <col min="2" max="2" width="20.42578125" customWidth="1"/>
    <col min="3" max="3" width="8" customWidth="1"/>
    <col min="4" max="4" width="7.5703125" customWidth="1"/>
    <col min="5" max="5" width="5.7109375" customWidth="1"/>
    <col min="6" max="6" width="16.7109375" customWidth="1"/>
    <col min="7" max="7" width="14.7109375" customWidth="1"/>
    <col min="8" max="8" width="12" customWidth="1"/>
    <col min="9" max="9" width="17.7109375" style="2" customWidth="1"/>
    <col min="10" max="10" width="14" style="2" customWidth="1"/>
    <col min="11" max="11" width="19.28515625" style="2" customWidth="1"/>
    <col min="12" max="12" width="15.42578125" style="2" customWidth="1"/>
    <col min="13" max="13" width="12.7109375" style="2" customWidth="1"/>
    <col min="14" max="14" width="14.28515625" style="3" customWidth="1"/>
    <col min="15" max="15" width="25.28515625" style="3" customWidth="1"/>
    <col min="16" max="16" width="56.42578125" customWidth="1"/>
    <col min="17" max="18" width="18.42578125" hidden="1" customWidth="1"/>
    <col min="19" max="19" width="26.42578125" hidden="1" customWidth="1"/>
    <col min="20" max="20" width="37.7109375" style="3" hidden="1" customWidth="1"/>
    <col min="21" max="21" width="24.42578125" hidden="1" customWidth="1"/>
    <col min="22" max="22" width="23.85546875" hidden="1" customWidth="1"/>
  </cols>
  <sheetData>
    <row r="1" spans="1:22" hidden="1">
      <c r="A1" t="s">
        <v>0</v>
      </c>
      <c r="B1">
        <f>COUNTBLANK(Table1[Author])</f>
        <v>0</v>
      </c>
      <c r="C1">
        <f>COUNTBLANK(Table1[Owned])</f>
        <v>61</v>
      </c>
      <c r="D1">
        <f>COUNTBLANK(Table1[Read])</f>
        <v>77</v>
      </c>
      <c r="E1">
        <f>COUNTBLANK(Table1[like])</f>
        <v>132</v>
      </c>
      <c r="F1">
        <f>COUNTBLANK(Table1[Genre 1])</f>
        <v>16</v>
      </c>
      <c r="G1">
        <f>COUNTBLANK(Table1[Genre 2])</f>
        <v>169</v>
      </c>
      <c r="H1">
        <f>COUNTBLANK(Table1[Nbr Pages])</f>
        <v>55</v>
      </c>
      <c r="I1">
        <f>COUNTBLANK(Table1[Date de sortie])</f>
        <v>73</v>
      </c>
      <c r="J1">
        <f>COUNTBLANK(Table1[Date d''achat])</f>
        <v>185</v>
      </c>
      <c r="K1">
        <f>COUNTBLANK(Table1[Date de début de lecture])</f>
        <v>202</v>
      </c>
      <c r="L1">
        <f>COUNTBLANK(Table1[Date de fin de lecture FR])</f>
        <v>95</v>
      </c>
      <c r="M1">
        <f>COUNTBLANK(Table1[Type (stand alone, Saga=des suites, série = des livres du meme univers mais qui ne se suivent pas forcement)])</f>
        <v>88</v>
      </c>
      <c r="N1">
        <f>COUNTBLANK(Table1[Type 2 (numero saga, 0 pour spinoff ou prequel)])</f>
        <v>146</v>
      </c>
      <c r="O1">
        <f>COUNTBLANK(Table1[Roman / nouvelle / BD / Roman graphique ?])</f>
        <v>91</v>
      </c>
      <c r="P1">
        <f>COUNTBLANK(Table1[Personal Notes])</f>
        <v>157</v>
      </c>
      <c r="Q1">
        <f>COUNTBLANK(Table1[Année de lecture])</f>
        <v>95</v>
      </c>
      <c r="R1">
        <f>COUNTBLANK(Table1[Mois de lecture])</f>
        <v>95</v>
      </c>
      <c r="S1">
        <f>COUNTBLANK(Table1[Temps de lecture en jours])</f>
        <v>202</v>
      </c>
      <c r="T1">
        <f>COUNTBLANK(Table1[Vitesse de lecture (page / jours)])</f>
        <v>202</v>
      </c>
      <c r="U1">
        <f>COUNTBLANK(Table1[Temps dans la PAL])</f>
        <v>185</v>
      </c>
      <c r="V1">
        <f>COUNTBLANK(Table1[Décénie de sortie])</f>
        <v>73</v>
      </c>
    </row>
    <row r="2" spans="1:22" hidden="1">
      <c r="A2" t="s">
        <v>1</v>
      </c>
      <c r="B2">
        <f>COUNTA(Table1[Title])</f>
        <v>239</v>
      </c>
      <c r="C2" s="24" cm="1">
        <f t="array" ref="C2">C1/count_total</f>
        <v>0.25523012552301255</v>
      </c>
      <c r="D2" s="24" cm="1">
        <f t="array" ref="D2">D1/count_total</f>
        <v>0.32217573221757323</v>
      </c>
      <c r="E2" s="24" cm="1">
        <f t="array" ref="E2">E1/count_total</f>
        <v>0.55230125523012552</v>
      </c>
      <c r="F2" s="24" cm="1">
        <f t="array" ref="F2">F1/count_total</f>
        <v>6.6945606694560664E-2</v>
      </c>
      <c r="G2" s="24" cm="1">
        <f t="array" ref="G2">G1/count_total</f>
        <v>0.70711297071129708</v>
      </c>
      <c r="H2" s="24" cm="1">
        <f t="array" ref="H2">H1/count_total</f>
        <v>0.23012552301255229</v>
      </c>
      <c r="I2" s="24" cm="1">
        <f t="array" ref="I2">I1/count_total</f>
        <v>0.30543933054393307</v>
      </c>
      <c r="J2" s="24" cm="1">
        <f t="array" ref="J2">J1/count_total</f>
        <v>0.77405857740585771</v>
      </c>
      <c r="K2" s="24" cm="1">
        <f t="array" ref="K2">K1/count_total</f>
        <v>0.84518828451882844</v>
      </c>
      <c r="L2" s="24" cm="1">
        <f t="array" ref="L2">L1/count_total</f>
        <v>0.39748953974895396</v>
      </c>
      <c r="M2" s="24" cm="1">
        <f t="array" ref="M2">M1/count_total</f>
        <v>0.3682008368200837</v>
      </c>
      <c r="N2" s="24" cm="1">
        <f t="array" ref="N2">N1/count_total</f>
        <v>0.61087866108786615</v>
      </c>
      <c r="O2" s="24" cm="1">
        <f t="array" ref="O2">O1/count_total</f>
        <v>0.3807531380753138</v>
      </c>
      <c r="P2" s="24" cm="1">
        <f t="array" ref="P2">P1/count_total</f>
        <v>0.65690376569037656</v>
      </c>
      <c r="Q2" s="24" cm="1">
        <f t="array" ref="Q2">Q1/count_total</f>
        <v>0.39748953974895396</v>
      </c>
      <c r="R2" s="24" cm="1">
        <f t="array" ref="R2">R1/count_total</f>
        <v>0.39748953974895396</v>
      </c>
      <c r="S2" s="24" cm="1">
        <f t="array" ref="S2">S1/count_total</f>
        <v>0.84518828451882844</v>
      </c>
      <c r="T2" s="24" cm="1">
        <f t="array" ref="T2">T1/count_total</f>
        <v>0.84518828451882844</v>
      </c>
      <c r="U2" s="24" cm="1">
        <f t="array" ref="U2">U1/count_total</f>
        <v>0.77405857740585771</v>
      </c>
      <c r="V2" s="24" cm="1">
        <f t="array" ref="V2">V1/count_total</f>
        <v>0.30543933054393307</v>
      </c>
    </row>
    <row r="3" spans="1:22" hidden="1">
      <c r="C3" s="24"/>
      <c r="D3" s="24"/>
      <c r="E3" s="24"/>
      <c r="F3" s="24"/>
      <c r="G3" s="24"/>
      <c r="H3" s="24"/>
      <c r="I3" s="24"/>
      <c r="J3" s="24"/>
      <c r="K3" s="24"/>
      <c r="L3" s="24"/>
      <c r="M3" s="24"/>
      <c r="N3" s="24"/>
      <c r="O3" s="24"/>
      <c r="P3" s="24"/>
      <c r="Q3" s="24"/>
      <c r="R3" s="24"/>
      <c r="S3" s="24"/>
      <c r="T3" s="24"/>
      <c r="U3" s="24"/>
      <c r="V3" s="24"/>
    </row>
    <row r="4" spans="1:22" hidden="1">
      <c r="G4" s="10" t="s">
        <v>2</v>
      </c>
      <c r="H4" s="3">
        <f>AVERAGEIF(Table1[Nbr Pages],"&lt;&gt;0")</f>
        <v>482.25136612021856</v>
      </c>
      <c r="I4" s="2">
        <f>AVERAGEIF(Table1[Date de sortie],"&lt;&gt;0")</f>
        <v>34750.182926829271</v>
      </c>
      <c r="J4" s="2">
        <f>AVERAGEIF(Table1[Date d''achat],"&lt;&gt;0")</f>
        <v>44302.777777777781</v>
      </c>
      <c r="K4" s="2">
        <f>AVERAGEIF(Table1[Date de début de lecture],"&lt;&gt;0")</f>
        <v>44890.805555555555</v>
      </c>
      <c r="L4" s="2">
        <f>AVERAGEIF(Table1[Date de fin de lecture FR],"&lt;&gt;0")</f>
        <v>43382.305555555555</v>
      </c>
      <c r="P4" s="10" t="s">
        <v>2</v>
      </c>
      <c r="Q4" s="3">
        <f>YEAR(AVERAGEIF(Table1[Année de lecture],"&lt;&gt;0"))</f>
        <v>1905</v>
      </c>
      <c r="R4" s="3">
        <f>AVERAGEIF(Table1[Mois de lecture],"&lt;&gt;0")</f>
        <v>5.5486111111111107</v>
      </c>
      <c r="S4" s="13">
        <f>AVERAGEIF(Table1[Temps de lecture en jours],"&lt;&gt;0")</f>
        <v>14.285714285714286</v>
      </c>
      <c r="T4" s="12" t="e">
        <f>AVERAGE(T9:T242)</f>
        <v>#DIV/0!</v>
      </c>
      <c r="U4" s="13">
        <f>AVERAGEIF(Table1[Temps dans la PAL],"&lt;&gt;0")</f>
        <v>123.93478260869566</v>
      </c>
      <c r="V4" s="3">
        <f>AVERAGEIF(Table1[Décénie de sortie],"&lt;&gt;0")</f>
        <v>1989.8192771084337</v>
      </c>
    </row>
    <row r="5" spans="1:22" hidden="1">
      <c r="G5" s="10" t="s">
        <v>3</v>
      </c>
      <c r="H5" s="3">
        <f t="array" ref="H5">MEDIAN(IF(Table1[Nbr Pages]&lt;&gt;0,Table1[Nbr Pages]))</f>
        <v>438</v>
      </c>
      <c r="I5" s="2">
        <f t="array" ref="I5">MEDIAN(IF(Table1[Date de sortie]&lt;&gt;0,Table1[Date de sortie]))</f>
        <v>37626</v>
      </c>
      <c r="J5" s="2">
        <f t="array" ref="J5">MEDIAN(IF(Table1[Date d''achat]&lt;&gt;0,Table1[Date d''achat]))</f>
        <v>44189</v>
      </c>
      <c r="K5" s="2">
        <f t="array" ref="K5">MEDIAN(IF(Table1[Date de début de lecture]&lt;&gt;0,Table1[Date de début de lecture]))</f>
        <v>44928</v>
      </c>
      <c r="L5" s="2">
        <f t="array" ref="L5">MEDIAN(IF(Table1[Date de fin de lecture FR]&lt;&gt;0,Table1[Date de fin de lecture FR]))</f>
        <v>43691.5</v>
      </c>
      <c r="P5" s="4" t="s">
        <v>3</v>
      </c>
      <c r="Q5" s="3">
        <f t="array" ref="Q5">MEDIAN(IF(Table1[Année de lecture]&lt;&gt;0,Table1[Année de lecture]))</f>
        <v>2019</v>
      </c>
      <c r="R5" s="3">
        <f t="array" ref="R5">MEDIAN(IF(Table1[Mois de lecture]&lt;&gt;0,Table1[Mois de lecture]))</f>
        <v>6</v>
      </c>
      <c r="S5" s="3">
        <f t="array" ref="S5">MEDIAN(IF(Table1[Temps de lecture en jours]&lt;&gt;0,Table1[Temps de lecture en jours]))</f>
        <v>11</v>
      </c>
      <c r="T5" s="3" t="e">
        <f t="array" ref="T5">MEDIAN(IF(Table1[Vitesse de lecture (page / jours)]&lt;&gt;0,Table1[Vitesse de lecture (page / jours)]))</f>
        <v>#DIV/0!</v>
      </c>
      <c r="U5" s="3">
        <f t="array" ref="U5">MEDIAN(IF(Table1[Temps dans la PAL]&lt;&gt;0,Table1[Temps dans la PAL]))</f>
        <v>34</v>
      </c>
      <c r="V5" s="3">
        <f t="array" ref="V5">MEDIAN(IF(Table1[Décénie de sortie]&lt;&gt;0,Table1[Décénie de sortie]))</f>
        <v>2000</v>
      </c>
    </row>
    <row r="6" spans="1:22" hidden="1">
      <c r="G6" s="10" t="s">
        <v>4</v>
      </c>
      <c r="H6" s="3">
        <f t="array" ref="H6">MIN(IF(Table1[Nbr Pages]&lt;&gt;0,Table1[Nbr Pages]))</f>
        <v>29</v>
      </c>
      <c r="I6" s="2">
        <f t="array" ref="I6">MIN(IF(Table1[Date de sortie]&lt;&gt;0,Table1[Date de sortie]))</f>
        <v>11689</v>
      </c>
      <c r="J6" s="2">
        <f t="array" ref="J6">MIN(IF(Table1[Date d''achat]&lt;&gt;0,Table1[Date d''achat]))</f>
        <v>43459</v>
      </c>
      <c r="K6" s="2">
        <f t="array" ref="K6">MIN(IF(Table1[Date de début de lecture]&lt;&gt;0,Table1[Date de début de lecture]))</f>
        <v>44527</v>
      </c>
      <c r="L6" s="2">
        <f t="array" ref="L6">MIN(IF(Table1[Date de fin de lecture FR]&lt;&gt;0,Table1[Date de fin de lecture FR]))</f>
        <v>37987</v>
      </c>
      <c r="P6" s="4" t="s">
        <v>4</v>
      </c>
      <c r="Q6" s="3">
        <f t="array" ref="Q6">MIN(IF(Table1[Année de lecture]&lt;&gt;0,Table1[Année de lecture]))</f>
        <v>2004</v>
      </c>
      <c r="R6" s="3">
        <f t="array" ref="R6">MIN(IF(Table1[Mois de lecture]&lt;&gt;0,Table1[Mois de lecture]))</f>
        <v>1</v>
      </c>
      <c r="S6" s="3">
        <f t="array" ref="S6">MIN(IF(Table1[Temps de lecture en jours]&lt;&gt;0,Table1[Temps de lecture en jours]))</f>
        <v>1</v>
      </c>
      <c r="T6" s="3" t="e">
        <f t="array" ref="T6">MIN(IF(Table1[Vitesse de lecture (page / jours)]&lt;&gt;0,Table1[Vitesse de lecture (page / jours)]))</f>
        <v>#DIV/0!</v>
      </c>
      <c r="U6" s="3">
        <f t="array" ref="U6">MIN(IF(Table1[Temps dans la PAL]&lt;&gt;0,Table1[Temps dans la PAL]))</f>
        <v>8</v>
      </c>
      <c r="V6" s="3">
        <f t="array" ref="V6">MIN(IF(Table1[Décénie de sortie]&lt;&gt;0,Table1[Décénie de sortie]))</f>
        <v>1890</v>
      </c>
    </row>
    <row r="7" spans="1:22" hidden="1">
      <c r="C7" s="6">
        <f>C8/B8</f>
        <v>0.74476987447698739</v>
      </c>
      <c r="D7" s="6">
        <f>D8/C8</f>
        <v>0.8764044943820225</v>
      </c>
      <c r="E7" s="6">
        <f>E8/D8</f>
        <v>0.66025641025641024</v>
      </c>
      <c r="G7" s="10" t="s">
        <v>5</v>
      </c>
      <c r="H7" s="3">
        <f>MAX(Table1[Nbr Pages])</f>
        <v>1200</v>
      </c>
      <c r="I7" s="2">
        <f>MAX(Table1[Date de sortie])</f>
        <v>44811</v>
      </c>
      <c r="J7" s="2">
        <f>MAX(Table1[Date d''achat])</f>
        <v>45108</v>
      </c>
      <c r="K7" s="2">
        <f>MAX(Table1[Date de début de lecture])</f>
        <v>45166</v>
      </c>
      <c r="L7" s="2">
        <f>MAX(Table1[Date de fin de lecture FR])</f>
        <v>45185</v>
      </c>
      <c r="P7" s="4" t="s">
        <v>5</v>
      </c>
      <c r="Q7" s="3">
        <f>MAX(Table1[Année de lecture])</f>
        <v>2023</v>
      </c>
      <c r="R7" s="3">
        <f>MAX(Table1[Mois de lecture])</f>
        <v>12</v>
      </c>
      <c r="S7" s="3">
        <f>MAX(Table1[Temps de lecture en jours])</f>
        <v>107</v>
      </c>
      <c r="T7" s="3" t="e">
        <f>MAX(Table1[Vitesse de lecture (page / jours)])</f>
        <v>#DIV/0!</v>
      </c>
      <c r="U7" s="3">
        <f>MAX(Table1[Temps dans la PAL])</f>
        <v>1237</v>
      </c>
      <c r="V7" s="3">
        <f>MAX(Table1[Décénie de sortie])</f>
        <v>2020</v>
      </c>
    </row>
    <row r="8" spans="1:22" hidden="1">
      <c r="B8">
        <f>SUBTOTAL(3,Table1[Author])</f>
        <v>239</v>
      </c>
      <c r="C8" s="9">
        <f>SUBTOTAL(2,C9:C248)</f>
        <v>178</v>
      </c>
      <c r="D8" s="1">
        <f t="shared" ref="D8:E8" si="0">SUBTOTAL(2,D9:D239)</f>
        <v>156</v>
      </c>
      <c r="E8" s="1">
        <f t="shared" si="0"/>
        <v>103</v>
      </c>
      <c r="G8" s="10" t="s">
        <v>6</v>
      </c>
      <c r="H8" s="3">
        <f t="array" ref="H8">MODE(IF(Table1[Nbr Pages]&lt;&gt;0,Table1[Nbr Pages]))</f>
        <v>480</v>
      </c>
      <c r="I8" s="2">
        <f t="array" ref="I8">MODE(IF(Table1[Date de sortie]&lt;&gt;0,Table1[Date de sortie]))</f>
        <v>41682</v>
      </c>
      <c r="J8" s="2">
        <f t="array" ref="J8">MODE(IF(Table1[Date d''achat]&lt;&gt;0,Table1[Date d''achat]))</f>
        <v>44555</v>
      </c>
      <c r="K8" s="2">
        <f t="array" ref="K8">MODE(IF(Table1[Date de début de lecture]&lt;&gt;0,Table1[Date de début de lecture]))</f>
        <v>45166</v>
      </c>
      <c r="L8" s="2">
        <f t="array" ref="L8">MODE(IF(Table1[Date de fin de lecture FR]&lt;&gt;0,Table1[Date de fin de lecture FR]))</f>
        <v>41640</v>
      </c>
      <c r="P8" s="4" t="s">
        <v>6</v>
      </c>
      <c r="Q8" s="3">
        <f t="array" ref="Q8">MODE(IF(Table1[Année de lecture]&lt;&gt;0,Table1[Année de lecture]))</f>
        <v>2019</v>
      </c>
      <c r="R8" s="3">
        <f t="array" ref="R8">MODE(IF(Table1[Mois de lecture]&lt;&gt;0,Table1[Mois de lecture]))</f>
        <v>1</v>
      </c>
      <c r="S8" s="3">
        <f t="array" ref="S8">MODE(IF(Table1[Temps de lecture en jours]&lt;&gt;0,Table1[Temps de lecture en jours]))</f>
        <v>6</v>
      </c>
      <c r="T8" s="3" t="e">
        <f t="array" ref="T8">MODE(IF(Table1[Vitesse de lecture (page / jours)]&lt;&gt;0,Table1[Vitesse de lecture (page / jours)]))</f>
        <v>#DIV/0!</v>
      </c>
      <c r="U8" s="3">
        <f t="array" ref="U8">MODE(IF(Table1[Temps dans la PAL]&lt;&gt;0,Table1[Temps dans la PAL]))</f>
        <v>11</v>
      </c>
      <c r="V8" s="3">
        <f t="array" ref="V8">MODE(IF(Table1[Décénie de sortie]&lt;&gt;0,Table1[Décénie de sortie]))</f>
        <v>2010</v>
      </c>
    </row>
    <row r="9" spans="1:22" s="16" customFormat="1" ht="76.5" customHeight="1">
      <c r="A9" s="16" t="s">
        <v>7</v>
      </c>
      <c r="B9" s="16" t="s">
        <v>8</v>
      </c>
      <c r="C9" s="17" t="s">
        <v>9</v>
      </c>
      <c r="D9" s="17" t="s">
        <v>10</v>
      </c>
      <c r="E9" s="17" t="s">
        <v>11</v>
      </c>
      <c r="F9" s="16" t="s">
        <v>12</v>
      </c>
      <c r="G9" s="16" t="s">
        <v>13</v>
      </c>
      <c r="H9" s="16" t="s">
        <v>14</v>
      </c>
      <c r="I9" s="18" t="s">
        <v>15</v>
      </c>
      <c r="J9" s="18" t="s">
        <v>16</v>
      </c>
      <c r="K9" s="18" t="s">
        <v>17</v>
      </c>
      <c r="L9" s="18" t="s">
        <v>18</v>
      </c>
      <c r="M9" s="22" t="s">
        <v>19</v>
      </c>
      <c r="N9" s="23" t="s">
        <v>20</v>
      </c>
      <c r="O9" s="23" t="s">
        <v>21</v>
      </c>
      <c r="P9" s="19" t="s">
        <v>22</v>
      </c>
      <c r="Q9" s="20" t="s">
        <v>23</v>
      </c>
      <c r="R9" s="20" t="s">
        <v>24</v>
      </c>
      <c r="S9" s="20" t="s">
        <v>25</v>
      </c>
      <c r="T9" s="21" t="s">
        <v>26</v>
      </c>
      <c r="U9" s="20" t="s">
        <v>27</v>
      </c>
      <c r="V9" s="20" t="s">
        <v>28</v>
      </c>
    </row>
    <row r="10" spans="1:22" s="7" customFormat="1" ht="15" customHeight="1">
      <c r="A10" s="25" t="s">
        <v>29</v>
      </c>
      <c r="B10" s="25" t="s">
        <v>30</v>
      </c>
      <c r="F10" s="7" t="s">
        <v>31</v>
      </c>
      <c r="H10">
        <v>704</v>
      </c>
      <c r="I10" s="8"/>
      <c r="J10" s="8"/>
      <c r="K10" s="8"/>
      <c r="L10" s="8"/>
      <c r="M10" s="8"/>
      <c r="N10" s="8"/>
      <c r="O10" s="8"/>
      <c r="Q10" s="7" t="str">
        <f>IF(ISBLANK(Table1[[#This Row],[Date de fin de lecture FR]]),"",YEAR(Table1[[#This Row],[Date de fin de lecture FR]]))</f>
        <v/>
      </c>
      <c r="R10" s="7" t="str">
        <f>IF(ISBLANK(Table1[[#This Row],[Date de fin de lecture FR]]),"",MONTH(Table1[[#This Row],[Date de fin de lecture FR]]))</f>
        <v/>
      </c>
      <c r="S10" s="7" t="str">
        <f>IF(ISBLANK(Table1[[#This Row],[Date de début de lecture]]),"",(IF(ISBLANK(Table1[[#This Row],[Date de fin de lecture FR]]),0,Table1[[#This Row],[Date de fin de lecture FR]]-Table1[[#This Row],[Date de début de lecture]])))</f>
        <v/>
      </c>
      <c r="T10" s="15" t="str">
        <f>IF(Table1[[#This Row],[Temps de lecture en jours]]="","",IF(ISBLANK(Table1[[#This Row],[Nbr Pages]]),0,Table1[[#This Row],[Nbr Pages]]/Table1[[#This Row],[Temps de lecture en jours]]))</f>
        <v/>
      </c>
      <c r="U10" s="7" t="str">
        <f>IF(ISBLANK(Table1[[#This Row],[Date d''achat]]),"",IF(ISBLANK(Table1[[#This Row],[Date de fin de lecture FR]]),0,Table1[[#This Row],[Date de fin de lecture FR]]-Table1[[#This Row],[Date d''achat]]))</f>
        <v/>
      </c>
      <c r="V10" s="7" t="str">
        <f>IF(ISBLANK(Table1[[#This Row],[Date de sortie]]),"",ROUNDDOWN(YEAR(Table1[[#This Row],[Date de sortie]]),-1))</f>
        <v/>
      </c>
    </row>
    <row r="11" spans="1:22">
      <c r="A11" t="s">
        <v>32</v>
      </c>
      <c r="B11" t="s">
        <v>33</v>
      </c>
      <c r="D11" t="s">
        <v>34</v>
      </c>
      <c r="E11" t="s">
        <v>34</v>
      </c>
      <c r="F11" t="s">
        <v>31</v>
      </c>
      <c r="H11">
        <v>30</v>
      </c>
      <c r="I11" s="2">
        <v>14427</v>
      </c>
      <c r="N11" s="2"/>
      <c r="O11" s="2" t="s">
        <v>35</v>
      </c>
      <c r="P11" t="s">
        <v>36</v>
      </c>
      <c r="Q11" t="str">
        <f>IF(ISBLANK(Table1[[#This Row],[Date de fin de lecture FR]]),"",YEAR(Table1[[#This Row],[Date de fin de lecture FR]]))</f>
        <v/>
      </c>
      <c r="R11" s="7" t="str">
        <f>IF(ISBLANK(Table1[[#This Row],[Date de fin de lecture FR]]),"",MONTH(Table1[[#This Row],[Date de fin de lecture FR]]))</f>
        <v/>
      </c>
      <c r="S11" t="str">
        <f>IF(ISBLANK(Table1[[#This Row],[Date de début de lecture]]),"",(IF(ISBLANK(Table1[[#This Row],[Date de fin de lecture FR]]),0,Table1[[#This Row],[Date de fin de lecture FR]]-Table1[[#This Row],[Date de début de lecture]])))</f>
        <v/>
      </c>
      <c r="T11" s="15" t="str">
        <f>IF(Table1[[#This Row],[Temps de lecture en jours]]="","",IF(ISBLANK(Table1[[#This Row],[Nbr Pages]]),0,Table1[[#This Row],[Nbr Pages]]/Table1[[#This Row],[Temps de lecture en jours]]))</f>
        <v/>
      </c>
      <c r="U11" t="str">
        <f>IF(ISBLANK(Table1[[#This Row],[Date d''achat]]),"",IF(ISBLANK(Table1[[#This Row],[Date de fin de lecture FR]]),0,Table1[[#This Row],[Date de fin de lecture FR]]-Table1[[#This Row],[Date d''achat]]))</f>
        <v/>
      </c>
      <c r="V11" s="7">
        <f>IF(ISBLANK(Table1[[#This Row],[Date de sortie]]),"",ROUNDDOWN(YEAR(Table1[[#This Row],[Date de sortie]]),-1))</f>
        <v>1930</v>
      </c>
    </row>
    <row r="12" spans="1:22">
      <c r="A12" t="s">
        <v>37</v>
      </c>
      <c r="B12" t="s">
        <v>38</v>
      </c>
      <c r="F12" t="s">
        <v>39</v>
      </c>
      <c r="H12">
        <v>44</v>
      </c>
      <c r="N12" s="2"/>
      <c r="O12" s="2"/>
      <c r="Q12" t="str">
        <f>IF(ISBLANK(Table1[[#This Row],[Date de fin de lecture FR]]),"",YEAR(Table1[[#This Row],[Date de fin de lecture FR]]))</f>
        <v/>
      </c>
      <c r="R12" s="7" t="str">
        <f>IF(ISBLANK(Table1[[#This Row],[Date de fin de lecture FR]]),"",MONTH(Table1[[#This Row],[Date de fin de lecture FR]]))</f>
        <v/>
      </c>
      <c r="S12" t="str">
        <f>IF(ISBLANK(Table1[[#This Row],[Date de début de lecture]]),"",(IF(ISBLANK(Table1[[#This Row],[Date de fin de lecture FR]]),0,Table1[[#This Row],[Date de fin de lecture FR]]-Table1[[#This Row],[Date de début de lecture]])))</f>
        <v/>
      </c>
      <c r="T12" s="15" t="str">
        <f>IF(Table1[[#This Row],[Temps de lecture en jours]]="","",IF(ISBLANK(Table1[[#This Row],[Nbr Pages]]),0,Table1[[#This Row],[Nbr Pages]]/Table1[[#This Row],[Temps de lecture en jours]]))</f>
        <v/>
      </c>
      <c r="U12" t="str">
        <f>IF(ISBLANK(Table1[[#This Row],[Date d''achat]]),"",IF(ISBLANK(Table1[[#This Row],[Date de fin de lecture FR]]),0,Table1[[#This Row],[Date de fin de lecture FR]]-Table1[[#This Row],[Date d''achat]]))</f>
        <v/>
      </c>
      <c r="V12" s="7" t="str">
        <f>IF(ISBLANK(Table1[[#This Row],[Date de sortie]]),"",ROUNDDOWN(YEAR(Table1[[#This Row],[Date de sortie]]),-1))</f>
        <v/>
      </c>
    </row>
    <row r="13" spans="1:22">
      <c r="A13" t="s">
        <v>40</v>
      </c>
      <c r="B13" t="s">
        <v>41</v>
      </c>
      <c r="C13">
        <v>1</v>
      </c>
      <c r="D13">
        <v>1</v>
      </c>
      <c r="E13" t="s">
        <v>34</v>
      </c>
      <c r="F13" t="s">
        <v>31</v>
      </c>
      <c r="G13" t="s">
        <v>42</v>
      </c>
      <c r="H13">
        <v>400</v>
      </c>
      <c r="I13" s="2">
        <v>41047</v>
      </c>
      <c r="L13" s="2">
        <v>42872</v>
      </c>
      <c r="M13" s="2" t="s">
        <v>43</v>
      </c>
      <c r="O13" s="3" t="s">
        <v>44</v>
      </c>
      <c r="P13" t="s">
        <v>34</v>
      </c>
      <c r="Q13">
        <f>IF(ISBLANK(Table1[[#This Row],[Date de fin de lecture FR]]),"",YEAR(Table1[[#This Row],[Date de fin de lecture FR]]))</f>
        <v>2017</v>
      </c>
      <c r="R13" s="7">
        <f>IF(ISBLANK(Table1[[#This Row],[Date de fin de lecture FR]]),"",MONTH(Table1[[#This Row],[Date de fin de lecture FR]]))</f>
        <v>5</v>
      </c>
      <c r="S13" t="str">
        <f>IF(ISBLANK(Table1[[#This Row],[Date de début de lecture]]),"",(IF(ISBLANK(Table1[[#This Row],[Date de fin de lecture FR]]),0,Table1[[#This Row],[Date de fin de lecture FR]]-Table1[[#This Row],[Date de début de lecture]])))</f>
        <v/>
      </c>
      <c r="T13" s="15" t="str">
        <f>IF(Table1[[#This Row],[Temps de lecture en jours]]="","",IF(ISBLANK(Table1[[#This Row],[Nbr Pages]]),0,Table1[[#This Row],[Nbr Pages]]/Table1[[#This Row],[Temps de lecture en jours]]))</f>
        <v/>
      </c>
      <c r="U13" t="str">
        <f>IF(ISBLANK(Table1[[#This Row],[Date d''achat]]),"",IF(ISBLANK(Table1[[#This Row],[Date de fin de lecture FR]]),0,Table1[[#This Row],[Date de fin de lecture FR]]-Table1[[#This Row],[Date d''achat]]))</f>
        <v/>
      </c>
      <c r="V13" s="7">
        <f>IF(ISBLANK(Table1[[#This Row],[Date de sortie]]),"",ROUNDDOWN(YEAR(Table1[[#This Row],[Date de sortie]]),-1))</f>
        <v>2010</v>
      </c>
    </row>
    <row r="14" spans="1:22">
      <c r="A14" t="s">
        <v>45</v>
      </c>
      <c r="B14" t="s">
        <v>41</v>
      </c>
      <c r="C14">
        <v>1</v>
      </c>
      <c r="D14">
        <v>1</v>
      </c>
      <c r="E14">
        <v>1</v>
      </c>
      <c r="F14" t="s">
        <v>46</v>
      </c>
      <c r="H14">
        <v>736</v>
      </c>
      <c r="I14" s="2">
        <v>38261</v>
      </c>
      <c r="L14" s="2">
        <v>42736</v>
      </c>
      <c r="M14" s="2" t="s">
        <v>43</v>
      </c>
      <c r="O14" s="3" t="s">
        <v>44</v>
      </c>
      <c r="P14" t="s">
        <v>34</v>
      </c>
      <c r="Q14">
        <f>IF(ISBLANK(Table1[[#This Row],[Date de fin de lecture FR]]),"",YEAR(Table1[[#This Row],[Date de fin de lecture FR]]))</f>
        <v>2017</v>
      </c>
      <c r="R14" s="7">
        <f>IF(ISBLANK(Table1[[#This Row],[Date de fin de lecture FR]]),"",MONTH(Table1[[#This Row],[Date de fin de lecture FR]]))</f>
        <v>1</v>
      </c>
      <c r="S14" t="str">
        <f>IF(ISBLANK(Table1[[#This Row],[Date de début de lecture]]),"",(IF(ISBLANK(Table1[[#This Row],[Date de fin de lecture FR]]),0,Table1[[#This Row],[Date de fin de lecture FR]]-Table1[[#This Row],[Date de début de lecture]])))</f>
        <v/>
      </c>
      <c r="T14" s="15" t="str">
        <f>IF(Table1[[#This Row],[Temps de lecture en jours]]="","",IF(ISBLANK(Table1[[#This Row],[Nbr Pages]]),0,Table1[[#This Row],[Nbr Pages]]/Table1[[#This Row],[Temps de lecture en jours]]))</f>
        <v/>
      </c>
      <c r="U14" t="str">
        <f>IF(ISBLANK(Table1[[#This Row],[Date d''achat]]),"",IF(ISBLANK(Table1[[#This Row],[Date de fin de lecture FR]]),0,Table1[[#This Row],[Date de fin de lecture FR]]-Table1[[#This Row],[Date d''achat]]))</f>
        <v/>
      </c>
      <c r="V14" s="7">
        <f>IF(ISBLANK(Table1[[#This Row],[Date de sortie]]),"",ROUNDDOWN(YEAR(Table1[[#This Row],[Date de sortie]]),-1))</f>
        <v>2000</v>
      </c>
    </row>
    <row r="15" spans="1:22">
      <c r="A15" t="s">
        <v>47</v>
      </c>
      <c r="B15" t="s">
        <v>41</v>
      </c>
      <c r="C15">
        <v>1</v>
      </c>
      <c r="D15" t="s">
        <v>34</v>
      </c>
      <c r="E15" t="s">
        <v>34</v>
      </c>
      <c r="F15" t="s">
        <v>31</v>
      </c>
      <c r="H15">
        <v>656</v>
      </c>
      <c r="N15" s="2"/>
      <c r="O15" s="2"/>
      <c r="P15" t="s">
        <v>48</v>
      </c>
      <c r="Q15" t="str">
        <f>IF(ISBLANK(Table1[[#This Row],[Date de fin de lecture FR]]),"",YEAR(Table1[[#This Row],[Date de fin de lecture FR]]))</f>
        <v/>
      </c>
      <c r="R15" s="7" t="str">
        <f>IF(ISBLANK(Table1[[#This Row],[Date de fin de lecture FR]]),"",MONTH(Table1[[#This Row],[Date de fin de lecture FR]]))</f>
        <v/>
      </c>
      <c r="S15" t="str">
        <f>IF(ISBLANK(Table1[[#This Row],[Date de début de lecture]]),"",(IF(ISBLANK(Table1[[#This Row],[Date de fin de lecture FR]]),0,Table1[[#This Row],[Date de fin de lecture FR]]-Table1[[#This Row],[Date de début de lecture]])))</f>
        <v/>
      </c>
      <c r="T15" s="15" t="str">
        <f>IF(Table1[[#This Row],[Temps de lecture en jours]]="","",IF(ISBLANK(Table1[[#This Row],[Nbr Pages]]),0,Table1[[#This Row],[Nbr Pages]]/Table1[[#This Row],[Temps de lecture en jours]]))</f>
        <v/>
      </c>
      <c r="U15" t="str">
        <f>IF(ISBLANK(Table1[[#This Row],[Date d''achat]]),"",IF(ISBLANK(Table1[[#This Row],[Date de fin de lecture FR]]),0,Table1[[#This Row],[Date de fin de lecture FR]]-Table1[[#This Row],[Date d''achat]]))</f>
        <v/>
      </c>
      <c r="V15" s="7" t="str">
        <f>IF(ISBLANK(Table1[[#This Row],[Date de sortie]]),"",ROUNDDOWN(YEAR(Table1[[#This Row],[Date de sortie]]),-1))</f>
        <v/>
      </c>
    </row>
    <row r="16" spans="1:22">
      <c r="A16" t="s">
        <v>49</v>
      </c>
      <c r="B16" t="s">
        <v>50</v>
      </c>
      <c r="C16">
        <v>1</v>
      </c>
      <c r="D16">
        <v>1</v>
      </c>
      <c r="E16">
        <v>1</v>
      </c>
      <c r="F16" t="s">
        <v>31</v>
      </c>
      <c r="G16" t="s">
        <v>42</v>
      </c>
      <c r="H16">
        <v>285</v>
      </c>
      <c r="I16" s="2">
        <v>11689</v>
      </c>
      <c r="J16" s="2">
        <v>44557</v>
      </c>
      <c r="K16" s="2">
        <v>44879</v>
      </c>
      <c r="L16" s="2">
        <v>44893</v>
      </c>
      <c r="M16" s="2" t="s">
        <v>43</v>
      </c>
      <c r="O16" s="3" t="s">
        <v>44</v>
      </c>
      <c r="P16" t="s">
        <v>51</v>
      </c>
      <c r="Q16">
        <f>IF(ISBLANK(Table1[[#This Row],[Date de fin de lecture FR]]),"",YEAR(Table1[[#This Row],[Date de fin de lecture FR]]))</f>
        <v>2022</v>
      </c>
      <c r="R16" s="7">
        <f>IF(ISBLANK(Table1[[#This Row],[Date de fin de lecture FR]]),"",MONTH(Table1[[#This Row],[Date de fin de lecture FR]]))</f>
        <v>11</v>
      </c>
      <c r="S16">
        <f>IF(ISBLANK(Table1[[#This Row],[Date de début de lecture]]),"",(IF(ISBLANK(Table1[[#This Row],[Date de fin de lecture FR]]),0,Table1[[#This Row],[Date de fin de lecture FR]]-Table1[[#This Row],[Date de début de lecture]])))</f>
        <v>14</v>
      </c>
      <c r="T16" s="15">
        <f>IF(Table1[[#This Row],[Temps de lecture en jours]]="","",IF(ISBLANK(Table1[[#This Row],[Nbr Pages]]),0,Table1[[#This Row],[Nbr Pages]]/Table1[[#This Row],[Temps de lecture en jours]]))</f>
        <v>20.357142857142858</v>
      </c>
      <c r="U16">
        <f>IF(ISBLANK(Table1[[#This Row],[Date d''achat]]),"",IF(ISBLANK(Table1[[#This Row],[Date de fin de lecture FR]]),0,Table1[[#This Row],[Date de fin de lecture FR]]-Table1[[#This Row],[Date d''achat]]))</f>
        <v>336</v>
      </c>
      <c r="V16" s="7">
        <f>IF(ISBLANK(Table1[[#This Row],[Date de sortie]]),"",ROUNDDOWN(YEAR(Table1[[#This Row],[Date de sortie]]),-1))</f>
        <v>1930</v>
      </c>
    </row>
    <row r="17" spans="1:22">
      <c r="A17" t="s">
        <v>52</v>
      </c>
      <c r="B17" t="s">
        <v>53</v>
      </c>
      <c r="C17" t="s">
        <v>34</v>
      </c>
      <c r="D17" t="s">
        <v>34</v>
      </c>
      <c r="E17" t="s">
        <v>34</v>
      </c>
      <c r="F17" t="s">
        <v>31</v>
      </c>
      <c r="H17">
        <v>357</v>
      </c>
      <c r="I17" s="2">
        <v>20455</v>
      </c>
      <c r="N17" s="2"/>
      <c r="O17" s="2"/>
      <c r="P17" t="s">
        <v>34</v>
      </c>
      <c r="Q17" t="str">
        <f>IF(ISBLANK(Table1[[#This Row],[Date de fin de lecture FR]]),"",YEAR(Table1[[#This Row],[Date de fin de lecture FR]]))</f>
        <v/>
      </c>
      <c r="R17" s="7" t="str">
        <f>IF(ISBLANK(Table1[[#This Row],[Date de fin de lecture FR]]),"",MONTH(Table1[[#This Row],[Date de fin de lecture FR]]))</f>
        <v/>
      </c>
      <c r="S17" t="str">
        <f>IF(ISBLANK(Table1[[#This Row],[Date de début de lecture]]),"",(IF(ISBLANK(Table1[[#This Row],[Date de fin de lecture FR]]),0,Table1[[#This Row],[Date de fin de lecture FR]]-Table1[[#This Row],[Date de début de lecture]])))</f>
        <v/>
      </c>
      <c r="T17" s="15" t="str">
        <f>IF(Table1[[#This Row],[Temps de lecture en jours]]="","",IF(ISBLANK(Table1[[#This Row],[Nbr Pages]]),0,Table1[[#This Row],[Nbr Pages]]/Table1[[#This Row],[Temps de lecture en jours]]))</f>
        <v/>
      </c>
      <c r="U17" t="str">
        <f>IF(ISBLANK(Table1[[#This Row],[Date d''achat]]),"",IF(ISBLANK(Table1[[#This Row],[Date de fin de lecture FR]]),0,Table1[[#This Row],[Date de fin de lecture FR]]-Table1[[#This Row],[Date d''achat]]))</f>
        <v/>
      </c>
      <c r="V17" s="7">
        <f>IF(ISBLANK(Table1[[#This Row],[Date de sortie]]),"",ROUNDDOWN(YEAR(Table1[[#This Row],[Date de sortie]]),-1))</f>
        <v>1950</v>
      </c>
    </row>
    <row r="18" spans="1:22">
      <c r="A18" t="s">
        <v>54</v>
      </c>
      <c r="B18" t="s">
        <v>55</v>
      </c>
      <c r="C18">
        <v>1</v>
      </c>
      <c r="D18">
        <v>1</v>
      </c>
      <c r="E18" t="s">
        <v>34</v>
      </c>
      <c r="F18" t="s">
        <v>46</v>
      </c>
      <c r="H18">
        <v>56</v>
      </c>
      <c r="I18" s="2">
        <v>44258</v>
      </c>
      <c r="J18" s="2">
        <v>44119</v>
      </c>
      <c r="L18" s="2">
        <v>44135</v>
      </c>
      <c r="M18" s="2" t="s">
        <v>43</v>
      </c>
      <c r="O18" s="3" t="s">
        <v>35</v>
      </c>
      <c r="P18" t="s">
        <v>56</v>
      </c>
      <c r="Q18">
        <f>IF(ISBLANK(Table1[[#This Row],[Date de fin de lecture FR]]),"",YEAR(Table1[[#This Row],[Date de fin de lecture FR]]))</f>
        <v>2020</v>
      </c>
      <c r="R18" s="7">
        <f>IF(ISBLANK(Table1[[#This Row],[Date de fin de lecture FR]]),"",MONTH(Table1[[#This Row],[Date de fin de lecture FR]]))</f>
        <v>10</v>
      </c>
      <c r="S18" t="str">
        <f>IF(ISBLANK(Table1[[#This Row],[Date de début de lecture]]),"",(IF(ISBLANK(Table1[[#This Row],[Date de fin de lecture FR]]),0,Table1[[#This Row],[Date de fin de lecture FR]]-Table1[[#This Row],[Date de début de lecture]])))</f>
        <v/>
      </c>
      <c r="T18" s="15" t="str">
        <f>IF(Table1[[#This Row],[Temps de lecture en jours]]="","",IF(ISBLANK(Table1[[#This Row],[Nbr Pages]]),0,Table1[[#This Row],[Nbr Pages]]/Table1[[#This Row],[Temps de lecture en jours]]))</f>
        <v/>
      </c>
      <c r="U18">
        <f>IF(ISBLANK(Table1[[#This Row],[Date d''achat]]),"",IF(ISBLANK(Table1[[#This Row],[Date de fin de lecture FR]]),0,Table1[[#This Row],[Date de fin de lecture FR]]-Table1[[#This Row],[Date d''achat]]))</f>
        <v>16</v>
      </c>
      <c r="V18" s="7">
        <f>IF(ISBLANK(Table1[[#This Row],[Date de sortie]]),"",ROUNDDOWN(YEAR(Table1[[#This Row],[Date de sortie]]),-1))</f>
        <v>2020</v>
      </c>
    </row>
    <row r="19" spans="1:22">
      <c r="A19" t="s">
        <v>57</v>
      </c>
      <c r="B19" t="s">
        <v>55</v>
      </c>
      <c r="D19">
        <v>1</v>
      </c>
      <c r="F19" t="s">
        <v>46</v>
      </c>
      <c r="H19">
        <v>480</v>
      </c>
      <c r="I19" s="2">
        <v>40683</v>
      </c>
      <c r="L19" s="2">
        <v>42714</v>
      </c>
      <c r="M19" s="2" t="s">
        <v>58</v>
      </c>
      <c r="N19" s="3">
        <v>2</v>
      </c>
      <c r="O19" s="3" t="s">
        <v>44</v>
      </c>
      <c r="Q19">
        <f>IF(ISBLANK(Table1[[#This Row],[Date de fin de lecture FR]]),"",YEAR(Table1[[#This Row],[Date de fin de lecture FR]]))</f>
        <v>2016</v>
      </c>
      <c r="R19" s="7">
        <f>IF(ISBLANK(Table1[[#This Row],[Date de fin de lecture FR]]),"",MONTH(Table1[[#This Row],[Date de fin de lecture FR]]))</f>
        <v>12</v>
      </c>
      <c r="S19" t="str">
        <f>IF(ISBLANK(Table1[[#This Row],[Date de début de lecture]]),"",(IF(ISBLANK(Table1[[#This Row],[Date de fin de lecture FR]]),0,Table1[[#This Row],[Date de fin de lecture FR]]-Table1[[#This Row],[Date de début de lecture]])))</f>
        <v/>
      </c>
      <c r="T19" s="15" t="str">
        <f>IF(Table1[[#This Row],[Temps de lecture en jours]]="","",IF(ISBLANK(Table1[[#This Row],[Nbr Pages]]),0,Table1[[#This Row],[Nbr Pages]]/Table1[[#This Row],[Temps de lecture en jours]]))</f>
        <v/>
      </c>
      <c r="U19" t="str">
        <f>IF(ISBLANK(Table1[[#This Row],[Date d''achat]]),"",IF(ISBLANK(Table1[[#This Row],[Date de fin de lecture FR]]),0,Table1[[#This Row],[Date de fin de lecture FR]]-Table1[[#This Row],[Date d''achat]]))</f>
        <v/>
      </c>
      <c r="V19" s="7">
        <f>IF(ISBLANK(Table1[[#This Row],[Date de sortie]]),"",ROUNDDOWN(YEAR(Table1[[#This Row],[Date de sortie]]),-1))</f>
        <v>2010</v>
      </c>
    </row>
    <row r="20" spans="1:22">
      <c r="A20" t="s">
        <v>59</v>
      </c>
      <c r="B20" t="s">
        <v>60</v>
      </c>
      <c r="C20">
        <v>1</v>
      </c>
      <c r="D20">
        <v>1</v>
      </c>
      <c r="E20" t="s">
        <v>34</v>
      </c>
      <c r="F20" t="s">
        <v>31</v>
      </c>
      <c r="H20">
        <v>480</v>
      </c>
      <c r="I20" s="2">
        <v>42293</v>
      </c>
      <c r="J20" s="2">
        <v>44189</v>
      </c>
      <c r="L20" s="2">
        <v>44204</v>
      </c>
      <c r="M20" s="2" t="s">
        <v>43</v>
      </c>
      <c r="O20" s="3" t="s">
        <v>44</v>
      </c>
      <c r="P20" t="s">
        <v>61</v>
      </c>
      <c r="Q20">
        <f>IF(ISBLANK(Table1[[#This Row],[Date de fin de lecture FR]]),"",YEAR(Table1[[#This Row],[Date de fin de lecture FR]]))</f>
        <v>2021</v>
      </c>
      <c r="R20" s="7">
        <f>IF(ISBLANK(Table1[[#This Row],[Date de fin de lecture FR]]),"",MONTH(Table1[[#This Row],[Date de fin de lecture FR]]))</f>
        <v>1</v>
      </c>
      <c r="S20" t="str">
        <f>IF(ISBLANK(Table1[[#This Row],[Date de début de lecture]]),"",(IF(ISBLANK(Table1[[#This Row],[Date de fin de lecture FR]]),0,Table1[[#This Row],[Date de fin de lecture FR]]-Table1[[#This Row],[Date de début de lecture]])))</f>
        <v/>
      </c>
      <c r="T20" s="15" t="str">
        <f>IF(Table1[[#This Row],[Temps de lecture en jours]]="","",IF(ISBLANK(Table1[[#This Row],[Nbr Pages]]),0,Table1[[#This Row],[Nbr Pages]]/Table1[[#This Row],[Temps de lecture en jours]]))</f>
        <v/>
      </c>
      <c r="U20">
        <f>IF(ISBLANK(Table1[[#This Row],[Date d''achat]]),"",IF(ISBLANK(Table1[[#This Row],[Date de fin de lecture FR]]),0,Table1[[#This Row],[Date de fin de lecture FR]]-Table1[[#This Row],[Date d''achat]]))</f>
        <v>15</v>
      </c>
      <c r="V20" s="7">
        <f>IF(ISBLANK(Table1[[#This Row],[Date de sortie]]),"",ROUNDDOWN(YEAR(Table1[[#This Row],[Date de sortie]]),-1))</f>
        <v>2010</v>
      </c>
    </row>
    <row r="21" spans="1:22">
      <c r="A21" t="s">
        <v>62</v>
      </c>
      <c r="B21" t="s">
        <v>63</v>
      </c>
      <c r="C21">
        <v>1</v>
      </c>
      <c r="D21">
        <v>1</v>
      </c>
      <c r="E21">
        <v>1</v>
      </c>
      <c r="F21" t="s">
        <v>46</v>
      </c>
      <c r="G21" t="s">
        <v>64</v>
      </c>
      <c r="H21">
        <v>29</v>
      </c>
      <c r="I21" s="2">
        <v>43497</v>
      </c>
      <c r="J21" s="2">
        <v>44119</v>
      </c>
      <c r="L21" s="2">
        <v>44143</v>
      </c>
      <c r="M21" s="2" t="s">
        <v>58</v>
      </c>
      <c r="N21" s="3">
        <v>0</v>
      </c>
      <c r="O21" s="3" t="s">
        <v>35</v>
      </c>
      <c r="P21" t="s">
        <v>65</v>
      </c>
      <c r="Q21">
        <f>IF(ISBLANK(Table1[[#This Row],[Date de fin de lecture FR]]),"",YEAR(Table1[[#This Row],[Date de fin de lecture FR]]))</f>
        <v>2020</v>
      </c>
      <c r="R21" s="7">
        <f>IF(ISBLANK(Table1[[#This Row],[Date de fin de lecture FR]]),"",MONTH(Table1[[#This Row],[Date de fin de lecture FR]]))</f>
        <v>11</v>
      </c>
      <c r="S21" t="str">
        <f>IF(ISBLANK(Table1[[#This Row],[Date de début de lecture]]),"",(IF(ISBLANK(Table1[[#This Row],[Date de fin de lecture FR]]),0,Table1[[#This Row],[Date de fin de lecture FR]]-Table1[[#This Row],[Date de début de lecture]])))</f>
        <v/>
      </c>
      <c r="T21" s="15" t="str">
        <f>IF(Table1[[#This Row],[Temps de lecture en jours]]="","",IF(ISBLANK(Table1[[#This Row],[Nbr Pages]]),0,Table1[[#This Row],[Nbr Pages]]/Table1[[#This Row],[Temps de lecture en jours]]))</f>
        <v/>
      </c>
      <c r="U21">
        <f>IF(ISBLANK(Table1[[#This Row],[Date d''achat]]),"",IF(ISBLANK(Table1[[#This Row],[Date de fin de lecture FR]]),0,Table1[[#This Row],[Date de fin de lecture FR]]-Table1[[#This Row],[Date d''achat]]))</f>
        <v>24</v>
      </c>
      <c r="V21" s="7">
        <f>IF(ISBLANK(Table1[[#This Row],[Date de sortie]]),"",ROUNDDOWN(YEAR(Table1[[#This Row],[Date de sortie]]),-1))</f>
        <v>2010</v>
      </c>
    </row>
    <row r="22" spans="1:22">
      <c r="A22" t="s">
        <v>66</v>
      </c>
      <c r="B22" t="s">
        <v>63</v>
      </c>
      <c r="C22">
        <v>1</v>
      </c>
      <c r="D22">
        <v>1</v>
      </c>
      <c r="E22">
        <v>1</v>
      </c>
      <c r="F22" t="s">
        <v>46</v>
      </c>
      <c r="G22" t="s">
        <v>64</v>
      </c>
      <c r="H22">
        <v>876</v>
      </c>
      <c r="I22" s="2">
        <v>43264</v>
      </c>
      <c r="J22" s="2">
        <v>44189</v>
      </c>
      <c r="L22" s="2">
        <v>44233</v>
      </c>
      <c r="M22" s="2" t="s">
        <v>58</v>
      </c>
      <c r="N22" s="3">
        <v>1</v>
      </c>
      <c r="O22" s="3" t="s">
        <v>44</v>
      </c>
      <c r="P22" t="s">
        <v>67</v>
      </c>
      <c r="Q22">
        <f>IF(ISBLANK(Table1[[#This Row],[Date de fin de lecture FR]]),"",YEAR(Table1[[#This Row],[Date de fin de lecture FR]]))</f>
        <v>2021</v>
      </c>
      <c r="R22" s="7">
        <f>IF(ISBLANK(Table1[[#This Row],[Date de fin de lecture FR]]),"",MONTH(Table1[[#This Row],[Date de fin de lecture FR]]))</f>
        <v>2</v>
      </c>
      <c r="S22" t="str">
        <f>IF(ISBLANK(Table1[[#This Row],[Date de début de lecture]]),"",(IF(ISBLANK(Table1[[#This Row],[Date de fin de lecture FR]]),0,Table1[[#This Row],[Date de fin de lecture FR]]-Table1[[#This Row],[Date de début de lecture]])))</f>
        <v/>
      </c>
      <c r="T22" s="15" t="str">
        <f>IF(Table1[[#This Row],[Temps de lecture en jours]]="","",IF(ISBLANK(Table1[[#This Row],[Nbr Pages]]),0,Table1[[#This Row],[Nbr Pages]]/Table1[[#This Row],[Temps de lecture en jours]]))</f>
        <v/>
      </c>
      <c r="U22">
        <f>IF(ISBLANK(Table1[[#This Row],[Date d''achat]]),"",IF(ISBLANK(Table1[[#This Row],[Date de fin de lecture FR]]),0,Table1[[#This Row],[Date de fin de lecture FR]]-Table1[[#This Row],[Date d''achat]]))</f>
        <v>44</v>
      </c>
      <c r="V22" s="7">
        <f>IF(ISBLANK(Table1[[#This Row],[Date de sortie]]),"",ROUNDDOWN(YEAR(Table1[[#This Row],[Date de sortie]]),-1))</f>
        <v>2010</v>
      </c>
    </row>
    <row r="23" spans="1:22">
      <c r="A23" t="s">
        <v>68</v>
      </c>
      <c r="B23" t="s">
        <v>69</v>
      </c>
      <c r="C23" t="s">
        <v>34</v>
      </c>
      <c r="D23" t="s">
        <v>34</v>
      </c>
      <c r="E23" t="s">
        <v>34</v>
      </c>
      <c r="F23" t="s">
        <v>39</v>
      </c>
      <c r="H23">
        <v>182</v>
      </c>
      <c r="I23" s="11" t="s">
        <v>70</v>
      </c>
      <c r="N23" s="2"/>
      <c r="O23" s="2"/>
      <c r="P23" t="s">
        <v>34</v>
      </c>
      <c r="Q23" t="str">
        <f>IF(ISBLANK(Table1[[#This Row],[Date de fin de lecture FR]]),"",YEAR(Table1[[#This Row],[Date de fin de lecture FR]]))</f>
        <v/>
      </c>
      <c r="R23" s="7" t="str">
        <f>IF(ISBLANK(Table1[[#This Row],[Date de fin de lecture FR]]),"",MONTH(Table1[[#This Row],[Date de fin de lecture FR]]))</f>
        <v/>
      </c>
      <c r="S23" t="str">
        <f>IF(ISBLANK(Table1[[#This Row],[Date de début de lecture]]),"",(IF(ISBLANK(Table1[[#This Row],[Date de fin de lecture FR]]),0,Table1[[#This Row],[Date de fin de lecture FR]]-Table1[[#This Row],[Date de début de lecture]])))</f>
        <v/>
      </c>
      <c r="T23" s="15" t="str">
        <f>IF(Table1[[#This Row],[Temps de lecture en jours]]="","",IF(ISBLANK(Table1[[#This Row],[Nbr Pages]]),0,Table1[[#This Row],[Nbr Pages]]/Table1[[#This Row],[Temps de lecture en jours]]))</f>
        <v/>
      </c>
      <c r="U23" t="str">
        <f>IF(ISBLANK(Table1[[#This Row],[Date d''achat]]),"",IF(ISBLANK(Table1[[#This Row],[Date de fin de lecture FR]]),0,Table1[[#This Row],[Date de fin de lecture FR]]-Table1[[#This Row],[Date d''achat]]))</f>
        <v/>
      </c>
      <c r="V23" s="7">
        <v>1890</v>
      </c>
    </row>
    <row r="24" spans="1:22">
      <c r="A24" t="s">
        <v>71</v>
      </c>
      <c r="B24" t="s">
        <v>72</v>
      </c>
      <c r="D24">
        <v>1</v>
      </c>
      <c r="E24">
        <v>1</v>
      </c>
      <c r="F24" t="s">
        <v>31</v>
      </c>
      <c r="H24">
        <v>502</v>
      </c>
      <c r="I24" s="2">
        <v>34335</v>
      </c>
      <c r="L24" s="2">
        <v>40393</v>
      </c>
      <c r="M24" s="2" t="s">
        <v>58</v>
      </c>
      <c r="N24" s="3">
        <v>1</v>
      </c>
      <c r="O24" s="3" t="s">
        <v>44</v>
      </c>
      <c r="P24" t="s">
        <v>73</v>
      </c>
      <c r="Q24">
        <f>IF(ISBLANK(Table1[[#This Row],[Date de fin de lecture FR]]),"",YEAR(Table1[[#This Row],[Date de fin de lecture FR]]))</f>
        <v>2010</v>
      </c>
      <c r="R24" s="7">
        <f>IF(ISBLANK(Table1[[#This Row],[Date de fin de lecture FR]]),"",MONTH(Table1[[#This Row],[Date de fin de lecture FR]]))</f>
        <v>8</v>
      </c>
      <c r="S24" t="str">
        <f>IF(ISBLANK(Table1[[#This Row],[Date de début de lecture]]),"",(IF(ISBLANK(Table1[[#This Row],[Date de fin de lecture FR]]),0,Table1[[#This Row],[Date de fin de lecture FR]]-Table1[[#This Row],[Date de début de lecture]])))</f>
        <v/>
      </c>
      <c r="T24" s="15" t="str">
        <f>IF(Table1[[#This Row],[Temps de lecture en jours]]="","",IF(ISBLANK(Table1[[#This Row],[Nbr Pages]]),0,Table1[[#This Row],[Nbr Pages]]/Table1[[#This Row],[Temps de lecture en jours]]))</f>
        <v/>
      </c>
      <c r="U24" t="str">
        <f>IF(ISBLANK(Table1[[#This Row],[Date d''achat]]),"",IF(ISBLANK(Table1[[#This Row],[Date de fin de lecture FR]]),0,Table1[[#This Row],[Date de fin de lecture FR]]-Table1[[#This Row],[Date d''achat]]))</f>
        <v/>
      </c>
      <c r="V24" s="7">
        <f>IF(ISBLANK(Table1[[#This Row],[Date de sortie]]),"",ROUNDDOWN(YEAR(Table1[[#This Row],[Date de sortie]]),-1))</f>
        <v>1990</v>
      </c>
    </row>
    <row r="25" spans="1:22">
      <c r="A25" t="s">
        <v>74</v>
      </c>
      <c r="B25" t="s">
        <v>75</v>
      </c>
      <c r="C25">
        <v>1</v>
      </c>
      <c r="D25">
        <v>1</v>
      </c>
      <c r="E25">
        <v>1</v>
      </c>
      <c r="F25" t="s">
        <v>46</v>
      </c>
      <c r="H25">
        <v>528</v>
      </c>
      <c r="I25" s="2">
        <v>41541</v>
      </c>
      <c r="L25" s="2">
        <v>43515</v>
      </c>
      <c r="M25" s="2" t="s">
        <v>58</v>
      </c>
      <c r="N25" s="3">
        <v>1</v>
      </c>
      <c r="O25" s="3" t="s">
        <v>44</v>
      </c>
      <c r="P25" t="s">
        <v>76</v>
      </c>
      <c r="Q25">
        <f>IF(ISBLANK(Table1[[#This Row],[Date de fin de lecture FR]]),"",YEAR(Table1[[#This Row],[Date de fin de lecture FR]]))</f>
        <v>2019</v>
      </c>
      <c r="R25" s="7">
        <f>IF(ISBLANK(Table1[[#This Row],[Date de fin de lecture FR]]),"",MONTH(Table1[[#This Row],[Date de fin de lecture FR]]))</f>
        <v>2</v>
      </c>
      <c r="S25" t="str">
        <f>IF(ISBLANK(Table1[[#This Row],[Date de début de lecture]]),"",(IF(ISBLANK(Table1[[#This Row],[Date de fin de lecture FR]]),0,Table1[[#This Row],[Date de fin de lecture FR]]-Table1[[#This Row],[Date de début de lecture]])))</f>
        <v/>
      </c>
      <c r="T25" s="15" t="str">
        <f>IF(Table1[[#This Row],[Temps de lecture en jours]]="","",IF(ISBLANK(Table1[[#This Row],[Nbr Pages]]),0,Table1[[#This Row],[Nbr Pages]]/Table1[[#This Row],[Temps de lecture en jours]]))</f>
        <v/>
      </c>
      <c r="U25" t="str">
        <f>IF(ISBLANK(Table1[[#This Row],[Date d''achat]]),"",IF(ISBLANK(Table1[[#This Row],[Date de fin de lecture FR]]),0,Table1[[#This Row],[Date de fin de lecture FR]]-Table1[[#This Row],[Date d''achat]]))</f>
        <v/>
      </c>
      <c r="V25" s="7">
        <f>IF(ISBLANK(Table1[[#This Row],[Date de sortie]]),"",ROUNDDOWN(YEAR(Table1[[#This Row],[Date de sortie]]),-1))</f>
        <v>2010</v>
      </c>
    </row>
    <row r="26" spans="1:22">
      <c r="A26" t="s">
        <v>77</v>
      </c>
      <c r="B26" t="s">
        <v>75</v>
      </c>
      <c r="C26">
        <v>1</v>
      </c>
      <c r="D26">
        <v>1</v>
      </c>
      <c r="E26" t="s">
        <v>34</v>
      </c>
      <c r="F26" t="s">
        <v>46</v>
      </c>
      <c r="H26">
        <v>544</v>
      </c>
      <c r="I26" s="2">
        <v>42501</v>
      </c>
      <c r="J26" s="2">
        <v>43678</v>
      </c>
      <c r="L26" s="2">
        <v>43707</v>
      </c>
      <c r="M26" s="2" t="s">
        <v>58</v>
      </c>
      <c r="N26" s="3">
        <v>2</v>
      </c>
      <c r="O26" s="3" t="s">
        <v>44</v>
      </c>
      <c r="P26" t="s">
        <v>34</v>
      </c>
      <c r="Q26">
        <f>IF(ISBLANK(Table1[[#This Row],[Date de fin de lecture FR]]),"",YEAR(Table1[[#This Row],[Date de fin de lecture FR]]))</f>
        <v>2019</v>
      </c>
      <c r="R26" s="7">
        <f>IF(ISBLANK(Table1[[#This Row],[Date de fin de lecture FR]]),"",MONTH(Table1[[#This Row],[Date de fin de lecture FR]]))</f>
        <v>8</v>
      </c>
      <c r="S26" t="str">
        <f>IF(ISBLANK(Table1[[#This Row],[Date de début de lecture]]),"",(IF(ISBLANK(Table1[[#This Row],[Date de fin de lecture FR]]),0,Table1[[#This Row],[Date de fin de lecture FR]]-Table1[[#This Row],[Date de début de lecture]])))</f>
        <v/>
      </c>
      <c r="T26" s="15" t="str">
        <f>IF(Table1[[#This Row],[Temps de lecture en jours]]="","",IF(ISBLANK(Table1[[#This Row],[Nbr Pages]]),0,Table1[[#This Row],[Nbr Pages]]/Table1[[#This Row],[Temps de lecture en jours]]))</f>
        <v/>
      </c>
      <c r="U26">
        <f>IF(ISBLANK(Table1[[#This Row],[Date d''achat]]),"",IF(ISBLANK(Table1[[#This Row],[Date de fin de lecture FR]]),0,Table1[[#This Row],[Date de fin de lecture FR]]-Table1[[#This Row],[Date d''achat]]))</f>
        <v>29</v>
      </c>
      <c r="V26" s="7">
        <f>IF(ISBLANK(Table1[[#This Row],[Date de sortie]]),"",ROUNDDOWN(YEAR(Table1[[#This Row],[Date de sortie]]),-1))</f>
        <v>2010</v>
      </c>
    </row>
    <row r="27" spans="1:22">
      <c r="A27" t="s">
        <v>78</v>
      </c>
      <c r="B27" t="s">
        <v>75</v>
      </c>
      <c r="C27">
        <v>1</v>
      </c>
      <c r="D27">
        <v>1</v>
      </c>
      <c r="E27" t="s">
        <v>34</v>
      </c>
      <c r="F27" t="s">
        <v>46</v>
      </c>
      <c r="H27">
        <v>480</v>
      </c>
      <c r="I27" s="2">
        <v>43138</v>
      </c>
      <c r="J27" s="2">
        <v>43678</v>
      </c>
      <c r="L27" s="2">
        <v>43735</v>
      </c>
      <c r="M27" s="2" t="s">
        <v>58</v>
      </c>
      <c r="N27" s="3">
        <v>3</v>
      </c>
      <c r="O27" s="3" t="s">
        <v>44</v>
      </c>
      <c r="P27" t="s">
        <v>34</v>
      </c>
      <c r="Q27">
        <f>IF(ISBLANK(Table1[[#This Row],[Date de fin de lecture FR]]),"",YEAR(Table1[[#This Row],[Date de fin de lecture FR]]))</f>
        <v>2019</v>
      </c>
      <c r="R27" s="7">
        <f>IF(ISBLANK(Table1[[#This Row],[Date de fin de lecture FR]]),"",MONTH(Table1[[#This Row],[Date de fin de lecture FR]]))</f>
        <v>9</v>
      </c>
      <c r="S27" t="str">
        <f>IF(ISBLANK(Table1[[#This Row],[Date de début de lecture]]),"",(IF(ISBLANK(Table1[[#This Row],[Date de fin de lecture FR]]),0,Table1[[#This Row],[Date de fin de lecture FR]]-Table1[[#This Row],[Date de début de lecture]])))</f>
        <v/>
      </c>
      <c r="T27" s="15" t="str">
        <f>IF(Table1[[#This Row],[Temps de lecture en jours]]="","",IF(ISBLANK(Table1[[#This Row],[Nbr Pages]]),0,Table1[[#This Row],[Nbr Pages]]/Table1[[#This Row],[Temps de lecture en jours]]))</f>
        <v/>
      </c>
      <c r="U27">
        <f>IF(ISBLANK(Table1[[#This Row],[Date d''achat]]),"",IF(ISBLANK(Table1[[#This Row],[Date de fin de lecture FR]]),0,Table1[[#This Row],[Date de fin de lecture FR]]-Table1[[#This Row],[Date d''achat]]))</f>
        <v>57</v>
      </c>
      <c r="V27" s="7">
        <f>IF(ISBLANK(Table1[[#This Row],[Date de sortie]]),"",ROUNDDOWN(YEAR(Table1[[#This Row],[Date de sortie]]),-1))</f>
        <v>2010</v>
      </c>
    </row>
    <row r="28" spans="1:22">
      <c r="A28" t="s">
        <v>79</v>
      </c>
      <c r="B28" t="s">
        <v>75</v>
      </c>
      <c r="C28">
        <v>1</v>
      </c>
      <c r="D28">
        <v>1</v>
      </c>
      <c r="E28">
        <v>1</v>
      </c>
      <c r="F28" t="s">
        <v>46</v>
      </c>
      <c r="H28">
        <v>320</v>
      </c>
      <c r="I28" s="2">
        <v>44811</v>
      </c>
      <c r="K28" s="2">
        <v>45019</v>
      </c>
      <c r="L28" s="2">
        <v>45023</v>
      </c>
      <c r="N28" s="2"/>
      <c r="O28" s="2"/>
      <c r="P28" t="s">
        <v>80</v>
      </c>
      <c r="Q28">
        <f>IF(ISBLANK(Table1[[#This Row],[Date de fin de lecture FR]]),"",YEAR(Table1[[#This Row],[Date de fin de lecture FR]]))</f>
        <v>2023</v>
      </c>
      <c r="R28" s="7">
        <f>IF(ISBLANK(Table1[[#This Row],[Date de fin de lecture FR]]),"",MONTH(Table1[[#This Row],[Date de fin de lecture FR]]))</f>
        <v>4</v>
      </c>
      <c r="S28">
        <f>IF(ISBLANK(Table1[[#This Row],[Date de début de lecture]]),"",(IF(ISBLANK(Table1[[#This Row],[Date de fin de lecture FR]]),0,Table1[[#This Row],[Date de fin de lecture FR]]-Table1[[#This Row],[Date de début de lecture]])))</f>
        <v>4</v>
      </c>
      <c r="T28" s="15">
        <f>IF(Table1[[#This Row],[Temps de lecture en jours]]="","",IF(ISBLANK(Table1[[#This Row],[Nbr Pages]]),0,Table1[[#This Row],[Nbr Pages]]/Table1[[#This Row],[Temps de lecture en jours]]))</f>
        <v>80</v>
      </c>
      <c r="U28" t="str">
        <f>IF(ISBLANK(Table1[[#This Row],[Date d''achat]]),"",IF(ISBLANK(Table1[[#This Row],[Date de fin de lecture FR]]),0,Table1[[#This Row],[Date de fin de lecture FR]]-Table1[[#This Row],[Date d''achat]]))</f>
        <v/>
      </c>
      <c r="V28" s="7">
        <f>IF(ISBLANK(Table1[[#This Row],[Date de sortie]]),"",ROUNDDOWN(YEAR(Table1[[#This Row],[Date de sortie]]),-1))</f>
        <v>2020</v>
      </c>
    </row>
    <row r="29" spans="1:22">
      <c r="A29" t="s">
        <v>81</v>
      </c>
      <c r="B29" t="s">
        <v>75</v>
      </c>
      <c r="C29">
        <v>1</v>
      </c>
      <c r="D29">
        <v>1</v>
      </c>
      <c r="E29" t="s">
        <v>34</v>
      </c>
      <c r="F29" t="s">
        <v>46</v>
      </c>
      <c r="H29">
        <v>285</v>
      </c>
      <c r="I29" s="2">
        <v>38463</v>
      </c>
      <c r="L29" s="2">
        <v>42370</v>
      </c>
      <c r="M29" s="2" t="s">
        <v>58</v>
      </c>
      <c r="N29" s="3">
        <v>1</v>
      </c>
      <c r="O29" s="3" t="s">
        <v>44</v>
      </c>
      <c r="P29" t="s">
        <v>82</v>
      </c>
      <c r="Q29">
        <f>IF(ISBLANK(Table1[[#This Row],[Date de fin de lecture FR]]),"",YEAR(Table1[[#This Row],[Date de fin de lecture FR]]))</f>
        <v>2016</v>
      </c>
      <c r="R29" s="7">
        <f>IF(ISBLANK(Table1[[#This Row],[Date de fin de lecture FR]]),"",MONTH(Table1[[#This Row],[Date de fin de lecture FR]]))</f>
        <v>1</v>
      </c>
      <c r="S29" t="str">
        <f>IF(ISBLANK(Table1[[#This Row],[Date de début de lecture]]),"",(IF(ISBLANK(Table1[[#This Row],[Date de fin de lecture FR]]),0,Table1[[#This Row],[Date de fin de lecture FR]]-Table1[[#This Row],[Date de début de lecture]])))</f>
        <v/>
      </c>
      <c r="T29" s="15" t="str">
        <f>IF(Table1[[#This Row],[Temps de lecture en jours]]="","",IF(ISBLANK(Table1[[#This Row],[Nbr Pages]]),0,Table1[[#This Row],[Nbr Pages]]/Table1[[#This Row],[Temps de lecture en jours]]))</f>
        <v/>
      </c>
      <c r="U29" t="str">
        <f>IF(ISBLANK(Table1[[#This Row],[Date d''achat]]),"",IF(ISBLANK(Table1[[#This Row],[Date de fin de lecture FR]]),0,Table1[[#This Row],[Date de fin de lecture FR]]-Table1[[#This Row],[Date d''achat]]))</f>
        <v/>
      </c>
      <c r="V29" s="7">
        <f>IF(ISBLANK(Table1[[#This Row],[Date de sortie]]),"",ROUNDDOWN(YEAR(Table1[[#This Row],[Date de sortie]]),-1))</f>
        <v>2000</v>
      </c>
    </row>
    <row r="30" spans="1:22">
      <c r="A30" t="s">
        <v>83</v>
      </c>
      <c r="B30" t="s">
        <v>75</v>
      </c>
      <c r="C30" t="s">
        <v>34</v>
      </c>
      <c r="D30">
        <v>1</v>
      </c>
      <c r="E30">
        <v>1</v>
      </c>
      <c r="F30" t="s">
        <v>46</v>
      </c>
      <c r="H30">
        <v>616</v>
      </c>
      <c r="I30" s="2">
        <v>38915</v>
      </c>
      <c r="L30" s="2">
        <v>40179</v>
      </c>
      <c r="M30" s="2" t="s">
        <v>58</v>
      </c>
      <c r="N30" s="3">
        <v>1</v>
      </c>
      <c r="O30" s="3" t="s">
        <v>44</v>
      </c>
      <c r="P30" t="s">
        <v>34</v>
      </c>
      <c r="Q30">
        <f>IF(ISBLANK(Table1[[#This Row],[Date de fin de lecture FR]]),"",YEAR(Table1[[#This Row],[Date de fin de lecture FR]]))</f>
        <v>2010</v>
      </c>
      <c r="R30" s="7">
        <f>IF(ISBLANK(Table1[[#This Row],[Date de fin de lecture FR]]),"",MONTH(Table1[[#This Row],[Date de fin de lecture FR]]))</f>
        <v>1</v>
      </c>
      <c r="S30" t="str">
        <f>IF(ISBLANK(Table1[[#This Row],[Date de début de lecture]]),"",(IF(ISBLANK(Table1[[#This Row],[Date de fin de lecture FR]]),0,Table1[[#This Row],[Date de fin de lecture FR]]-Table1[[#This Row],[Date de début de lecture]])))</f>
        <v/>
      </c>
      <c r="T30" s="15" t="str">
        <f>IF(Table1[[#This Row],[Temps de lecture en jours]]="","",IF(ISBLANK(Table1[[#This Row],[Nbr Pages]]),0,Table1[[#This Row],[Nbr Pages]]/Table1[[#This Row],[Temps de lecture en jours]]))</f>
        <v/>
      </c>
      <c r="U30" t="str">
        <f>IF(ISBLANK(Table1[[#This Row],[Date d''achat]]),"",IF(ISBLANK(Table1[[#This Row],[Date de fin de lecture FR]]),0,Table1[[#This Row],[Date de fin de lecture FR]]-Table1[[#This Row],[Date d''achat]]))</f>
        <v/>
      </c>
      <c r="V30" s="7">
        <f>IF(ISBLANK(Table1[[#This Row],[Date de sortie]]),"",ROUNDDOWN(YEAR(Table1[[#This Row],[Date de sortie]]),-1))</f>
        <v>2000</v>
      </c>
    </row>
    <row r="31" spans="1:22">
      <c r="A31" t="s">
        <v>84</v>
      </c>
      <c r="B31" t="s">
        <v>75</v>
      </c>
      <c r="C31" t="s">
        <v>34</v>
      </c>
      <c r="D31">
        <v>1</v>
      </c>
      <c r="E31">
        <v>1</v>
      </c>
      <c r="F31" t="s">
        <v>46</v>
      </c>
      <c r="H31">
        <v>1080</v>
      </c>
      <c r="I31" s="2">
        <v>38915</v>
      </c>
      <c r="L31" s="2">
        <v>40179</v>
      </c>
      <c r="M31" s="2" t="s">
        <v>58</v>
      </c>
      <c r="N31" s="3">
        <v>2</v>
      </c>
      <c r="O31" s="3" t="s">
        <v>44</v>
      </c>
      <c r="P31" t="s">
        <v>34</v>
      </c>
      <c r="Q31">
        <f>IF(ISBLANK(Table1[[#This Row],[Date de fin de lecture FR]]),"",YEAR(Table1[[#This Row],[Date de fin de lecture FR]]))</f>
        <v>2010</v>
      </c>
      <c r="R31" s="7">
        <f>IF(ISBLANK(Table1[[#This Row],[Date de fin de lecture FR]]),"",MONTH(Table1[[#This Row],[Date de fin de lecture FR]]))</f>
        <v>1</v>
      </c>
      <c r="S31" t="str">
        <f>IF(ISBLANK(Table1[[#This Row],[Date de début de lecture]]),"",(IF(ISBLANK(Table1[[#This Row],[Date de fin de lecture FR]]),0,Table1[[#This Row],[Date de fin de lecture FR]]-Table1[[#This Row],[Date de début de lecture]])))</f>
        <v/>
      </c>
      <c r="T31" s="15" t="str">
        <f>IF(Table1[[#This Row],[Temps de lecture en jours]]="","",IF(ISBLANK(Table1[[#This Row],[Nbr Pages]]),0,Table1[[#This Row],[Nbr Pages]]/Table1[[#This Row],[Temps de lecture en jours]]))</f>
        <v/>
      </c>
      <c r="U31" t="str">
        <f>IF(ISBLANK(Table1[[#This Row],[Date d''achat]]),"",IF(ISBLANK(Table1[[#This Row],[Date de fin de lecture FR]]),0,Table1[[#This Row],[Date de fin de lecture FR]]-Table1[[#This Row],[Date d''achat]]))</f>
        <v/>
      </c>
      <c r="V31" s="7">
        <f>IF(ISBLANK(Table1[[#This Row],[Date de sortie]]),"",ROUNDDOWN(YEAR(Table1[[#This Row],[Date de sortie]]),-1))</f>
        <v>2000</v>
      </c>
    </row>
    <row r="32" spans="1:22">
      <c r="A32" t="s">
        <v>85</v>
      </c>
      <c r="B32" t="s">
        <v>75</v>
      </c>
      <c r="C32">
        <v>1</v>
      </c>
      <c r="D32">
        <v>1</v>
      </c>
      <c r="E32">
        <v>1</v>
      </c>
      <c r="F32" t="s">
        <v>46</v>
      </c>
      <c r="H32">
        <v>1032</v>
      </c>
      <c r="I32" s="2">
        <v>38915</v>
      </c>
      <c r="L32" s="2">
        <v>40179</v>
      </c>
      <c r="M32" s="2" t="s">
        <v>58</v>
      </c>
      <c r="N32" s="3">
        <v>3</v>
      </c>
      <c r="O32" s="3" t="s">
        <v>44</v>
      </c>
      <c r="P32" t="s">
        <v>34</v>
      </c>
      <c r="Q32">
        <f>IF(ISBLANK(Table1[[#This Row],[Date de fin de lecture FR]]),"",YEAR(Table1[[#This Row],[Date de fin de lecture FR]]))</f>
        <v>2010</v>
      </c>
      <c r="R32" s="7">
        <f>IF(ISBLANK(Table1[[#This Row],[Date de fin de lecture FR]]),"",MONTH(Table1[[#This Row],[Date de fin de lecture FR]]))</f>
        <v>1</v>
      </c>
      <c r="S32" t="str">
        <f>IF(ISBLANK(Table1[[#This Row],[Date de début de lecture]]),"",(IF(ISBLANK(Table1[[#This Row],[Date de fin de lecture FR]]),0,Table1[[#This Row],[Date de fin de lecture FR]]-Table1[[#This Row],[Date de début de lecture]])))</f>
        <v/>
      </c>
      <c r="T32" s="15" t="str">
        <f>IF(Table1[[#This Row],[Temps de lecture en jours]]="","",IF(ISBLANK(Table1[[#This Row],[Nbr Pages]]),0,Table1[[#This Row],[Nbr Pages]]/Table1[[#This Row],[Temps de lecture en jours]]))</f>
        <v/>
      </c>
      <c r="U32" t="str">
        <f>IF(ISBLANK(Table1[[#This Row],[Date d''achat]]),"",IF(ISBLANK(Table1[[#This Row],[Date de fin de lecture FR]]),0,Table1[[#This Row],[Date de fin de lecture FR]]-Table1[[#This Row],[Date d''achat]]))</f>
        <v/>
      </c>
      <c r="V32" s="7">
        <f>IF(ISBLANK(Table1[[#This Row],[Date de sortie]]),"",ROUNDDOWN(YEAR(Table1[[#This Row],[Date de sortie]]),-1))</f>
        <v>2000</v>
      </c>
    </row>
    <row r="33" spans="1:22">
      <c r="A33" t="s">
        <v>86</v>
      </c>
      <c r="B33" t="s">
        <v>75</v>
      </c>
      <c r="C33">
        <v>1</v>
      </c>
      <c r="D33">
        <v>1</v>
      </c>
      <c r="E33" t="s">
        <v>34</v>
      </c>
      <c r="F33" t="s">
        <v>46</v>
      </c>
      <c r="H33">
        <v>456</v>
      </c>
      <c r="I33" s="2">
        <v>40855</v>
      </c>
      <c r="K33" s="2">
        <v>44962</v>
      </c>
      <c r="L33" s="2">
        <v>44968</v>
      </c>
      <c r="M33" s="2" t="s">
        <v>43</v>
      </c>
      <c r="N33" s="3">
        <v>4</v>
      </c>
      <c r="O33" s="3" t="s">
        <v>44</v>
      </c>
      <c r="P33" t="s">
        <v>87</v>
      </c>
      <c r="Q33">
        <f>IF(ISBLANK(Table1[[#This Row],[Date de fin de lecture FR]]),"",YEAR(Table1[[#This Row],[Date de fin de lecture FR]]))</f>
        <v>2023</v>
      </c>
      <c r="R33" s="7">
        <f>IF(ISBLANK(Table1[[#This Row],[Date de fin de lecture FR]]),"",MONTH(Table1[[#This Row],[Date de fin de lecture FR]]))</f>
        <v>2</v>
      </c>
      <c r="S33">
        <f>IF(ISBLANK(Table1[[#This Row],[Date de début de lecture]]),"",(IF(ISBLANK(Table1[[#This Row],[Date de fin de lecture FR]]),0,Table1[[#This Row],[Date de fin de lecture FR]]-Table1[[#This Row],[Date de début de lecture]])))</f>
        <v>6</v>
      </c>
      <c r="T33" s="15">
        <f>IF(Table1[[#This Row],[Temps de lecture en jours]]="","",IF(ISBLANK(Table1[[#This Row],[Nbr Pages]]),0,Table1[[#This Row],[Nbr Pages]]/Table1[[#This Row],[Temps de lecture en jours]]))</f>
        <v>76</v>
      </c>
      <c r="U33" t="str">
        <f>IF(ISBLANK(Table1[[#This Row],[Date d''achat]]),"",IF(ISBLANK(Table1[[#This Row],[Date de fin de lecture FR]]),0,Table1[[#This Row],[Date de fin de lecture FR]]-Table1[[#This Row],[Date d''achat]]))</f>
        <v/>
      </c>
      <c r="V33" s="7">
        <f>IF(ISBLANK(Table1[[#This Row],[Date de sortie]]),"",ROUNDDOWN(YEAR(Table1[[#This Row],[Date de sortie]]),-1))</f>
        <v>2010</v>
      </c>
    </row>
    <row r="34" spans="1:22">
      <c r="A34" t="s">
        <v>88</v>
      </c>
      <c r="B34" t="s">
        <v>75</v>
      </c>
      <c r="C34">
        <v>1</v>
      </c>
      <c r="D34">
        <v>1</v>
      </c>
      <c r="E34" t="s">
        <v>34</v>
      </c>
      <c r="F34" t="s">
        <v>46</v>
      </c>
      <c r="H34">
        <v>576</v>
      </c>
      <c r="K34" s="2">
        <v>44968</v>
      </c>
      <c r="L34" s="2">
        <v>44983</v>
      </c>
      <c r="M34" s="2" t="s">
        <v>58</v>
      </c>
      <c r="N34" s="3">
        <v>1</v>
      </c>
      <c r="O34" s="3" t="s">
        <v>44</v>
      </c>
      <c r="P34" t="s">
        <v>89</v>
      </c>
      <c r="Q34">
        <f>IF(ISBLANK(Table1[[#This Row],[Date de fin de lecture FR]]),"",YEAR(Table1[[#This Row],[Date de fin de lecture FR]]))</f>
        <v>2023</v>
      </c>
      <c r="R34" s="7">
        <f>IF(ISBLANK(Table1[[#This Row],[Date de fin de lecture FR]]),"",MONTH(Table1[[#This Row],[Date de fin de lecture FR]]))</f>
        <v>2</v>
      </c>
      <c r="S34">
        <f>IF(ISBLANK(Table1[[#This Row],[Date de début de lecture]]),"",(IF(ISBLANK(Table1[[#This Row],[Date de fin de lecture FR]]),0,Table1[[#This Row],[Date de fin de lecture FR]]-Table1[[#This Row],[Date de début de lecture]])))</f>
        <v>15</v>
      </c>
      <c r="T34" s="15">
        <f>IF(Table1[[#This Row],[Temps de lecture en jours]]="","",IF(ISBLANK(Table1[[#This Row],[Nbr Pages]]),0,Table1[[#This Row],[Nbr Pages]]/Table1[[#This Row],[Temps de lecture en jours]]))</f>
        <v>38.4</v>
      </c>
      <c r="U34" t="str">
        <f>IF(ISBLANK(Table1[[#This Row],[Date d''achat]]),"",IF(ISBLANK(Table1[[#This Row],[Date de fin de lecture FR]]),0,Table1[[#This Row],[Date de fin de lecture FR]]-Table1[[#This Row],[Date d''achat]]))</f>
        <v/>
      </c>
      <c r="V34" s="7" t="str">
        <f>IF(ISBLANK(Table1[[#This Row],[Date de sortie]]),"",ROUNDDOWN(YEAR(Table1[[#This Row],[Date de sortie]]),-1))</f>
        <v/>
      </c>
    </row>
    <row r="35" spans="1:22">
      <c r="A35" t="s">
        <v>90</v>
      </c>
      <c r="B35" t="s">
        <v>75</v>
      </c>
      <c r="C35">
        <v>1</v>
      </c>
      <c r="D35" t="s">
        <v>34</v>
      </c>
      <c r="E35" t="s">
        <v>34</v>
      </c>
      <c r="F35" t="s">
        <v>46</v>
      </c>
      <c r="H35">
        <v>800</v>
      </c>
      <c r="J35" s="2">
        <v>43792</v>
      </c>
      <c r="N35" s="2"/>
      <c r="O35" s="2"/>
      <c r="P35" t="s">
        <v>91</v>
      </c>
      <c r="Q35" t="str">
        <f>IF(ISBLANK(Table1[[#This Row],[Date de fin de lecture FR]]),"",YEAR(Table1[[#This Row],[Date de fin de lecture FR]]))</f>
        <v/>
      </c>
      <c r="R35" s="7" t="str">
        <f>IF(ISBLANK(Table1[[#This Row],[Date de fin de lecture FR]]),"",MONTH(Table1[[#This Row],[Date de fin de lecture FR]]))</f>
        <v/>
      </c>
      <c r="S35" t="str">
        <f>IF(ISBLANK(Table1[[#This Row],[Date de début de lecture]]),"",(IF(ISBLANK(Table1[[#This Row],[Date de fin de lecture FR]]),0,Table1[[#This Row],[Date de fin de lecture FR]]-Table1[[#This Row],[Date de début de lecture]])))</f>
        <v/>
      </c>
      <c r="T35" s="15" t="str">
        <f>IF(Table1[[#This Row],[Temps de lecture en jours]]="","",IF(ISBLANK(Table1[[#This Row],[Nbr Pages]]),0,Table1[[#This Row],[Nbr Pages]]/Table1[[#This Row],[Temps de lecture en jours]]))</f>
        <v/>
      </c>
      <c r="U35">
        <f>IF(ISBLANK(Table1[[#This Row],[Date d''achat]]),"",IF(ISBLANK(Table1[[#This Row],[Date de fin de lecture FR]]),0,Table1[[#This Row],[Date de fin de lecture FR]]-Table1[[#This Row],[Date d''achat]]))</f>
        <v>0</v>
      </c>
      <c r="V35" s="7" t="str">
        <f>IF(ISBLANK(Table1[[#This Row],[Date de sortie]]),"",ROUNDDOWN(YEAR(Table1[[#This Row],[Date de sortie]]),-1))</f>
        <v/>
      </c>
    </row>
    <row r="36" spans="1:22">
      <c r="A36" t="s">
        <v>92</v>
      </c>
      <c r="B36" t="s">
        <v>75</v>
      </c>
      <c r="F36" t="s">
        <v>46</v>
      </c>
      <c r="N36" s="2"/>
      <c r="Q36" t="str">
        <f>IF(ISBLANK(Table1[[#This Row],[Date de fin de lecture FR]]),"",YEAR(Table1[[#This Row],[Date de fin de lecture FR]]))</f>
        <v/>
      </c>
      <c r="R36" s="7" t="str">
        <f>IF(ISBLANK(Table1[[#This Row],[Date de fin de lecture FR]]),"",MONTH(Table1[[#This Row],[Date de fin de lecture FR]]))</f>
        <v/>
      </c>
      <c r="S36" t="str">
        <f>IF(ISBLANK(Table1[[#This Row],[Date de début de lecture]]),"",(IF(ISBLANK(Table1[[#This Row],[Date de fin de lecture FR]]),0,Table1[[#This Row],[Date de fin de lecture FR]]-Table1[[#This Row],[Date de début de lecture]])))</f>
        <v/>
      </c>
      <c r="T36" s="15" t="str">
        <f>IF(Table1[[#This Row],[Temps de lecture en jours]]="","",IF(ISBLANK(Table1[[#This Row],[Nbr Pages]]),0,Table1[[#This Row],[Nbr Pages]]/Table1[[#This Row],[Temps de lecture en jours]]))</f>
        <v/>
      </c>
      <c r="U36" t="str">
        <f>IF(ISBLANK(Table1[[#This Row],[Date d''achat]]),"",IF(ISBLANK(Table1[[#This Row],[Date de fin de lecture FR]]),0,Table1[[#This Row],[Date de fin de lecture FR]]-Table1[[#This Row],[Date d''achat]]))</f>
        <v/>
      </c>
      <c r="V36" s="7" t="str">
        <f>IF(ISBLANK(Table1[[#This Row],[Date de sortie]]),"",ROUNDDOWN(YEAR(Table1[[#This Row],[Date de sortie]]),-1))</f>
        <v/>
      </c>
    </row>
    <row r="37" spans="1:22">
      <c r="A37" t="s">
        <v>93</v>
      </c>
      <c r="B37" t="s">
        <v>75</v>
      </c>
      <c r="C37">
        <v>1</v>
      </c>
      <c r="D37">
        <v>1</v>
      </c>
      <c r="E37">
        <v>1</v>
      </c>
      <c r="F37" t="s">
        <v>46</v>
      </c>
      <c r="H37">
        <v>216</v>
      </c>
      <c r="I37" s="2">
        <v>37539</v>
      </c>
      <c r="L37" s="2">
        <v>43405</v>
      </c>
      <c r="M37" s="2" t="s">
        <v>94</v>
      </c>
      <c r="N37" s="3">
        <v>0</v>
      </c>
      <c r="O37" s="3" t="s">
        <v>44</v>
      </c>
      <c r="P37" t="s">
        <v>34</v>
      </c>
      <c r="Q37">
        <f>IF(ISBLANK(Table1[[#This Row],[Date de fin de lecture FR]]),"",YEAR(Table1[[#This Row],[Date de fin de lecture FR]]))</f>
        <v>2018</v>
      </c>
      <c r="R37" s="7">
        <f>IF(ISBLANK(Table1[[#This Row],[Date de fin de lecture FR]]),"",MONTH(Table1[[#This Row],[Date de fin de lecture FR]]))</f>
        <v>11</v>
      </c>
      <c r="S37" t="str">
        <f>IF(ISBLANK(Table1[[#This Row],[Date de début de lecture]]),"",(IF(ISBLANK(Table1[[#This Row],[Date de fin de lecture FR]]),0,Table1[[#This Row],[Date de fin de lecture FR]]-Table1[[#This Row],[Date de début de lecture]])))</f>
        <v/>
      </c>
      <c r="T37" s="15" t="str">
        <f>IF(Table1[[#This Row],[Temps de lecture en jours]]="","",IF(ISBLANK(Table1[[#This Row],[Nbr Pages]]),0,Table1[[#This Row],[Nbr Pages]]/Table1[[#This Row],[Temps de lecture en jours]]))</f>
        <v/>
      </c>
      <c r="U37" t="str">
        <f>IF(ISBLANK(Table1[[#This Row],[Date d''achat]]),"",IF(ISBLANK(Table1[[#This Row],[Date de fin de lecture FR]]),0,Table1[[#This Row],[Date de fin de lecture FR]]-Table1[[#This Row],[Date d''achat]]))</f>
        <v/>
      </c>
      <c r="V37" s="7">
        <f>IF(ISBLANK(Table1[[#This Row],[Date de sortie]]),"",ROUNDDOWN(YEAR(Table1[[#This Row],[Date de sortie]]),-1))</f>
        <v>2000</v>
      </c>
    </row>
    <row r="38" spans="1:22">
      <c r="A38" t="s">
        <v>95</v>
      </c>
      <c r="B38" t="s">
        <v>75</v>
      </c>
      <c r="C38">
        <v>1</v>
      </c>
      <c r="D38">
        <v>1</v>
      </c>
      <c r="E38">
        <v>1</v>
      </c>
      <c r="F38" t="s">
        <v>31</v>
      </c>
      <c r="H38">
        <v>512</v>
      </c>
      <c r="I38" s="2">
        <v>44111</v>
      </c>
      <c r="J38" s="2">
        <v>44713</v>
      </c>
      <c r="K38" s="2">
        <v>44740</v>
      </c>
      <c r="L38" s="2">
        <v>44742</v>
      </c>
      <c r="M38" s="2" t="s">
        <v>94</v>
      </c>
      <c r="N38" s="3">
        <v>0</v>
      </c>
      <c r="O38" s="3" t="s">
        <v>44</v>
      </c>
      <c r="Q38">
        <f>IF(ISBLANK(Table1[[#This Row],[Date de fin de lecture FR]]),"",YEAR(Table1[[#This Row],[Date de fin de lecture FR]]))</f>
        <v>2022</v>
      </c>
      <c r="R38" s="7">
        <f>IF(ISBLANK(Table1[[#This Row],[Date de fin de lecture FR]]),"",MONTH(Table1[[#This Row],[Date de fin de lecture FR]]))</f>
        <v>6</v>
      </c>
      <c r="S38">
        <f>IF(ISBLANK(Table1[[#This Row],[Date de début de lecture]]),"",(IF(ISBLANK(Table1[[#This Row],[Date de fin de lecture FR]]),0,Table1[[#This Row],[Date de fin de lecture FR]]-Table1[[#This Row],[Date de début de lecture]])))</f>
        <v>2</v>
      </c>
      <c r="T38" s="15">
        <f>IF(Table1[[#This Row],[Temps de lecture en jours]]="","",IF(ISBLANK(Table1[[#This Row],[Nbr Pages]]),0,Table1[[#This Row],[Nbr Pages]]/Table1[[#This Row],[Temps de lecture en jours]]))</f>
        <v>256</v>
      </c>
      <c r="U38">
        <f>IF(ISBLANK(Table1[[#This Row],[Date d''achat]]),"",IF(ISBLANK(Table1[[#This Row],[Date de fin de lecture FR]]),0,Table1[[#This Row],[Date de fin de lecture FR]]-Table1[[#This Row],[Date d''achat]]))</f>
        <v>29</v>
      </c>
      <c r="V38" s="7">
        <f>IF(ISBLANK(Table1[[#This Row],[Date de sortie]]),"",ROUNDDOWN(YEAR(Table1[[#This Row],[Date de sortie]]),-1))</f>
        <v>2020</v>
      </c>
    </row>
    <row r="39" spans="1:22">
      <c r="A39" t="s">
        <v>96</v>
      </c>
      <c r="B39" t="s">
        <v>75</v>
      </c>
      <c r="C39">
        <v>1</v>
      </c>
      <c r="D39">
        <v>1</v>
      </c>
      <c r="E39">
        <v>1</v>
      </c>
      <c r="F39" t="s">
        <v>46</v>
      </c>
      <c r="G39" t="s">
        <v>97</v>
      </c>
      <c r="H39">
        <v>768</v>
      </c>
      <c r="I39" s="2">
        <v>42144</v>
      </c>
      <c r="L39" s="2">
        <v>43401</v>
      </c>
      <c r="M39" s="2" t="s">
        <v>58</v>
      </c>
      <c r="N39" s="3">
        <v>1</v>
      </c>
      <c r="O39" s="3" t="s">
        <v>44</v>
      </c>
      <c r="Q39">
        <f>IF(ISBLANK(Table1[[#This Row],[Date de fin de lecture FR]]),"",YEAR(Table1[[#This Row],[Date de fin de lecture FR]]))</f>
        <v>2018</v>
      </c>
      <c r="R39" s="7">
        <f>IF(ISBLANK(Table1[[#This Row],[Date de fin de lecture FR]]),"",MONTH(Table1[[#This Row],[Date de fin de lecture FR]]))</f>
        <v>10</v>
      </c>
      <c r="S39" t="str">
        <f>IF(ISBLANK(Table1[[#This Row],[Date de début de lecture]]),"",(IF(ISBLANK(Table1[[#This Row],[Date de fin de lecture FR]]),0,Table1[[#This Row],[Date de fin de lecture FR]]-Table1[[#This Row],[Date de début de lecture]])))</f>
        <v/>
      </c>
      <c r="T39" s="15" t="str">
        <f>IF(Table1[[#This Row],[Temps de lecture en jours]]="","",IF(ISBLANK(Table1[[#This Row],[Nbr Pages]]),0,Table1[[#This Row],[Nbr Pages]]/Table1[[#This Row],[Temps de lecture en jours]]))</f>
        <v/>
      </c>
      <c r="U39" t="str">
        <f>IF(ISBLANK(Table1[[#This Row],[Date d''achat]]),"",IF(ISBLANK(Table1[[#This Row],[Date de fin de lecture FR]]),0,Table1[[#This Row],[Date de fin de lecture FR]]-Table1[[#This Row],[Date d''achat]]))</f>
        <v/>
      </c>
      <c r="V39" s="7">
        <f>IF(ISBLANK(Table1[[#This Row],[Date de sortie]]),"",ROUNDDOWN(YEAR(Table1[[#This Row],[Date de sortie]]),-1))</f>
        <v>2010</v>
      </c>
    </row>
    <row r="40" spans="1:22">
      <c r="A40" t="s">
        <v>98</v>
      </c>
      <c r="B40" t="s">
        <v>75</v>
      </c>
      <c r="C40">
        <v>1</v>
      </c>
      <c r="D40">
        <v>1</v>
      </c>
      <c r="E40">
        <v>1</v>
      </c>
      <c r="F40" t="s">
        <v>46</v>
      </c>
      <c r="G40" t="s">
        <v>97</v>
      </c>
      <c r="H40">
        <v>799</v>
      </c>
      <c r="I40" s="2">
        <v>42144</v>
      </c>
      <c r="L40" s="2">
        <v>43770</v>
      </c>
      <c r="M40" s="2" t="s">
        <v>58</v>
      </c>
      <c r="N40" s="3">
        <v>2</v>
      </c>
      <c r="O40" s="3" t="s">
        <v>44</v>
      </c>
      <c r="P40" t="s">
        <v>99</v>
      </c>
      <c r="Q40">
        <f>IF(ISBLANK(Table1[[#This Row],[Date de fin de lecture FR]]),"",YEAR(Table1[[#This Row],[Date de fin de lecture FR]]))</f>
        <v>2019</v>
      </c>
      <c r="R40" s="7">
        <f>IF(ISBLANK(Table1[[#This Row],[Date de fin de lecture FR]]),"",MONTH(Table1[[#This Row],[Date de fin de lecture FR]]))</f>
        <v>11</v>
      </c>
      <c r="S40" t="str">
        <f>IF(ISBLANK(Table1[[#This Row],[Date de début de lecture]]),"",(IF(ISBLANK(Table1[[#This Row],[Date de fin de lecture FR]]),0,Table1[[#This Row],[Date de fin de lecture FR]]-Table1[[#This Row],[Date de début de lecture]])))</f>
        <v/>
      </c>
      <c r="T40" s="15" t="str">
        <f>IF(Table1[[#This Row],[Temps de lecture en jours]]="","",IF(ISBLANK(Table1[[#This Row],[Nbr Pages]]),0,Table1[[#This Row],[Nbr Pages]]/Table1[[#This Row],[Temps de lecture en jours]]))</f>
        <v/>
      </c>
      <c r="U40" t="str">
        <f>IF(ISBLANK(Table1[[#This Row],[Date d''achat]]),"",IF(ISBLANK(Table1[[#This Row],[Date de fin de lecture FR]]),0,Table1[[#This Row],[Date de fin de lecture FR]]-Table1[[#This Row],[Date d''achat]]))</f>
        <v/>
      </c>
      <c r="V40" s="7">
        <f>IF(ISBLANK(Table1[[#This Row],[Date de sortie]]),"",ROUNDDOWN(YEAR(Table1[[#This Row],[Date de sortie]]),-1))</f>
        <v>2010</v>
      </c>
    </row>
    <row r="41" spans="1:22">
      <c r="A41" t="s">
        <v>100</v>
      </c>
      <c r="B41" t="s">
        <v>75</v>
      </c>
      <c r="C41">
        <v>1</v>
      </c>
      <c r="D41">
        <v>1</v>
      </c>
      <c r="E41">
        <v>1</v>
      </c>
      <c r="F41" t="s">
        <v>46</v>
      </c>
      <c r="G41" t="s">
        <v>97</v>
      </c>
      <c r="H41">
        <v>896</v>
      </c>
      <c r="I41" s="2">
        <v>42865</v>
      </c>
      <c r="L41" s="2">
        <v>43832</v>
      </c>
      <c r="M41" s="2" t="s">
        <v>58</v>
      </c>
      <c r="N41" s="3">
        <v>3</v>
      </c>
      <c r="O41" s="3" t="s">
        <v>44</v>
      </c>
      <c r="P41" t="s">
        <v>101</v>
      </c>
      <c r="Q41">
        <f>IF(ISBLANK(Table1[[#This Row],[Date de fin de lecture FR]]),"",YEAR(Table1[[#This Row],[Date de fin de lecture FR]]))</f>
        <v>2020</v>
      </c>
      <c r="R41" s="7">
        <f>IF(ISBLANK(Table1[[#This Row],[Date de fin de lecture FR]]),"",MONTH(Table1[[#This Row],[Date de fin de lecture FR]]))</f>
        <v>1</v>
      </c>
      <c r="S41" t="str">
        <f>IF(ISBLANK(Table1[[#This Row],[Date de début de lecture]]),"",(IF(ISBLANK(Table1[[#This Row],[Date de fin de lecture FR]]),0,Table1[[#This Row],[Date de fin de lecture FR]]-Table1[[#This Row],[Date de début de lecture]])))</f>
        <v/>
      </c>
      <c r="T41" s="15" t="str">
        <f>IF(Table1[[#This Row],[Temps de lecture en jours]]="","",IF(ISBLANK(Table1[[#This Row],[Nbr Pages]]),0,Table1[[#This Row],[Nbr Pages]]/Table1[[#This Row],[Temps de lecture en jours]]))</f>
        <v/>
      </c>
      <c r="U41" t="str">
        <f>IF(ISBLANK(Table1[[#This Row],[Date d''achat]]),"",IF(ISBLANK(Table1[[#This Row],[Date de fin de lecture FR]]),0,Table1[[#This Row],[Date de fin de lecture FR]]-Table1[[#This Row],[Date d''achat]]))</f>
        <v/>
      </c>
      <c r="V41" s="7">
        <f>IF(ISBLANK(Table1[[#This Row],[Date de sortie]]),"",ROUNDDOWN(YEAR(Table1[[#This Row],[Date de sortie]]),-1))</f>
        <v>2010</v>
      </c>
    </row>
    <row r="42" spans="1:22">
      <c r="A42" t="s">
        <v>102</v>
      </c>
      <c r="B42" t="s">
        <v>75</v>
      </c>
      <c r="C42">
        <v>1</v>
      </c>
      <c r="D42">
        <v>1</v>
      </c>
      <c r="E42">
        <v>1</v>
      </c>
      <c r="F42" t="s">
        <v>46</v>
      </c>
      <c r="G42" t="s">
        <v>97</v>
      </c>
      <c r="H42">
        <v>774</v>
      </c>
      <c r="I42" s="2">
        <v>42865</v>
      </c>
      <c r="J42" s="2">
        <v>43832</v>
      </c>
      <c r="L42" s="2">
        <v>43843</v>
      </c>
      <c r="M42" s="2" t="s">
        <v>58</v>
      </c>
      <c r="N42" s="3">
        <v>4</v>
      </c>
      <c r="O42" s="3" t="s">
        <v>44</v>
      </c>
      <c r="P42" t="s">
        <v>103</v>
      </c>
      <c r="Q42">
        <f>IF(ISBLANK(Table1[[#This Row],[Date de fin de lecture FR]]),"",YEAR(Table1[[#This Row],[Date de fin de lecture FR]]))</f>
        <v>2020</v>
      </c>
      <c r="R42" s="7">
        <f>IF(ISBLANK(Table1[[#This Row],[Date de fin de lecture FR]]),"",MONTH(Table1[[#This Row],[Date de fin de lecture FR]]))</f>
        <v>1</v>
      </c>
      <c r="S42" t="str">
        <f>IF(ISBLANK(Table1[[#This Row],[Date de début de lecture]]),"",(IF(ISBLANK(Table1[[#This Row],[Date de fin de lecture FR]]),0,Table1[[#This Row],[Date de fin de lecture FR]]-Table1[[#This Row],[Date de début de lecture]])))</f>
        <v/>
      </c>
      <c r="T42" s="15" t="str">
        <f>IF(Table1[[#This Row],[Temps de lecture en jours]]="","",IF(ISBLANK(Table1[[#This Row],[Nbr Pages]]),0,Table1[[#This Row],[Nbr Pages]]/Table1[[#This Row],[Temps de lecture en jours]]))</f>
        <v/>
      </c>
      <c r="U42">
        <f>IF(ISBLANK(Table1[[#This Row],[Date d''achat]]),"",IF(ISBLANK(Table1[[#This Row],[Date de fin de lecture FR]]),0,Table1[[#This Row],[Date de fin de lecture FR]]-Table1[[#This Row],[Date d''achat]]))</f>
        <v>11</v>
      </c>
      <c r="V42" s="7">
        <f>IF(ISBLANK(Table1[[#This Row],[Date de sortie]]),"",ROUNDDOWN(YEAR(Table1[[#This Row],[Date de sortie]]),-1))</f>
        <v>2010</v>
      </c>
    </row>
    <row r="43" spans="1:22">
      <c r="A43" t="s">
        <v>104</v>
      </c>
      <c r="B43" t="s">
        <v>75</v>
      </c>
      <c r="C43">
        <v>1</v>
      </c>
      <c r="D43">
        <v>1</v>
      </c>
      <c r="E43">
        <v>1</v>
      </c>
      <c r="F43" t="s">
        <v>46</v>
      </c>
      <c r="G43" t="s">
        <v>97</v>
      </c>
      <c r="H43">
        <v>864</v>
      </c>
      <c r="I43" s="2">
        <v>43587</v>
      </c>
      <c r="J43" s="2">
        <v>43871</v>
      </c>
      <c r="L43" s="2">
        <v>44309</v>
      </c>
      <c r="M43" s="2" t="s">
        <v>58</v>
      </c>
      <c r="N43" s="3">
        <v>5</v>
      </c>
      <c r="O43" s="3" t="s">
        <v>44</v>
      </c>
      <c r="P43" t="s">
        <v>105</v>
      </c>
      <c r="Q43">
        <f>IF(ISBLANK(Table1[[#This Row],[Date de fin de lecture FR]]),"",YEAR(Table1[[#This Row],[Date de fin de lecture FR]]))</f>
        <v>2021</v>
      </c>
      <c r="R43" s="7">
        <f>IF(ISBLANK(Table1[[#This Row],[Date de fin de lecture FR]]),"",MONTH(Table1[[#This Row],[Date de fin de lecture FR]]))</f>
        <v>4</v>
      </c>
      <c r="S43" t="str">
        <f>IF(ISBLANK(Table1[[#This Row],[Date de début de lecture]]),"",(IF(ISBLANK(Table1[[#This Row],[Date de fin de lecture FR]]),0,Table1[[#This Row],[Date de fin de lecture FR]]-Table1[[#This Row],[Date de début de lecture]])))</f>
        <v/>
      </c>
      <c r="T43" s="15" t="str">
        <f>IF(Table1[[#This Row],[Temps de lecture en jours]]="","",IF(ISBLANK(Table1[[#This Row],[Nbr Pages]]),0,Table1[[#This Row],[Nbr Pages]]/Table1[[#This Row],[Temps de lecture en jours]]))</f>
        <v/>
      </c>
      <c r="U43">
        <f>IF(ISBLANK(Table1[[#This Row],[Date d''achat]]),"",IF(ISBLANK(Table1[[#This Row],[Date de fin de lecture FR]]),0,Table1[[#This Row],[Date de fin de lecture FR]]-Table1[[#This Row],[Date d''achat]]))</f>
        <v>438</v>
      </c>
      <c r="V43" s="7">
        <f>IF(ISBLANK(Table1[[#This Row],[Date de sortie]]),"",ROUNDDOWN(YEAR(Table1[[#This Row],[Date de sortie]]),-1))</f>
        <v>2010</v>
      </c>
    </row>
    <row r="44" spans="1:22">
      <c r="A44" t="s">
        <v>106</v>
      </c>
      <c r="B44" t="s">
        <v>75</v>
      </c>
      <c r="C44">
        <v>1</v>
      </c>
      <c r="D44">
        <v>1</v>
      </c>
      <c r="E44">
        <v>1</v>
      </c>
      <c r="F44" t="s">
        <v>46</v>
      </c>
      <c r="G44" t="s">
        <v>97</v>
      </c>
      <c r="H44">
        <v>992</v>
      </c>
      <c r="I44" s="2">
        <v>43587</v>
      </c>
      <c r="L44" s="2">
        <v>44198</v>
      </c>
      <c r="M44" s="2" t="s">
        <v>58</v>
      </c>
      <c r="N44" s="3">
        <v>6</v>
      </c>
      <c r="O44" s="3" t="s">
        <v>44</v>
      </c>
      <c r="P44" t="s">
        <v>34</v>
      </c>
      <c r="Q44">
        <f>IF(ISBLANK(Table1[[#This Row],[Date de fin de lecture FR]]),"",YEAR(Table1[[#This Row],[Date de fin de lecture FR]]))</f>
        <v>2021</v>
      </c>
      <c r="R44" s="7">
        <f>IF(ISBLANK(Table1[[#This Row],[Date de fin de lecture FR]]),"",MONTH(Table1[[#This Row],[Date de fin de lecture FR]]))</f>
        <v>1</v>
      </c>
      <c r="S44" t="str">
        <f>IF(ISBLANK(Table1[[#This Row],[Date de début de lecture]]),"",(IF(ISBLANK(Table1[[#This Row],[Date de fin de lecture FR]]),0,Table1[[#This Row],[Date de fin de lecture FR]]-Table1[[#This Row],[Date de début de lecture]])))</f>
        <v/>
      </c>
      <c r="T44" s="15" t="str">
        <f>IF(Table1[[#This Row],[Temps de lecture en jours]]="","",IF(ISBLANK(Table1[[#This Row],[Nbr Pages]]),0,Table1[[#This Row],[Nbr Pages]]/Table1[[#This Row],[Temps de lecture en jours]]))</f>
        <v/>
      </c>
      <c r="U44" t="str">
        <f>IF(ISBLANK(Table1[[#This Row],[Date d''achat]]),"",IF(ISBLANK(Table1[[#This Row],[Date de fin de lecture FR]]),0,Table1[[#This Row],[Date de fin de lecture FR]]-Table1[[#This Row],[Date d''achat]]))</f>
        <v/>
      </c>
      <c r="V44" s="7">
        <f>IF(ISBLANK(Table1[[#This Row],[Date de sortie]]),"",ROUNDDOWN(YEAR(Table1[[#This Row],[Date de sortie]]),-1))</f>
        <v>2010</v>
      </c>
    </row>
    <row r="45" spans="1:22">
      <c r="A45" t="s">
        <v>107</v>
      </c>
      <c r="B45" t="s">
        <v>75</v>
      </c>
      <c r="C45">
        <v>1</v>
      </c>
      <c r="D45">
        <v>1</v>
      </c>
      <c r="E45">
        <v>1</v>
      </c>
      <c r="F45" t="s">
        <v>46</v>
      </c>
      <c r="G45" t="s">
        <v>97</v>
      </c>
      <c r="H45">
        <v>736</v>
      </c>
      <c r="J45" s="2">
        <v>45041</v>
      </c>
      <c r="K45" s="2">
        <v>45025</v>
      </c>
      <c r="L45" s="2">
        <v>45052</v>
      </c>
      <c r="N45" s="2"/>
      <c r="O45" s="2"/>
      <c r="P45" t="s">
        <v>108</v>
      </c>
      <c r="Q45">
        <f>IF(ISBLANK(Table1[[#This Row],[Date de fin de lecture FR]]),"",YEAR(Table1[[#This Row],[Date de fin de lecture FR]]))</f>
        <v>2023</v>
      </c>
      <c r="R45" s="7">
        <f>IF(ISBLANK(Table1[[#This Row],[Date de fin de lecture FR]]),"",MONTH(Table1[[#This Row],[Date de fin de lecture FR]]))</f>
        <v>5</v>
      </c>
      <c r="S45">
        <f>IF(ISBLANK(Table1[[#This Row],[Date de début de lecture]]),"",(IF(ISBLANK(Table1[[#This Row],[Date de fin de lecture FR]]),0,Table1[[#This Row],[Date de fin de lecture FR]]-Table1[[#This Row],[Date de début de lecture]])))</f>
        <v>27</v>
      </c>
      <c r="T45" s="15">
        <f>IF(Table1[[#This Row],[Temps de lecture en jours]]="","",IF(ISBLANK(Table1[[#This Row],[Nbr Pages]]),0,Table1[[#This Row],[Nbr Pages]]/Table1[[#This Row],[Temps de lecture en jours]]))</f>
        <v>27.25925925925926</v>
      </c>
      <c r="U45">
        <f>IF(ISBLANK(Table1[[#This Row],[Date d''achat]]),"",IF(ISBLANK(Table1[[#This Row],[Date de fin de lecture FR]]),0,Table1[[#This Row],[Date de fin de lecture FR]]-Table1[[#This Row],[Date d''achat]]))</f>
        <v>11</v>
      </c>
      <c r="V45" s="7" t="str">
        <f>IF(ISBLANK(Table1[[#This Row],[Date de sortie]]),"",ROUNDDOWN(YEAR(Table1[[#This Row],[Date de sortie]]),-1))</f>
        <v/>
      </c>
    </row>
    <row r="46" spans="1:22">
      <c r="A46" t="s">
        <v>109</v>
      </c>
      <c r="B46" t="s">
        <v>75</v>
      </c>
      <c r="C46">
        <v>1</v>
      </c>
      <c r="D46">
        <v>1</v>
      </c>
      <c r="E46">
        <v>1</v>
      </c>
      <c r="F46" t="s">
        <v>46</v>
      </c>
      <c r="G46" t="s">
        <v>97</v>
      </c>
      <c r="H46">
        <v>1200</v>
      </c>
      <c r="I46" s="2">
        <v>44454</v>
      </c>
      <c r="K46" s="2">
        <v>45119</v>
      </c>
      <c r="L46" s="2">
        <v>45133</v>
      </c>
      <c r="N46" s="2"/>
      <c r="O46" s="2"/>
      <c r="P46" t="s">
        <v>110</v>
      </c>
      <c r="Q46">
        <f>IF(ISBLANK(Table1[[#This Row],[Date de fin de lecture FR]]),"",YEAR(Table1[[#This Row],[Date de fin de lecture FR]]))</f>
        <v>2023</v>
      </c>
      <c r="R46" s="7">
        <f>IF(ISBLANK(Table1[[#This Row],[Date de fin de lecture FR]]),"",MONTH(Table1[[#This Row],[Date de fin de lecture FR]]))</f>
        <v>7</v>
      </c>
      <c r="S46">
        <f>IF(ISBLANK(Table1[[#This Row],[Date de début de lecture]]),"",(IF(ISBLANK(Table1[[#This Row],[Date de fin de lecture FR]]),0,Table1[[#This Row],[Date de fin de lecture FR]]-Table1[[#This Row],[Date de début de lecture]])))</f>
        <v>14</v>
      </c>
      <c r="T46" s="15">
        <f>IF(Table1[[#This Row],[Temps de lecture en jours]]="","",IF(ISBLANK(Table1[[#This Row],[Nbr Pages]]),0,Table1[[#This Row],[Nbr Pages]]/Table1[[#This Row],[Temps de lecture en jours]]))</f>
        <v>85.714285714285708</v>
      </c>
      <c r="U46" t="str">
        <f>IF(ISBLANK(Table1[[#This Row],[Date d''achat]]),"",IF(ISBLANK(Table1[[#This Row],[Date de fin de lecture FR]]),0,Table1[[#This Row],[Date de fin de lecture FR]]-Table1[[#This Row],[Date d''achat]]))</f>
        <v/>
      </c>
      <c r="V46" s="7">
        <f>IF(ISBLANK(Table1[[#This Row],[Date de sortie]]),"",ROUNDDOWN(YEAR(Table1[[#This Row],[Date de sortie]]),-1))</f>
        <v>2020</v>
      </c>
    </row>
    <row r="47" spans="1:22">
      <c r="A47" t="s">
        <v>111</v>
      </c>
      <c r="B47" t="s">
        <v>75</v>
      </c>
      <c r="C47">
        <v>1</v>
      </c>
      <c r="D47">
        <v>1</v>
      </c>
      <c r="E47" t="s">
        <v>34</v>
      </c>
      <c r="F47" t="s">
        <v>46</v>
      </c>
      <c r="H47">
        <v>512</v>
      </c>
      <c r="I47" s="2">
        <v>42530</v>
      </c>
      <c r="L47" s="2">
        <v>43524</v>
      </c>
      <c r="M47" s="2" t="s">
        <v>43</v>
      </c>
      <c r="O47" s="3" t="s">
        <v>44</v>
      </c>
      <c r="P47" t="s">
        <v>34</v>
      </c>
      <c r="Q47">
        <f>IF(ISBLANK(Table1[[#This Row],[Date de fin de lecture FR]]),"",YEAR(Table1[[#This Row],[Date de fin de lecture FR]]))</f>
        <v>2019</v>
      </c>
      <c r="R47" s="7">
        <f>IF(ISBLANK(Table1[[#This Row],[Date de fin de lecture FR]]),"",MONTH(Table1[[#This Row],[Date de fin de lecture FR]]))</f>
        <v>2</v>
      </c>
      <c r="S47" t="str">
        <f>IF(ISBLANK(Table1[[#This Row],[Date de début de lecture]]),"",(IF(ISBLANK(Table1[[#This Row],[Date de fin de lecture FR]]),0,Table1[[#This Row],[Date de fin de lecture FR]]-Table1[[#This Row],[Date de début de lecture]])))</f>
        <v/>
      </c>
      <c r="T47" s="15" t="str">
        <f>IF(Table1[[#This Row],[Temps de lecture en jours]]="","",IF(ISBLANK(Table1[[#This Row],[Nbr Pages]]),0,Table1[[#This Row],[Nbr Pages]]/Table1[[#This Row],[Temps de lecture en jours]]))</f>
        <v/>
      </c>
      <c r="U47" t="str">
        <f>IF(ISBLANK(Table1[[#This Row],[Date d''achat]]),"",IF(ISBLANK(Table1[[#This Row],[Date de fin de lecture FR]]),0,Table1[[#This Row],[Date de fin de lecture FR]]-Table1[[#This Row],[Date d''achat]]))</f>
        <v/>
      </c>
      <c r="V47" s="7">
        <f>IF(ISBLANK(Table1[[#This Row],[Date de sortie]]),"",ROUNDDOWN(YEAR(Table1[[#This Row],[Date de sortie]]),-1))</f>
        <v>2010</v>
      </c>
    </row>
    <row r="48" spans="1:22">
      <c r="A48" t="s">
        <v>112</v>
      </c>
      <c r="B48" t="s">
        <v>75</v>
      </c>
      <c r="C48">
        <v>1</v>
      </c>
      <c r="D48">
        <v>1</v>
      </c>
      <c r="E48">
        <v>1</v>
      </c>
      <c r="F48" t="s">
        <v>46</v>
      </c>
      <c r="H48">
        <v>544</v>
      </c>
      <c r="I48" s="2">
        <v>43101</v>
      </c>
      <c r="J48" s="2">
        <v>44189</v>
      </c>
      <c r="L48" s="2">
        <v>44270</v>
      </c>
      <c r="M48" s="2" t="s">
        <v>58</v>
      </c>
      <c r="N48" s="3">
        <v>0</v>
      </c>
      <c r="O48" s="3" t="s">
        <v>113</v>
      </c>
      <c r="P48" t="s">
        <v>114</v>
      </c>
      <c r="Q48">
        <f>IF(ISBLANK(Table1[[#This Row],[Date de fin de lecture FR]]),"",YEAR(Table1[[#This Row],[Date de fin de lecture FR]]))</f>
        <v>2021</v>
      </c>
      <c r="R48" s="7">
        <f>IF(ISBLANK(Table1[[#This Row],[Date de fin de lecture FR]]),"",MONTH(Table1[[#This Row],[Date de fin de lecture FR]]))</f>
        <v>3</v>
      </c>
      <c r="S48" t="str">
        <f>IF(ISBLANK(Table1[[#This Row],[Date de début de lecture]]),"",(IF(ISBLANK(Table1[[#This Row],[Date de fin de lecture FR]]),0,Table1[[#This Row],[Date de fin de lecture FR]]-Table1[[#This Row],[Date de début de lecture]])))</f>
        <v/>
      </c>
      <c r="T48" s="15" t="str">
        <f>IF(Table1[[#This Row],[Temps de lecture en jours]]="","",IF(ISBLANK(Table1[[#This Row],[Nbr Pages]]),0,Table1[[#This Row],[Nbr Pages]]/Table1[[#This Row],[Temps de lecture en jours]]))</f>
        <v/>
      </c>
      <c r="U48">
        <f>IF(ISBLANK(Table1[[#This Row],[Date d''achat]]),"",IF(ISBLANK(Table1[[#This Row],[Date de fin de lecture FR]]),0,Table1[[#This Row],[Date de fin de lecture FR]]-Table1[[#This Row],[Date d''achat]]))</f>
        <v>81</v>
      </c>
      <c r="V48" s="7">
        <f>IF(ISBLANK(Table1[[#This Row],[Date de sortie]]),"",ROUNDDOWN(YEAR(Table1[[#This Row],[Date de sortie]]),-1))</f>
        <v>2010</v>
      </c>
    </row>
    <row r="49" spans="1:22">
      <c r="A49" t="s">
        <v>115</v>
      </c>
      <c r="B49" t="s">
        <v>75</v>
      </c>
      <c r="C49">
        <v>1</v>
      </c>
      <c r="D49">
        <v>1</v>
      </c>
      <c r="E49">
        <v>1</v>
      </c>
      <c r="F49" t="s">
        <v>31</v>
      </c>
      <c r="H49">
        <v>736</v>
      </c>
      <c r="I49" s="2">
        <v>44111</v>
      </c>
      <c r="J49" s="2">
        <v>44527</v>
      </c>
      <c r="K49" s="2">
        <v>44527</v>
      </c>
      <c r="L49" s="2">
        <v>44542</v>
      </c>
      <c r="M49" s="2" t="s">
        <v>58</v>
      </c>
      <c r="N49" s="3">
        <v>1</v>
      </c>
      <c r="O49" s="3" t="s">
        <v>44</v>
      </c>
      <c r="Q49">
        <f>IF(ISBLANK(Table1[[#This Row],[Date de fin de lecture FR]]),"",YEAR(Table1[[#This Row],[Date de fin de lecture FR]]))</f>
        <v>2021</v>
      </c>
      <c r="R49" s="7">
        <f>IF(ISBLANK(Table1[[#This Row],[Date de fin de lecture FR]]),"",MONTH(Table1[[#This Row],[Date de fin de lecture FR]]))</f>
        <v>12</v>
      </c>
      <c r="S49">
        <f>IF(ISBLANK(Table1[[#This Row],[Date de début de lecture]]),"",(IF(ISBLANK(Table1[[#This Row],[Date de fin de lecture FR]]),0,Table1[[#This Row],[Date de fin de lecture FR]]-Table1[[#This Row],[Date de début de lecture]])))</f>
        <v>15</v>
      </c>
      <c r="T49" s="15">
        <f>IF(Table1[[#This Row],[Temps de lecture en jours]]="","",IF(ISBLANK(Table1[[#This Row],[Nbr Pages]]),0,Table1[[#This Row],[Nbr Pages]]/Table1[[#This Row],[Temps de lecture en jours]]))</f>
        <v>49.06666666666667</v>
      </c>
      <c r="U49">
        <f>IF(ISBLANK(Table1[[#This Row],[Date d''achat]]),"",IF(ISBLANK(Table1[[#This Row],[Date de fin de lecture FR]]),0,Table1[[#This Row],[Date de fin de lecture FR]]-Table1[[#This Row],[Date d''achat]]))</f>
        <v>15</v>
      </c>
      <c r="V49" s="7">
        <f>IF(ISBLANK(Table1[[#This Row],[Date de sortie]]),"",ROUNDDOWN(YEAR(Table1[[#This Row],[Date de sortie]]),-1))</f>
        <v>2020</v>
      </c>
    </row>
    <row r="50" spans="1:22">
      <c r="A50" t="s">
        <v>116</v>
      </c>
      <c r="B50" t="s">
        <v>75</v>
      </c>
      <c r="C50">
        <v>1</v>
      </c>
      <c r="D50">
        <v>1</v>
      </c>
      <c r="E50">
        <v>1</v>
      </c>
      <c r="F50" t="s">
        <v>31</v>
      </c>
      <c r="H50">
        <v>659</v>
      </c>
      <c r="I50" s="2">
        <v>44328</v>
      </c>
      <c r="J50" s="2">
        <v>44787</v>
      </c>
      <c r="K50" s="2">
        <v>44787</v>
      </c>
      <c r="L50" s="2">
        <v>44795</v>
      </c>
      <c r="M50" s="2" t="s">
        <v>58</v>
      </c>
      <c r="N50" s="3">
        <v>2</v>
      </c>
      <c r="O50" s="3" t="s">
        <v>44</v>
      </c>
      <c r="P50" t="s">
        <v>117</v>
      </c>
      <c r="Q50">
        <f>IF(ISBLANK(Table1[[#This Row],[Date de fin de lecture FR]]),"",YEAR(Table1[[#This Row],[Date de fin de lecture FR]]))</f>
        <v>2022</v>
      </c>
      <c r="R50" s="7">
        <f>IF(ISBLANK(Table1[[#This Row],[Date de fin de lecture FR]]),"",MONTH(Table1[[#This Row],[Date de fin de lecture FR]]))</f>
        <v>8</v>
      </c>
      <c r="S50">
        <f>IF(ISBLANK(Table1[[#This Row],[Date de début de lecture]]),"",(IF(ISBLANK(Table1[[#This Row],[Date de fin de lecture FR]]),0,Table1[[#This Row],[Date de fin de lecture FR]]-Table1[[#This Row],[Date de début de lecture]])))</f>
        <v>8</v>
      </c>
      <c r="T50" s="15">
        <f>IF(Table1[[#This Row],[Temps de lecture en jours]]="","",IF(ISBLANK(Table1[[#This Row],[Nbr Pages]]),0,Table1[[#This Row],[Nbr Pages]]/Table1[[#This Row],[Temps de lecture en jours]]))</f>
        <v>82.375</v>
      </c>
      <c r="U50">
        <f>IF(ISBLANK(Table1[[#This Row],[Date d''achat]]),"",IF(ISBLANK(Table1[[#This Row],[Date de fin de lecture FR]]),0,Table1[[#This Row],[Date de fin de lecture FR]]-Table1[[#This Row],[Date d''achat]]))</f>
        <v>8</v>
      </c>
      <c r="V50" s="7">
        <f>IF(ISBLANK(Table1[[#This Row],[Date de sortie]]),"",ROUNDDOWN(YEAR(Table1[[#This Row],[Date de sortie]]),-1))</f>
        <v>2020</v>
      </c>
    </row>
    <row r="51" spans="1:22">
      <c r="A51" t="s">
        <v>118</v>
      </c>
      <c r="B51" t="s">
        <v>75</v>
      </c>
      <c r="C51">
        <v>1</v>
      </c>
      <c r="D51">
        <v>1</v>
      </c>
      <c r="E51" t="s">
        <v>34</v>
      </c>
      <c r="F51" t="s">
        <v>46</v>
      </c>
      <c r="G51" t="s">
        <v>97</v>
      </c>
      <c r="H51">
        <v>984</v>
      </c>
      <c r="I51" s="2">
        <v>43991</v>
      </c>
      <c r="M51" s="2" t="s">
        <v>43</v>
      </c>
      <c r="O51" s="3" t="s">
        <v>44</v>
      </c>
      <c r="P51" t="s">
        <v>119</v>
      </c>
      <c r="Q51" t="str">
        <f>IF(ISBLANK(Table1[[#This Row],[Date de fin de lecture FR]]),"",YEAR(Table1[[#This Row],[Date de fin de lecture FR]]))</f>
        <v/>
      </c>
      <c r="R51" s="7" t="str">
        <f>IF(ISBLANK(Table1[[#This Row],[Date de fin de lecture FR]]),"",MONTH(Table1[[#This Row],[Date de fin de lecture FR]]))</f>
        <v/>
      </c>
      <c r="S51" t="str">
        <f>IF(ISBLANK(Table1[[#This Row],[Date de début de lecture]]),"",(IF(ISBLANK(Table1[[#This Row],[Date de fin de lecture FR]]),0,Table1[[#This Row],[Date de fin de lecture FR]]-Table1[[#This Row],[Date de début de lecture]])))</f>
        <v/>
      </c>
      <c r="T51" s="15" t="str">
        <f>IF(Table1[[#This Row],[Temps de lecture en jours]]="","",IF(ISBLANK(Table1[[#This Row],[Nbr Pages]]),0,Table1[[#This Row],[Nbr Pages]]/Table1[[#This Row],[Temps de lecture en jours]]))</f>
        <v/>
      </c>
      <c r="U51" t="str">
        <f>IF(ISBLANK(Table1[[#This Row],[Date d''achat]]),"",IF(ISBLANK(Table1[[#This Row],[Date de fin de lecture FR]]),0,Table1[[#This Row],[Date de fin de lecture FR]]-Table1[[#This Row],[Date d''achat]]))</f>
        <v/>
      </c>
      <c r="V51" s="7">
        <f>IF(ISBLANK(Table1[[#This Row],[Date de sortie]]),"",ROUNDDOWN(YEAR(Table1[[#This Row],[Date de sortie]]),-1))</f>
        <v>2020</v>
      </c>
    </row>
    <row r="52" spans="1:22">
      <c r="A52" t="s">
        <v>120</v>
      </c>
      <c r="B52" t="s">
        <v>121</v>
      </c>
      <c r="C52">
        <v>1</v>
      </c>
      <c r="D52" t="s">
        <v>34</v>
      </c>
      <c r="E52" t="s">
        <v>34</v>
      </c>
      <c r="F52" t="s">
        <v>122</v>
      </c>
      <c r="H52">
        <v>576</v>
      </c>
      <c r="I52" s="2">
        <v>42005</v>
      </c>
      <c r="N52" s="2"/>
      <c r="O52" s="2"/>
      <c r="P52" t="s">
        <v>34</v>
      </c>
      <c r="Q52" t="str">
        <f>IF(ISBLANK(Table1[[#This Row],[Date de fin de lecture FR]]),"",YEAR(Table1[[#This Row],[Date de fin de lecture FR]]))</f>
        <v/>
      </c>
      <c r="R52" s="7" t="str">
        <f>IF(ISBLANK(Table1[[#This Row],[Date de fin de lecture FR]]),"",MONTH(Table1[[#This Row],[Date de fin de lecture FR]]))</f>
        <v/>
      </c>
      <c r="S52" t="str">
        <f>IF(ISBLANK(Table1[[#This Row],[Date de début de lecture]]),"",(IF(ISBLANK(Table1[[#This Row],[Date de fin de lecture FR]]),0,Table1[[#This Row],[Date de fin de lecture FR]]-Table1[[#This Row],[Date de début de lecture]])))</f>
        <v/>
      </c>
      <c r="T52" s="15" t="str">
        <f>IF(Table1[[#This Row],[Temps de lecture en jours]]="","",IF(ISBLANK(Table1[[#This Row],[Nbr Pages]]),0,Table1[[#This Row],[Nbr Pages]]/Table1[[#This Row],[Temps de lecture en jours]]))</f>
        <v/>
      </c>
      <c r="U52" t="str">
        <f>IF(ISBLANK(Table1[[#This Row],[Date d''achat]]),"",IF(ISBLANK(Table1[[#This Row],[Date de fin de lecture FR]]),0,Table1[[#This Row],[Date de fin de lecture FR]]-Table1[[#This Row],[Date d''achat]]))</f>
        <v/>
      </c>
      <c r="V52" s="7">
        <f>IF(ISBLANK(Table1[[#This Row],[Date de sortie]]),"",ROUNDDOWN(YEAR(Table1[[#This Row],[Date de sortie]]),-1))</f>
        <v>2010</v>
      </c>
    </row>
    <row r="53" spans="1:22">
      <c r="A53" t="s">
        <v>123</v>
      </c>
      <c r="B53" t="s">
        <v>124</v>
      </c>
      <c r="C53">
        <v>1</v>
      </c>
      <c r="D53" t="s">
        <v>34</v>
      </c>
      <c r="E53" t="s">
        <v>34</v>
      </c>
      <c r="F53" t="s">
        <v>46</v>
      </c>
      <c r="H53">
        <v>480</v>
      </c>
      <c r="I53" s="2">
        <v>36739</v>
      </c>
      <c r="J53" s="2">
        <v>43728</v>
      </c>
      <c r="N53" s="2"/>
      <c r="O53" s="2"/>
      <c r="P53" t="s">
        <v>34</v>
      </c>
      <c r="Q53" t="str">
        <f>IF(ISBLANK(Table1[[#This Row],[Date de fin de lecture FR]]),"",YEAR(Table1[[#This Row],[Date de fin de lecture FR]]))</f>
        <v/>
      </c>
      <c r="R53" s="7" t="str">
        <f>IF(ISBLANK(Table1[[#This Row],[Date de fin de lecture FR]]),"",MONTH(Table1[[#This Row],[Date de fin de lecture FR]]))</f>
        <v/>
      </c>
      <c r="S53" t="str">
        <f>IF(ISBLANK(Table1[[#This Row],[Date de début de lecture]]),"",(IF(ISBLANK(Table1[[#This Row],[Date de fin de lecture FR]]),0,Table1[[#This Row],[Date de fin de lecture FR]]-Table1[[#This Row],[Date de début de lecture]])))</f>
        <v/>
      </c>
      <c r="T53" s="15" t="str">
        <f>IF(Table1[[#This Row],[Temps de lecture en jours]]="","",IF(ISBLANK(Table1[[#This Row],[Nbr Pages]]),0,Table1[[#This Row],[Nbr Pages]]/Table1[[#This Row],[Temps de lecture en jours]]))</f>
        <v/>
      </c>
      <c r="U53">
        <f>IF(ISBLANK(Table1[[#This Row],[Date d''achat]]),"",IF(ISBLANK(Table1[[#This Row],[Date de fin de lecture FR]]),0,Table1[[#This Row],[Date de fin de lecture FR]]-Table1[[#This Row],[Date d''achat]]))</f>
        <v>0</v>
      </c>
      <c r="V53" s="7">
        <f>IF(ISBLANK(Table1[[#This Row],[Date de sortie]]),"",ROUNDDOWN(YEAR(Table1[[#This Row],[Date de sortie]]),-1))</f>
        <v>2000</v>
      </c>
    </row>
    <row r="54" spans="1:22">
      <c r="A54" t="s">
        <v>125</v>
      </c>
      <c r="B54" t="s">
        <v>126</v>
      </c>
      <c r="C54">
        <v>1</v>
      </c>
      <c r="D54" t="s">
        <v>34</v>
      </c>
      <c r="E54" t="s">
        <v>34</v>
      </c>
      <c r="F54" t="s">
        <v>31</v>
      </c>
      <c r="G54" t="s">
        <v>127</v>
      </c>
      <c r="H54">
        <v>328</v>
      </c>
      <c r="I54" s="2">
        <v>40382</v>
      </c>
      <c r="N54" s="2"/>
      <c r="O54" s="2"/>
      <c r="P54" t="s">
        <v>34</v>
      </c>
      <c r="Q54" t="str">
        <f>IF(ISBLANK(Table1[[#This Row],[Date de fin de lecture FR]]),"",YEAR(Table1[[#This Row],[Date de fin de lecture FR]]))</f>
        <v/>
      </c>
      <c r="R54" s="7" t="str">
        <f>IF(ISBLANK(Table1[[#This Row],[Date de fin de lecture FR]]),"",MONTH(Table1[[#This Row],[Date de fin de lecture FR]]))</f>
        <v/>
      </c>
      <c r="S54" t="str">
        <f>IF(ISBLANK(Table1[[#This Row],[Date de début de lecture]]),"",(IF(ISBLANK(Table1[[#This Row],[Date de fin de lecture FR]]),0,Table1[[#This Row],[Date de fin de lecture FR]]-Table1[[#This Row],[Date de début de lecture]])))</f>
        <v/>
      </c>
      <c r="T54" s="15" t="str">
        <f>IF(Table1[[#This Row],[Temps de lecture en jours]]="","",IF(ISBLANK(Table1[[#This Row],[Nbr Pages]]),0,Table1[[#This Row],[Nbr Pages]]/Table1[[#This Row],[Temps de lecture en jours]]))</f>
        <v/>
      </c>
      <c r="U54" t="str">
        <f>IF(ISBLANK(Table1[[#This Row],[Date d''achat]]),"",IF(ISBLANK(Table1[[#This Row],[Date de fin de lecture FR]]),0,Table1[[#This Row],[Date de fin de lecture FR]]-Table1[[#This Row],[Date d''achat]]))</f>
        <v/>
      </c>
      <c r="V54" s="7">
        <f>IF(ISBLANK(Table1[[#This Row],[Date de sortie]]),"",ROUNDDOWN(YEAR(Table1[[#This Row],[Date de sortie]]),-1))</f>
        <v>2010</v>
      </c>
    </row>
    <row r="55" spans="1:22">
      <c r="A55" t="s">
        <v>128</v>
      </c>
      <c r="B55" t="s">
        <v>129</v>
      </c>
      <c r="C55">
        <v>1</v>
      </c>
      <c r="D55">
        <v>1</v>
      </c>
      <c r="E55">
        <v>1</v>
      </c>
      <c r="F55" t="s">
        <v>46</v>
      </c>
      <c r="H55">
        <v>608</v>
      </c>
      <c r="I55" s="2">
        <v>42501</v>
      </c>
      <c r="L55" s="2">
        <v>43636</v>
      </c>
      <c r="M55" s="2" t="s">
        <v>58</v>
      </c>
      <c r="N55" s="3">
        <v>1</v>
      </c>
      <c r="O55" s="3" t="s">
        <v>44</v>
      </c>
      <c r="P55" t="s">
        <v>34</v>
      </c>
      <c r="Q55">
        <f>IF(ISBLANK(Table1[[#This Row],[Date de fin de lecture FR]]),"",YEAR(Table1[[#This Row],[Date de fin de lecture FR]]))</f>
        <v>2019</v>
      </c>
      <c r="R55" s="7">
        <f>IF(ISBLANK(Table1[[#This Row],[Date de fin de lecture FR]]),"",MONTH(Table1[[#This Row],[Date de fin de lecture FR]]))</f>
        <v>6</v>
      </c>
      <c r="S55" t="str">
        <f>IF(ISBLANK(Table1[[#This Row],[Date de début de lecture]]),"",(IF(ISBLANK(Table1[[#This Row],[Date de fin de lecture FR]]),0,Table1[[#This Row],[Date de fin de lecture FR]]-Table1[[#This Row],[Date de début de lecture]])))</f>
        <v/>
      </c>
      <c r="T55" s="15" t="str">
        <f>IF(Table1[[#This Row],[Temps de lecture en jours]]="","",IF(ISBLANK(Table1[[#This Row],[Nbr Pages]]),0,Table1[[#This Row],[Nbr Pages]]/Table1[[#This Row],[Temps de lecture en jours]]))</f>
        <v/>
      </c>
      <c r="U55" t="str">
        <f>IF(ISBLANK(Table1[[#This Row],[Date d''achat]]),"",IF(ISBLANK(Table1[[#This Row],[Date de fin de lecture FR]]),0,Table1[[#This Row],[Date de fin de lecture FR]]-Table1[[#This Row],[Date d''achat]]))</f>
        <v/>
      </c>
      <c r="V55" s="7">
        <f>IF(ISBLANK(Table1[[#This Row],[Date de sortie]]),"",ROUNDDOWN(YEAR(Table1[[#This Row],[Date de sortie]]),-1))</f>
        <v>2010</v>
      </c>
    </row>
    <row r="56" spans="1:22">
      <c r="A56" t="s">
        <v>130</v>
      </c>
      <c r="B56" t="s">
        <v>129</v>
      </c>
      <c r="C56">
        <v>1</v>
      </c>
      <c r="D56">
        <v>1</v>
      </c>
      <c r="E56">
        <v>1</v>
      </c>
      <c r="F56" t="s">
        <v>46</v>
      </c>
      <c r="H56">
        <v>704</v>
      </c>
      <c r="I56" s="2">
        <v>42306</v>
      </c>
      <c r="L56" s="2">
        <v>43644</v>
      </c>
      <c r="M56" s="2" t="s">
        <v>58</v>
      </c>
      <c r="N56" s="3">
        <v>2</v>
      </c>
      <c r="O56" s="3" t="s">
        <v>44</v>
      </c>
      <c r="P56" t="s">
        <v>34</v>
      </c>
      <c r="Q56">
        <f>IF(ISBLANK(Table1[[#This Row],[Date de fin de lecture FR]]),"",YEAR(Table1[[#This Row],[Date de fin de lecture FR]]))</f>
        <v>2019</v>
      </c>
      <c r="R56" s="7">
        <f>IF(ISBLANK(Table1[[#This Row],[Date de fin de lecture FR]]),"",MONTH(Table1[[#This Row],[Date de fin de lecture FR]]))</f>
        <v>6</v>
      </c>
      <c r="S56" t="str">
        <f>IF(ISBLANK(Table1[[#This Row],[Date de début de lecture]]),"",(IF(ISBLANK(Table1[[#This Row],[Date de fin de lecture FR]]),0,Table1[[#This Row],[Date de fin de lecture FR]]-Table1[[#This Row],[Date de début de lecture]])))</f>
        <v/>
      </c>
      <c r="T56" s="15" t="str">
        <f>IF(Table1[[#This Row],[Temps de lecture en jours]]="","",IF(ISBLANK(Table1[[#This Row],[Nbr Pages]]),0,Table1[[#This Row],[Nbr Pages]]/Table1[[#This Row],[Temps de lecture en jours]]))</f>
        <v/>
      </c>
      <c r="U56" t="str">
        <f>IF(ISBLANK(Table1[[#This Row],[Date d''achat]]),"",IF(ISBLANK(Table1[[#This Row],[Date de fin de lecture FR]]),0,Table1[[#This Row],[Date de fin de lecture FR]]-Table1[[#This Row],[Date d''achat]]))</f>
        <v/>
      </c>
      <c r="V56" s="7">
        <f>IF(ISBLANK(Table1[[#This Row],[Date de sortie]]),"",ROUNDDOWN(YEAR(Table1[[#This Row],[Date de sortie]]),-1))</f>
        <v>2010</v>
      </c>
    </row>
    <row r="57" spans="1:22">
      <c r="A57" t="s">
        <v>131</v>
      </c>
      <c r="B57" t="s">
        <v>129</v>
      </c>
      <c r="C57">
        <v>1</v>
      </c>
      <c r="D57">
        <v>1</v>
      </c>
      <c r="E57" t="s">
        <v>34</v>
      </c>
      <c r="F57" t="s">
        <v>46</v>
      </c>
      <c r="H57">
        <v>576</v>
      </c>
      <c r="I57" s="2">
        <v>42887</v>
      </c>
      <c r="L57" s="2">
        <v>43658</v>
      </c>
      <c r="M57" s="2" t="s">
        <v>58</v>
      </c>
      <c r="N57" s="3">
        <v>3</v>
      </c>
      <c r="O57" s="3" t="s">
        <v>44</v>
      </c>
      <c r="P57" t="s">
        <v>34</v>
      </c>
      <c r="Q57">
        <f>IF(ISBLANK(Table1[[#This Row],[Date de fin de lecture FR]]),"",YEAR(Table1[[#This Row],[Date de fin de lecture FR]]))</f>
        <v>2019</v>
      </c>
      <c r="R57" s="7">
        <f>IF(ISBLANK(Table1[[#This Row],[Date de fin de lecture FR]]),"",MONTH(Table1[[#This Row],[Date de fin de lecture FR]]))</f>
        <v>7</v>
      </c>
      <c r="S57" t="str">
        <f>IF(ISBLANK(Table1[[#This Row],[Date de début de lecture]]),"",(IF(ISBLANK(Table1[[#This Row],[Date de fin de lecture FR]]),0,Table1[[#This Row],[Date de fin de lecture FR]]-Table1[[#This Row],[Date de début de lecture]])))</f>
        <v/>
      </c>
      <c r="T57" s="15" t="str">
        <f>IF(Table1[[#This Row],[Temps de lecture en jours]]="","",IF(ISBLANK(Table1[[#This Row],[Nbr Pages]]),0,Table1[[#This Row],[Nbr Pages]]/Table1[[#This Row],[Temps de lecture en jours]]))</f>
        <v/>
      </c>
      <c r="U57" t="str">
        <f>IF(ISBLANK(Table1[[#This Row],[Date d''achat]]),"",IF(ISBLANK(Table1[[#This Row],[Date de fin de lecture FR]]),0,Table1[[#This Row],[Date de fin de lecture FR]]-Table1[[#This Row],[Date d''achat]]))</f>
        <v/>
      </c>
      <c r="V57" s="7">
        <f>IF(ISBLANK(Table1[[#This Row],[Date de sortie]]),"",ROUNDDOWN(YEAR(Table1[[#This Row],[Date de sortie]]),-1))</f>
        <v>2010</v>
      </c>
    </row>
    <row r="58" spans="1:22">
      <c r="A58" t="s">
        <v>132</v>
      </c>
      <c r="B58" t="s">
        <v>133</v>
      </c>
      <c r="C58">
        <v>1</v>
      </c>
      <c r="D58">
        <v>1</v>
      </c>
      <c r="E58">
        <v>1</v>
      </c>
      <c r="F58" t="s">
        <v>31</v>
      </c>
      <c r="G58" t="s">
        <v>42</v>
      </c>
      <c r="H58">
        <v>448</v>
      </c>
      <c r="I58" s="2">
        <v>43327</v>
      </c>
      <c r="J58" s="2">
        <v>44044</v>
      </c>
      <c r="L58" s="2">
        <v>44055</v>
      </c>
      <c r="M58" s="2" t="s">
        <v>43</v>
      </c>
      <c r="O58" s="3" t="s">
        <v>44</v>
      </c>
      <c r="P58" t="s">
        <v>134</v>
      </c>
      <c r="Q58">
        <f>IF(ISBLANK(Table1[[#This Row],[Date de fin de lecture FR]]),"",YEAR(Table1[[#This Row],[Date de fin de lecture FR]]))</f>
        <v>2020</v>
      </c>
      <c r="R58" s="7">
        <f>IF(ISBLANK(Table1[[#This Row],[Date de fin de lecture FR]]),"",MONTH(Table1[[#This Row],[Date de fin de lecture FR]]))</f>
        <v>8</v>
      </c>
      <c r="S58" t="str">
        <f>IF(ISBLANK(Table1[[#This Row],[Date de début de lecture]]),"",(IF(ISBLANK(Table1[[#This Row],[Date de fin de lecture FR]]),0,Table1[[#This Row],[Date de fin de lecture FR]]-Table1[[#This Row],[Date de début de lecture]])))</f>
        <v/>
      </c>
      <c r="T58" s="15" t="str">
        <f>IF(Table1[[#This Row],[Temps de lecture en jours]]="","",IF(ISBLANK(Table1[[#This Row],[Nbr Pages]]),0,Table1[[#This Row],[Nbr Pages]]/Table1[[#This Row],[Temps de lecture en jours]]))</f>
        <v/>
      </c>
      <c r="U58">
        <f>IF(ISBLANK(Table1[[#This Row],[Date d''achat]]),"",IF(ISBLANK(Table1[[#This Row],[Date de fin de lecture FR]]),0,Table1[[#This Row],[Date de fin de lecture FR]]-Table1[[#This Row],[Date d''achat]]))</f>
        <v>11</v>
      </c>
      <c r="V58" s="7">
        <f>IF(ISBLANK(Table1[[#This Row],[Date de sortie]]),"",ROUNDDOWN(YEAR(Table1[[#This Row],[Date de sortie]]),-1))</f>
        <v>2010</v>
      </c>
    </row>
    <row r="59" spans="1:22">
      <c r="A59" t="s">
        <v>135</v>
      </c>
      <c r="B59" t="s">
        <v>136</v>
      </c>
      <c r="D59">
        <v>1</v>
      </c>
      <c r="E59">
        <v>1</v>
      </c>
      <c r="F59" t="s">
        <v>46</v>
      </c>
      <c r="H59">
        <v>702</v>
      </c>
      <c r="I59" s="2">
        <v>43709</v>
      </c>
      <c r="L59" s="2">
        <v>37987</v>
      </c>
      <c r="M59" s="2" t="s">
        <v>58</v>
      </c>
      <c r="N59" s="3">
        <v>1</v>
      </c>
      <c r="O59" s="3" t="s">
        <v>44</v>
      </c>
      <c r="Q59">
        <f>IF(ISBLANK(Table1[[#This Row],[Date de fin de lecture FR]]),"",YEAR(Table1[[#This Row],[Date de fin de lecture FR]]))</f>
        <v>2004</v>
      </c>
      <c r="R59" s="7">
        <f>IF(ISBLANK(Table1[[#This Row],[Date de fin de lecture FR]]),"",MONTH(Table1[[#This Row],[Date de fin de lecture FR]]))</f>
        <v>1</v>
      </c>
      <c r="S59" t="str">
        <f>IF(ISBLANK(Table1[[#This Row],[Date de début de lecture]]),"",(IF(ISBLANK(Table1[[#This Row],[Date de fin de lecture FR]]),0,Table1[[#This Row],[Date de fin de lecture FR]]-Table1[[#This Row],[Date de début de lecture]])))</f>
        <v/>
      </c>
      <c r="T59" s="15" t="str">
        <f>IF(Table1[[#This Row],[Temps de lecture en jours]]="","",IF(ISBLANK(Table1[[#This Row],[Nbr Pages]]),0,Table1[[#This Row],[Nbr Pages]]/Table1[[#This Row],[Temps de lecture en jours]]))</f>
        <v/>
      </c>
      <c r="U59" t="str">
        <f>IF(ISBLANK(Table1[[#This Row],[Date d''achat]]),"",IF(ISBLANK(Table1[[#This Row],[Date de fin de lecture FR]]),0,Table1[[#This Row],[Date de fin de lecture FR]]-Table1[[#This Row],[Date d''achat]]))</f>
        <v/>
      </c>
      <c r="V59" s="7">
        <f>IF(ISBLANK(Table1[[#This Row],[Date de sortie]]),"",ROUNDDOWN(YEAR(Table1[[#This Row],[Date de sortie]]),-1))</f>
        <v>2010</v>
      </c>
    </row>
    <row r="60" spans="1:22">
      <c r="A60" t="s">
        <v>137</v>
      </c>
      <c r="B60" t="s">
        <v>138</v>
      </c>
      <c r="C60">
        <v>1</v>
      </c>
      <c r="D60">
        <v>1</v>
      </c>
      <c r="E60">
        <v>1</v>
      </c>
      <c r="F60" t="s">
        <v>46</v>
      </c>
      <c r="H60">
        <v>512</v>
      </c>
      <c r="I60" s="2">
        <v>39030</v>
      </c>
      <c r="L60" s="2">
        <v>43493</v>
      </c>
      <c r="M60" s="2" t="s">
        <v>43</v>
      </c>
      <c r="O60" s="3" t="s">
        <v>44</v>
      </c>
      <c r="P60" t="s">
        <v>34</v>
      </c>
      <c r="Q60">
        <f>IF(ISBLANK(Table1[[#This Row],[Date de fin de lecture FR]]),"",YEAR(Table1[[#This Row],[Date de fin de lecture FR]]))</f>
        <v>2019</v>
      </c>
      <c r="R60" s="7">
        <f>IF(ISBLANK(Table1[[#This Row],[Date de fin de lecture FR]]),"",MONTH(Table1[[#This Row],[Date de fin de lecture FR]]))</f>
        <v>1</v>
      </c>
      <c r="S60" t="str">
        <f>IF(ISBLANK(Table1[[#This Row],[Date de début de lecture]]),"",(IF(ISBLANK(Table1[[#This Row],[Date de fin de lecture FR]]),0,Table1[[#This Row],[Date de fin de lecture FR]]-Table1[[#This Row],[Date de début de lecture]])))</f>
        <v/>
      </c>
      <c r="T60" s="15" t="str">
        <f>IF(Table1[[#This Row],[Temps de lecture en jours]]="","",IF(ISBLANK(Table1[[#This Row],[Nbr Pages]]),0,Table1[[#This Row],[Nbr Pages]]/Table1[[#This Row],[Temps de lecture en jours]]))</f>
        <v/>
      </c>
      <c r="U60" t="str">
        <f>IF(ISBLANK(Table1[[#This Row],[Date d''achat]]),"",IF(ISBLANK(Table1[[#This Row],[Date de fin de lecture FR]]),0,Table1[[#This Row],[Date de fin de lecture FR]]-Table1[[#This Row],[Date d''achat]]))</f>
        <v/>
      </c>
      <c r="V60" s="7">
        <f>IF(ISBLANK(Table1[[#This Row],[Date de sortie]]),"",ROUNDDOWN(YEAR(Table1[[#This Row],[Date de sortie]]),-1))</f>
        <v>2000</v>
      </c>
    </row>
    <row r="61" spans="1:22">
      <c r="A61" t="s">
        <v>139</v>
      </c>
      <c r="B61" t="s">
        <v>140</v>
      </c>
      <c r="C61">
        <v>1</v>
      </c>
      <c r="D61">
        <v>1</v>
      </c>
      <c r="E61">
        <v>1</v>
      </c>
      <c r="F61" t="s">
        <v>31</v>
      </c>
      <c r="G61" t="s">
        <v>42</v>
      </c>
      <c r="H61">
        <v>290</v>
      </c>
      <c r="I61" s="2">
        <v>35294</v>
      </c>
      <c r="M61" s="2" t="s">
        <v>43</v>
      </c>
      <c r="O61" s="3" t="s">
        <v>44</v>
      </c>
      <c r="P61" t="s">
        <v>34</v>
      </c>
      <c r="Q61" t="str">
        <f>IF(ISBLANK(Table1[[#This Row],[Date de fin de lecture FR]]),"",YEAR(Table1[[#This Row],[Date de fin de lecture FR]]))</f>
        <v/>
      </c>
      <c r="R61" s="7" t="str">
        <f>IF(ISBLANK(Table1[[#This Row],[Date de fin de lecture FR]]),"",MONTH(Table1[[#This Row],[Date de fin de lecture FR]]))</f>
        <v/>
      </c>
      <c r="S61" t="str">
        <f>IF(ISBLANK(Table1[[#This Row],[Date de début de lecture]]),"",(IF(ISBLANK(Table1[[#This Row],[Date de fin de lecture FR]]),0,Table1[[#This Row],[Date de fin de lecture FR]]-Table1[[#This Row],[Date de début de lecture]])))</f>
        <v/>
      </c>
      <c r="T61" s="15" t="str">
        <f>IF(Table1[[#This Row],[Temps de lecture en jours]]="","",IF(ISBLANK(Table1[[#This Row],[Nbr Pages]]),0,Table1[[#This Row],[Nbr Pages]]/Table1[[#This Row],[Temps de lecture en jours]]))</f>
        <v/>
      </c>
      <c r="U61" t="str">
        <f>IF(ISBLANK(Table1[[#This Row],[Date d''achat]]),"",IF(ISBLANK(Table1[[#This Row],[Date de fin de lecture FR]]),0,Table1[[#This Row],[Date de fin de lecture FR]]-Table1[[#This Row],[Date d''achat]]))</f>
        <v/>
      </c>
      <c r="V61" s="7">
        <f>IF(ISBLANK(Table1[[#This Row],[Date de sortie]]),"",ROUNDDOWN(YEAR(Table1[[#This Row],[Date de sortie]]),-1))</f>
        <v>1990</v>
      </c>
    </row>
    <row r="62" spans="1:22">
      <c r="A62" t="s">
        <v>141</v>
      </c>
      <c r="B62" t="s">
        <v>142</v>
      </c>
      <c r="F62" t="s">
        <v>122</v>
      </c>
      <c r="H62">
        <v>845</v>
      </c>
      <c r="I62" s="2">
        <v>43648</v>
      </c>
      <c r="N62" s="2"/>
      <c r="O62" s="2"/>
      <c r="Q62" t="str">
        <f>IF(ISBLANK(Table1[[#This Row],[Date de fin de lecture FR]]),"",YEAR(Table1[[#This Row],[Date de fin de lecture FR]]))</f>
        <v/>
      </c>
      <c r="R62" s="7" t="str">
        <f>IF(ISBLANK(Table1[[#This Row],[Date de fin de lecture FR]]),"",MONTH(Table1[[#This Row],[Date de fin de lecture FR]]))</f>
        <v/>
      </c>
      <c r="S62" t="str">
        <f>IF(ISBLANK(Table1[[#This Row],[Date de début de lecture]]),"",(IF(ISBLANK(Table1[[#This Row],[Date de fin de lecture FR]]),0,Table1[[#This Row],[Date de fin de lecture FR]]-Table1[[#This Row],[Date de début de lecture]])))</f>
        <v/>
      </c>
      <c r="T62" s="15" t="str">
        <f>IF(Table1[[#This Row],[Temps de lecture en jours]]="","",IF(ISBLANK(Table1[[#This Row],[Nbr Pages]]),0,Table1[[#This Row],[Nbr Pages]]/Table1[[#This Row],[Temps de lecture en jours]]))</f>
        <v/>
      </c>
      <c r="U62" t="str">
        <f>IF(ISBLANK(Table1[[#This Row],[Date d''achat]]),"",IF(ISBLANK(Table1[[#This Row],[Date de fin de lecture FR]]),0,Table1[[#This Row],[Date de fin de lecture FR]]-Table1[[#This Row],[Date d''achat]]))</f>
        <v/>
      </c>
      <c r="V62" s="7">
        <f>IF(ISBLANK(Table1[[#This Row],[Date de sortie]]),"",ROUNDDOWN(YEAR(Table1[[#This Row],[Date de sortie]]),-1))</f>
        <v>2010</v>
      </c>
    </row>
    <row r="63" spans="1:22">
      <c r="A63" t="s">
        <v>143</v>
      </c>
      <c r="B63" t="s">
        <v>144</v>
      </c>
      <c r="C63">
        <v>1</v>
      </c>
      <c r="D63" t="s">
        <v>34</v>
      </c>
      <c r="E63" t="s">
        <v>34</v>
      </c>
      <c r="F63" t="s">
        <v>31</v>
      </c>
      <c r="H63">
        <v>310</v>
      </c>
      <c r="I63" s="2">
        <v>18994</v>
      </c>
      <c r="N63" s="2"/>
      <c r="O63" s="2"/>
      <c r="P63" t="s">
        <v>34</v>
      </c>
      <c r="Q63" t="str">
        <f>IF(ISBLANK(Table1[[#This Row],[Date de fin de lecture FR]]),"",YEAR(Table1[[#This Row],[Date de fin de lecture FR]]))</f>
        <v/>
      </c>
      <c r="R63" s="7" t="str">
        <f>IF(ISBLANK(Table1[[#This Row],[Date de fin de lecture FR]]),"",MONTH(Table1[[#This Row],[Date de fin de lecture FR]]))</f>
        <v/>
      </c>
      <c r="S63" t="str">
        <f>IF(ISBLANK(Table1[[#This Row],[Date de début de lecture]]),"",(IF(ISBLANK(Table1[[#This Row],[Date de fin de lecture FR]]),0,Table1[[#This Row],[Date de fin de lecture FR]]-Table1[[#This Row],[Date de début de lecture]])))</f>
        <v/>
      </c>
      <c r="T63" s="15" t="str">
        <f>IF(Table1[[#This Row],[Temps de lecture en jours]]="","",IF(ISBLANK(Table1[[#This Row],[Nbr Pages]]),0,Table1[[#This Row],[Nbr Pages]]/Table1[[#This Row],[Temps de lecture en jours]]))</f>
        <v/>
      </c>
      <c r="U63" t="str">
        <f>IF(ISBLANK(Table1[[#This Row],[Date d''achat]]),"",IF(ISBLANK(Table1[[#This Row],[Date de fin de lecture FR]]),0,Table1[[#This Row],[Date de fin de lecture FR]]-Table1[[#This Row],[Date d''achat]]))</f>
        <v/>
      </c>
      <c r="V63" s="7">
        <f>IF(ISBLANK(Table1[[#This Row],[Date de sortie]]),"",ROUNDDOWN(YEAR(Table1[[#This Row],[Date de sortie]]),-1))</f>
        <v>1950</v>
      </c>
    </row>
    <row r="64" spans="1:22">
      <c r="A64" t="s">
        <v>145</v>
      </c>
      <c r="B64" t="s">
        <v>146</v>
      </c>
      <c r="C64" t="s">
        <v>34</v>
      </c>
      <c r="D64" t="s">
        <v>34</v>
      </c>
      <c r="E64" t="s">
        <v>34</v>
      </c>
      <c r="F64" t="s">
        <v>34</v>
      </c>
      <c r="H64">
        <v>256</v>
      </c>
      <c r="I64" s="2">
        <v>38986</v>
      </c>
      <c r="N64" s="2"/>
      <c r="O64" s="2"/>
      <c r="P64" t="s">
        <v>147</v>
      </c>
      <c r="Q64" t="str">
        <f>IF(ISBLANK(Table1[[#This Row],[Date de fin de lecture FR]]),"",YEAR(Table1[[#This Row],[Date de fin de lecture FR]]))</f>
        <v/>
      </c>
      <c r="R64" s="7" t="str">
        <f>IF(ISBLANK(Table1[[#This Row],[Date de fin de lecture FR]]),"",MONTH(Table1[[#This Row],[Date de fin de lecture FR]]))</f>
        <v/>
      </c>
      <c r="S64" t="str">
        <f>IF(ISBLANK(Table1[[#This Row],[Date de début de lecture]]),"",(IF(ISBLANK(Table1[[#This Row],[Date de fin de lecture FR]]),0,Table1[[#This Row],[Date de fin de lecture FR]]-Table1[[#This Row],[Date de début de lecture]])))</f>
        <v/>
      </c>
      <c r="T64" s="15" t="str">
        <f>IF(Table1[[#This Row],[Temps de lecture en jours]]="","",IF(ISBLANK(Table1[[#This Row],[Nbr Pages]]),0,Table1[[#This Row],[Nbr Pages]]/Table1[[#This Row],[Temps de lecture en jours]]))</f>
        <v/>
      </c>
      <c r="U64" t="str">
        <f>IF(ISBLANK(Table1[[#This Row],[Date d''achat]]),"",IF(ISBLANK(Table1[[#This Row],[Date de fin de lecture FR]]),0,Table1[[#This Row],[Date de fin de lecture FR]]-Table1[[#This Row],[Date d''achat]]))</f>
        <v/>
      </c>
      <c r="V64" s="7">
        <f>IF(ISBLANK(Table1[[#This Row],[Date de sortie]]),"",ROUNDDOWN(YEAR(Table1[[#This Row],[Date de sortie]]),-1))</f>
        <v>2000</v>
      </c>
    </row>
    <row r="65" spans="1:22">
      <c r="A65" t="s">
        <v>148</v>
      </c>
      <c r="B65" t="s">
        <v>149</v>
      </c>
      <c r="C65" t="s">
        <v>34</v>
      </c>
      <c r="D65" t="s">
        <v>34</v>
      </c>
      <c r="E65" t="s">
        <v>34</v>
      </c>
      <c r="F65" t="s">
        <v>31</v>
      </c>
      <c r="H65">
        <v>251</v>
      </c>
      <c r="I65" s="2">
        <v>24108</v>
      </c>
      <c r="N65" s="2"/>
      <c r="O65" s="2"/>
      <c r="P65" t="s">
        <v>34</v>
      </c>
      <c r="Q65" t="str">
        <f>IF(ISBLANK(Table1[[#This Row],[Date de fin de lecture FR]]),"",YEAR(Table1[[#This Row],[Date de fin de lecture FR]]))</f>
        <v/>
      </c>
      <c r="R65" s="7" t="str">
        <f>IF(ISBLANK(Table1[[#This Row],[Date de fin de lecture FR]]),"",MONTH(Table1[[#This Row],[Date de fin de lecture FR]]))</f>
        <v/>
      </c>
      <c r="S65" t="str">
        <f>IF(ISBLANK(Table1[[#This Row],[Date de début de lecture]]),"",(IF(ISBLANK(Table1[[#This Row],[Date de fin de lecture FR]]),0,Table1[[#This Row],[Date de fin de lecture FR]]-Table1[[#This Row],[Date de début de lecture]])))</f>
        <v/>
      </c>
      <c r="T65" s="15" t="str">
        <f>IF(Table1[[#This Row],[Temps de lecture en jours]]="","",IF(ISBLANK(Table1[[#This Row],[Nbr Pages]]),0,Table1[[#This Row],[Nbr Pages]]/Table1[[#This Row],[Temps de lecture en jours]]))</f>
        <v/>
      </c>
      <c r="U65" t="str">
        <f>IF(ISBLANK(Table1[[#This Row],[Date d''achat]]),"",IF(ISBLANK(Table1[[#This Row],[Date de fin de lecture FR]]),0,Table1[[#This Row],[Date de fin de lecture FR]]-Table1[[#This Row],[Date d''achat]]))</f>
        <v/>
      </c>
      <c r="V65" s="7">
        <f>IF(ISBLANK(Table1[[#This Row],[Date de sortie]]),"",ROUNDDOWN(YEAR(Table1[[#This Row],[Date de sortie]]),-1))</f>
        <v>1960</v>
      </c>
    </row>
    <row r="66" spans="1:22">
      <c r="A66" t="s">
        <v>150</v>
      </c>
      <c r="B66" t="s">
        <v>151</v>
      </c>
      <c r="C66">
        <v>1</v>
      </c>
      <c r="D66">
        <v>1</v>
      </c>
      <c r="E66">
        <v>1</v>
      </c>
      <c r="F66" t="s">
        <v>46</v>
      </c>
      <c r="G66" t="s">
        <v>152</v>
      </c>
      <c r="H66">
        <v>440</v>
      </c>
      <c r="I66" s="2">
        <v>44128</v>
      </c>
      <c r="J66" s="2">
        <v>44555</v>
      </c>
      <c r="K66" s="2">
        <v>44560</v>
      </c>
      <c r="L66" s="2">
        <v>44571</v>
      </c>
      <c r="M66" s="2" t="s">
        <v>58</v>
      </c>
      <c r="N66" s="3">
        <v>1</v>
      </c>
      <c r="O66" s="3" t="s">
        <v>44</v>
      </c>
      <c r="P66" t="s">
        <v>153</v>
      </c>
      <c r="Q66">
        <f>IF(ISBLANK(Table1[[#This Row],[Date de fin de lecture FR]]),"",YEAR(Table1[[#This Row],[Date de fin de lecture FR]]))</f>
        <v>2022</v>
      </c>
      <c r="R66" s="7">
        <f>IF(ISBLANK(Table1[[#This Row],[Date de fin de lecture FR]]),"",MONTH(Table1[[#This Row],[Date de fin de lecture FR]]))</f>
        <v>1</v>
      </c>
      <c r="S66">
        <f>IF(ISBLANK(Table1[[#This Row],[Date de début de lecture]]),"",(IF(ISBLANK(Table1[[#This Row],[Date de fin de lecture FR]]),0,Table1[[#This Row],[Date de fin de lecture FR]]-Table1[[#This Row],[Date de début de lecture]])))</f>
        <v>11</v>
      </c>
      <c r="T66" s="15">
        <f>IF(Table1[[#This Row],[Temps de lecture en jours]]="","",IF(ISBLANK(Table1[[#This Row],[Nbr Pages]]),0,Table1[[#This Row],[Nbr Pages]]/Table1[[#This Row],[Temps de lecture en jours]]))</f>
        <v>40</v>
      </c>
      <c r="U66">
        <f>IF(ISBLANK(Table1[[#This Row],[Date d''achat]]),"",IF(ISBLANK(Table1[[#This Row],[Date de fin de lecture FR]]),0,Table1[[#This Row],[Date de fin de lecture FR]]-Table1[[#This Row],[Date d''achat]]))</f>
        <v>16</v>
      </c>
      <c r="V66" s="7">
        <f>IF(ISBLANK(Table1[[#This Row],[Date de sortie]]),"",ROUNDDOWN(YEAR(Table1[[#This Row],[Date de sortie]]),-1))</f>
        <v>2020</v>
      </c>
    </row>
    <row r="67" spans="1:22">
      <c r="A67" t="s">
        <v>154</v>
      </c>
      <c r="B67" t="s">
        <v>151</v>
      </c>
      <c r="F67" t="s">
        <v>46</v>
      </c>
      <c r="N67" s="2"/>
      <c r="O67" s="2"/>
      <c r="Q67" t="str">
        <f>IF(ISBLANK(Table1[[#This Row],[Date de fin de lecture FR]]),"",YEAR(Table1[[#This Row],[Date de fin de lecture FR]]))</f>
        <v/>
      </c>
      <c r="R67" s="7" t="str">
        <f>IF(ISBLANK(Table1[[#This Row],[Date de fin de lecture FR]]),"",MONTH(Table1[[#This Row],[Date de fin de lecture FR]]))</f>
        <v/>
      </c>
      <c r="S67" t="str">
        <f>IF(ISBLANK(Table1[[#This Row],[Date de début de lecture]]),"",(IF(ISBLANK(Table1[[#This Row],[Date de fin de lecture FR]]),0,Table1[[#This Row],[Date de fin de lecture FR]]-Table1[[#This Row],[Date de début de lecture]])))</f>
        <v/>
      </c>
      <c r="T67" s="15" t="str">
        <f>IF(Table1[[#This Row],[Temps de lecture en jours]]="","",IF(ISBLANK(Table1[[#This Row],[Nbr Pages]]),0,Table1[[#This Row],[Nbr Pages]]/Table1[[#This Row],[Temps de lecture en jours]]))</f>
        <v/>
      </c>
      <c r="U67" t="str">
        <f>IF(ISBLANK(Table1[[#This Row],[Date d''achat]]),"",IF(ISBLANK(Table1[[#This Row],[Date de fin de lecture FR]]),0,Table1[[#This Row],[Date de fin de lecture FR]]-Table1[[#This Row],[Date d''achat]]))</f>
        <v/>
      </c>
      <c r="V67" s="7" t="str">
        <f>IF(ISBLANK(Table1[[#This Row],[Date de sortie]]),"",ROUNDDOWN(YEAR(Table1[[#This Row],[Date de sortie]]),-1))</f>
        <v/>
      </c>
    </row>
    <row r="68" spans="1:22">
      <c r="A68" t="s">
        <v>155</v>
      </c>
      <c r="B68" t="s">
        <v>151</v>
      </c>
      <c r="C68" t="s">
        <v>34</v>
      </c>
      <c r="D68" t="s">
        <v>34</v>
      </c>
      <c r="E68" t="s">
        <v>34</v>
      </c>
      <c r="F68" t="s">
        <v>46</v>
      </c>
      <c r="N68" s="2"/>
      <c r="O68" s="2"/>
      <c r="P68" t="s">
        <v>156</v>
      </c>
      <c r="Q68" t="str">
        <f>IF(ISBLANK(Table1[[#This Row],[Date de fin de lecture FR]]),"",YEAR(Table1[[#This Row],[Date de fin de lecture FR]]))</f>
        <v/>
      </c>
      <c r="R68" s="7" t="str">
        <f>IF(ISBLANK(Table1[[#This Row],[Date de fin de lecture FR]]),"",MONTH(Table1[[#This Row],[Date de fin de lecture FR]]))</f>
        <v/>
      </c>
      <c r="S68" t="str">
        <f>IF(ISBLANK(Table1[[#This Row],[Date de début de lecture]]),"",(IF(ISBLANK(Table1[[#This Row],[Date de fin de lecture FR]]),0,Table1[[#This Row],[Date de fin de lecture FR]]-Table1[[#This Row],[Date de début de lecture]])))</f>
        <v/>
      </c>
      <c r="T68" s="15" t="str">
        <f>IF(Table1[[#This Row],[Temps de lecture en jours]]="","",IF(ISBLANK(Table1[[#This Row],[Nbr Pages]]),0,Table1[[#This Row],[Nbr Pages]]/Table1[[#This Row],[Temps de lecture en jours]]))</f>
        <v/>
      </c>
      <c r="U68" t="str">
        <f>IF(ISBLANK(Table1[[#This Row],[Date d''achat]]),"",IF(ISBLANK(Table1[[#This Row],[Date de fin de lecture FR]]),0,Table1[[#This Row],[Date de fin de lecture FR]]-Table1[[#This Row],[Date d''achat]]))</f>
        <v/>
      </c>
      <c r="V68" s="7" t="str">
        <f>IF(ISBLANK(Table1[[#This Row],[Date de sortie]]),"",ROUNDDOWN(YEAR(Table1[[#This Row],[Date de sortie]]),-1))</f>
        <v/>
      </c>
    </row>
    <row r="69" spans="1:22">
      <c r="A69" t="s">
        <v>157</v>
      </c>
      <c r="B69" t="s">
        <v>158</v>
      </c>
      <c r="C69" t="s">
        <v>34</v>
      </c>
      <c r="D69">
        <v>1</v>
      </c>
      <c r="E69" t="s">
        <v>34</v>
      </c>
      <c r="F69" t="s">
        <v>46</v>
      </c>
      <c r="G69" t="s">
        <v>159</v>
      </c>
      <c r="H69">
        <v>400</v>
      </c>
      <c r="I69" s="2">
        <v>30773</v>
      </c>
      <c r="L69" s="2">
        <v>42311</v>
      </c>
      <c r="M69" s="2" t="s">
        <v>94</v>
      </c>
      <c r="O69" s="3" t="s">
        <v>44</v>
      </c>
      <c r="P69" t="s">
        <v>34</v>
      </c>
      <c r="Q69">
        <f>IF(ISBLANK(Table1[[#This Row],[Date de fin de lecture FR]]),"",YEAR(Table1[[#This Row],[Date de fin de lecture FR]]))</f>
        <v>2015</v>
      </c>
      <c r="R69" s="7">
        <f>IF(ISBLANK(Table1[[#This Row],[Date de fin de lecture FR]]),"",MONTH(Table1[[#This Row],[Date de fin de lecture FR]]))</f>
        <v>11</v>
      </c>
      <c r="S69" t="str">
        <f>IF(ISBLANK(Table1[[#This Row],[Date de début de lecture]]),"",(IF(ISBLANK(Table1[[#This Row],[Date de fin de lecture FR]]),0,Table1[[#This Row],[Date de fin de lecture FR]]-Table1[[#This Row],[Date de début de lecture]])))</f>
        <v/>
      </c>
      <c r="T69" s="15" t="str">
        <f>IF(Table1[[#This Row],[Temps de lecture en jours]]="","",IF(ISBLANK(Table1[[#This Row],[Nbr Pages]]),0,Table1[[#This Row],[Nbr Pages]]/Table1[[#This Row],[Temps de lecture en jours]]))</f>
        <v/>
      </c>
      <c r="U69" t="str">
        <f>IF(ISBLANK(Table1[[#This Row],[Date d''achat]]),"",IF(ISBLANK(Table1[[#This Row],[Date de fin de lecture FR]]),0,Table1[[#This Row],[Date de fin de lecture FR]]-Table1[[#This Row],[Date d''achat]]))</f>
        <v/>
      </c>
      <c r="V69" s="7">
        <f>IF(ISBLANK(Table1[[#This Row],[Date de sortie]]),"",ROUNDDOWN(YEAR(Table1[[#This Row],[Date de sortie]]),-1))</f>
        <v>1980</v>
      </c>
    </row>
    <row r="70" spans="1:22">
      <c r="A70" t="s">
        <v>160</v>
      </c>
      <c r="B70" t="s">
        <v>161</v>
      </c>
      <c r="C70" t="s">
        <v>34</v>
      </c>
      <c r="D70" t="s">
        <v>34</v>
      </c>
      <c r="E70" t="s">
        <v>34</v>
      </c>
      <c r="F70" t="s">
        <v>34</v>
      </c>
      <c r="H70">
        <v>380</v>
      </c>
      <c r="I70" s="2">
        <v>42633</v>
      </c>
      <c r="N70" s="2"/>
      <c r="O70" s="2"/>
      <c r="P70" t="s">
        <v>162</v>
      </c>
      <c r="Q70" t="str">
        <f>IF(ISBLANK(Table1[[#This Row],[Date de fin de lecture FR]]),"",YEAR(Table1[[#This Row],[Date de fin de lecture FR]]))</f>
        <v/>
      </c>
      <c r="R70" s="7" t="str">
        <f>IF(ISBLANK(Table1[[#This Row],[Date de fin de lecture FR]]),"",MONTH(Table1[[#This Row],[Date de fin de lecture FR]]))</f>
        <v/>
      </c>
      <c r="S70" t="str">
        <f>IF(ISBLANK(Table1[[#This Row],[Date de début de lecture]]),"",(IF(ISBLANK(Table1[[#This Row],[Date de fin de lecture FR]]),0,Table1[[#This Row],[Date de fin de lecture FR]]-Table1[[#This Row],[Date de début de lecture]])))</f>
        <v/>
      </c>
      <c r="T70" s="15" t="str">
        <f>IF(Table1[[#This Row],[Temps de lecture en jours]]="","",IF(ISBLANK(Table1[[#This Row],[Nbr Pages]]),0,Table1[[#This Row],[Nbr Pages]]/Table1[[#This Row],[Temps de lecture en jours]]))</f>
        <v/>
      </c>
      <c r="U70" t="str">
        <f>IF(ISBLANK(Table1[[#This Row],[Date d''achat]]),"",IF(ISBLANK(Table1[[#This Row],[Date de fin de lecture FR]]),0,Table1[[#This Row],[Date de fin de lecture FR]]-Table1[[#This Row],[Date d''achat]]))</f>
        <v/>
      </c>
      <c r="V70" s="7">
        <f>IF(ISBLANK(Table1[[#This Row],[Date de sortie]]),"",ROUNDDOWN(YEAR(Table1[[#This Row],[Date de sortie]]),-1))</f>
        <v>2010</v>
      </c>
    </row>
    <row r="71" spans="1:22">
      <c r="A71" t="s">
        <v>163</v>
      </c>
      <c r="B71" t="s">
        <v>164</v>
      </c>
      <c r="C71">
        <v>1</v>
      </c>
      <c r="D71">
        <v>1</v>
      </c>
      <c r="E71">
        <v>1</v>
      </c>
      <c r="F71" t="s">
        <v>31</v>
      </c>
      <c r="G71" t="s">
        <v>127</v>
      </c>
      <c r="H71">
        <v>303</v>
      </c>
      <c r="I71" s="2">
        <v>29140</v>
      </c>
      <c r="M71" s="2" t="s">
        <v>58</v>
      </c>
      <c r="N71" s="3">
        <v>1</v>
      </c>
      <c r="O71" s="3" t="s">
        <v>44</v>
      </c>
      <c r="P71" t="s">
        <v>34</v>
      </c>
      <c r="Q71" t="str">
        <f>IF(ISBLANK(Table1[[#This Row],[Date de fin de lecture FR]]),"",YEAR(Table1[[#This Row],[Date de fin de lecture FR]]))</f>
        <v/>
      </c>
      <c r="R71" s="7" t="str">
        <f>IF(ISBLANK(Table1[[#This Row],[Date de fin de lecture FR]]),"",MONTH(Table1[[#This Row],[Date de fin de lecture FR]]))</f>
        <v/>
      </c>
      <c r="S71" t="str">
        <f>IF(ISBLANK(Table1[[#This Row],[Date de début de lecture]]),"",(IF(ISBLANK(Table1[[#This Row],[Date de fin de lecture FR]]),0,Table1[[#This Row],[Date de fin de lecture FR]]-Table1[[#This Row],[Date de début de lecture]])))</f>
        <v/>
      </c>
      <c r="T71" s="15" t="str">
        <f>IF(Table1[[#This Row],[Temps de lecture en jours]]="","",IF(ISBLANK(Table1[[#This Row],[Nbr Pages]]),0,Table1[[#This Row],[Nbr Pages]]/Table1[[#This Row],[Temps de lecture en jours]]))</f>
        <v/>
      </c>
      <c r="U71" t="str">
        <f>IF(ISBLANK(Table1[[#This Row],[Date d''achat]]),"",IF(ISBLANK(Table1[[#This Row],[Date de fin de lecture FR]]),0,Table1[[#This Row],[Date de fin de lecture FR]]-Table1[[#This Row],[Date d''achat]]))</f>
        <v/>
      </c>
      <c r="V71" s="7">
        <f>IF(ISBLANK(Table1[[#This Row],[Date de sortie]]),"",ROUNDDOWN(YEAR(Table1[[#This Row],[Date de sortie]]),-1))</f>
        <v>1970</v>
      </c>
    </row>
    <row r="72" spans="1:22">
      <c r="A72" t="s">
        <v>165</v>
      </c>
      <c r="B72" t="s">
        <v>164</v>
      </c>
      <c r="C72">
        <v>1</v>
      </c>
      <c r="D72">
        <v>1</v>
      </c>
      <c r="E72" t="s">
        <v>34</v>
      </c>
      <c r="F72" t="s">
        <v>31</v>
      </c>
      <c r="G72" t="s">
        <v>127</v>
      </c>
      <c r="H72">
        <v>214</v>
      </c>
      <c r="I72" s="2">
        <v>29140</v>
      </c>
      <c r="M72" s="2" t="s">
        <v>58</v>
      </c>
      <c r="N72" s="3">
        <v>2</v>
      </c>
      <c r="O72" s="3" t="s">
        <v>44</v>
      </c>
      <c r="P72" t="s">
        <v>34</v>
      </c>
      <c r="Q72" t="str">
        <f>IF(ISBLANK(Table1[[#This Row],[Date de fin de lecture FR]]),"",YEAR(Table1[[#This Row],[Date de fin de lecture FR]]))</f>
        <v/>
      </c>
      <c r="R72" s="7" t="str">
        <f>IF(ISBLANK(Table1[[#This Row],[Date de fin de lecture FR]]),"",MONTH(Table1[[#This Row],[Date de fin de lecture FR]]))</f>
        <v/>
      </c>
      <c r="S72" t="str">
        <f>IF(ISBLANK(Table1[[#This Row],[Date de début de lecture]]),"",(IF(ISBLANK(Table1[[#This Row],[Date de fin de lecture FR]]),0,Table1[[#This Row],[Date de fin de lecture FR]]-Table1[[#This Row],[Date de début de lecture]])))</f>
        <v/>
      </c>
      <c r="T72" s="15" t="str">
        <f>IF(Table1[[#This Row],[Temps de lecture en jours]]="","",IF(ISBLANK(Table1[[#This Row],[Nbr Pages]]),0,Table1[[#This Row],[Nbr Pages]]/Table1[[#This Row],[Temps de lecture en jours]]))</f>
        <v/>
      </c>
      <c r="U72" t="str">
        <f>IF(ISBLANK(Table1[[#This Row],[Date d''achat]]),"",IF(ISBLANK(Table1[[#This Row],[Date de fin de lecture FR]]),0,Table1[[#This Row],[Date de fin de lecture FR]]-Table1[[#This Row],[Date d''achat]]))</f>
        <v/>
      </c>
      <c r="V72" s="7">
        <f>IF(ISBLANK(Table1[[#This Row],[Date de sortie]]),"",ROUNDDOWN(YEAR(Table1[[#This Row],[Date de sortie]]),-1))</f>
        <v>1970</v>
      </c>
    </row>
    <row r="73" spans="1:22">
      <c r="A73" t="s">
        <v>166</v>
      </c>
      <c r="B73" t="s">
        <v>164</v>
      </c>
      <c r="C73">
        <v>1</v>
      </c>
      <c r="D73" t="s">
        <v>34</v>
      </c>
      <c r="E73" t="s">
        <v>34</v>
      </c>
      <c r="F73" t="s">
        <v>46</v>
      </c>
      <c r="G73" t="s">
        <v>127</v>
      </c>
      <c r="N73" s="2"/>
      <c r="O73" s="2"/>
      <c r="P73" t="s">
        <v>167</v>
      </c>
      <c r="Q73" t="str">
        <f>IF(ISBLANK(Table1[[#This Row],[Date de fin de lecture FR]]),"",YEAR(Table1[[#This Row],[Date de fin de lecture FR]]))</f>
        <v/>
      </c>
      <c r="R73" s="7" t="str">
        <f>IF(ISBLANK(Table1[[#This Row],[Date de fin de lecture FR]]),"",MONTH(Table1[[#This Row],[Date de fin de lecture FR]]))</f>
        <v/>
      </c>
      <c r="S73" t="str">
        <f>IF(ISBLANK(Table1[[#This Row],[Date de début de lecture]]),"",(IF(ISBLANK(Table1[[#This Row],[Date de fin de lecture FR]]),0,Table1[[#This Row],[Date de fin de lecture FR]]-Table1[[#This Row],[Date de début de lecture]])))</f>
        <v/>
      </c>
      <c r="T73" s="15" t="str">
        <f>IF(Table1[[#This Row],[Temps de lecture en jours]]="","",IF(ISBLANK(Table1[[#This Row],[Nbr Pages]]),0,Table1[[#This Row],[Nbr Pages]]/Table1[[#This Row],[Temps de lecture en jours]]))</f>
        <v/>
      </c>
      <c r="U73" t="str">
        <f>IF(ISBLANK(Table1[[#This Row],[Date d''achat]]),"",IF(ISBLANK(Table1[[#This Row],[Date de fin de lecture FR]]),0,Table1[[#This Row],[Date de fin de lecture FR]]-Table1[[#This Row],[Date d''achat]]))</f>
        <v/>
      </c>
      <c r="V73" s="7" t="str">
        <f>IF(ISBLANK(Table1[[#This Row],[Date de sortie]]),"",ROUNDDOWN(YEAR(Table1[[#This Row],[Date de sortie]]),-1))</f>
        <v/>
      </c>
    </row>
    <row r="74" spans="1:22">
      <c r="A74" t="s">
        <v>168</v>
      </c>
      <c r="B74" t="s">
        <v>169</v>
      </c>
      <c r="C74" t="s">
        <v>34</v>
      </c>
      <c r="D74" t="s">
        <v>34</v>
      </c>
      <c r="E74" t="s">
        <v>34</v>
      </c>
      <c r="F74" t="s">
        <v>170</v>
      </c>
      <c r="N74" s="2"/>
      <c r="O74" s="2"/>
      <c r="P74" t="s">
        <v>171</v>
      </c>
      <c r="Q74" t="str">
        <f>IF(ISBLANK(Table1[[#This Row],[Date de fin de lecture FR]]),"",YEAR(Table1[[#This Row],[Date de fin de lecture FR]]))</f>
        <v/>
      </c>
      <c r="R74" s="7" t="str">
        <f>IF(ISBLANK(Table1[[#This Row],[Date de fin de lecture FR]]),"",MONTH(Table1[[#This Row],[Date de fin de lecture FR]]))</f>
        <v/>
      </c>
      <c r="S74" t="str">
        <f>IF(ISBLANK(Table1[[#This Row],[Date de début de lecture]]),"",(IF(ISBLANK(Table1[[#This Row],[Date de fin de lecture FR]]),0,Table1[[#This Row],[Date de fin de lecture FR]]-Table1[[#This Row],[Date de début de lecture]])))</f>
        <v/>
      </c>
      <c r="T74" s="15" t="str">
        <f>IF(Table1[[#This Row],[Temps de lecture en jours]]="","",IF(ISBLANK(Table1[[#This Row],[Nbr Pages]]),0,Table1[[#This Row],[Nbr Pages]]/Table1[[#This Row],[Temps de lecture en jours]]))</f>
        <v/>
      </c>
      <c r="U74" t="str">
        <f>IF(ISBLANK(Table1[[#This Row],[Date d''achat]]),"",IF(ISBLANK(Table1[[#This Row],[Date de fin de lecture FR]]),0,Table1[[#This Row],[Date de fin de lecture FR]]-Table1[[#This Row],[Date d''achat]]))</f>
        <v/>
      </c>
      <c r="V74" s="7" t="str">
        <f>IF(ISBLANK(Table1[[#This Row],[Date de sortie]]),"",ROUNDDOWN(YEAR(Table1[[#This Row],[Date de sortie]]),-1))</f>
        <v/>
      </c>
    </row>
    <row r="75" spans="1:22">
      <c r="A75" t="s">
        <v>172</v>
      </c>
      <c r="B75" t="s">
        <v>173</v>
      </c>
      <c r="F75" t="s">
        <v>31</v>
      </c>
      <c r="I75" s="2">
        <v>44656</v>
      </c>
      <c r="N75" s="2"/>
      <c r="O75" s="2"/>
      <c r="P75" t="s">
        <v>174</v>
      </c>
      <c r="Q75" t="str">
        <f>IF(ISBLANK(Table1[[#This Row],[Date de fin de lecture FR]]),"",YEAR(Table1[[#This Row],[Date de fin de lecture FR]]))</f>
        <v/>
      </c>
      <c r="R75" s="7" t="str">
        <f>IF(ISBLANK(Table1[[#This Row],[Date de fin de lecture FR]]),"",MONTH(Table1[[#This Row],[Date de fin de lecture FR]]))</f>
        <v/>
      </c>
      <c r="S75" t="str">
        <f>IF(ISBLANK(Table1[[#This Row],[Date de début de lecture]]),"",(IF(ISBLANK(Table1[[#This Row],[Date de fin de lecture FR]]),0,Table1[[#This Row],[Date de fin de lecture FR]]-Table1[[#This Row],[Date de début de lecture]])))</f>
        <v/>
      </c>
      <c r="T75" s="15" t="str">
        <f>IF(Table1[[#This Row],[Temps de lecture en jours]]="","",IF(ISBLANK(Table1[[#This Row],[Nbr Pages]]),0,Table1[[#This Row],[Nbr Pages]]/Table1[[#This Row],[Temps de lecture en jours]]))</f>
        <v/>
      </c>
      <c r="U75" t="str">
        <f>IF(ISBLANK(Table1[[#This Row],[Date d''achat]]),"",IF(ISBLANK(Table1[[#This Row],[Date de fin de lecture FR]]),0,Table1[[#This Row],[Date de fin de lecture FR]]-Table1[[#This Row],[Date d''achat]]))</f>
        <v/>
      </c>
      <c r="V75" s="7">
        <f>IF(ISBLANK(Table1[[#This Row],[Date de sortie]]),"",ROUNDDOWN(YEAR(Table1[[#This Row],[Date de sortie]]),-1))</f>
        <v>2020</v>
      </c>
    </row>
    <row r="76" spans="1:22">
      <c r="A76" t="s">
        <v>175</v>
      </c>
      <c r="B76" t="s">
        <v>176</v>
      </c>
      <c r="D76">
        <v>1</v>
      </c>
      <c r="F76" t="s">
        <v>46</v>
      </c>
      <c r="G76" t="s">
        <v>177</v>
      </c>
      <c r="H76">
        <v>306</v>
      </c>
      <c r="I76" s="2">
        <v>37630</v>
      </c>
      <c r="J76" s="2">
        <v>44946</v>
      </c>
      <c r="K76" s="2">
        <v>44948</v>
      </c>
      <c r="L76" s="2">
        <v>44956</v>
      </c>
      <c r="N76" s="2"/>
      <c r="O76" s="2"/>
      <c r="Q76">
        <f>IF(ISBLANK(Table1[[#This Row],[Date de fin de lecture FR]]),"",YEAR(Table1[[#This Row],[Date de fin de lecture FR]]))</f>
        <v>2023</v>
      </c>
      <c r="R76" s="7">
        <f>IF(ISBLANK(Table1[[#This Row],[Date de fin de lecture FR]]),"",MONTH(Table1[[#This Row],[Date de fin de lecture FR]]))</f>
        <v>1</v>
      </c>
      <c r="S76">
        <f>IF(ISBLANK(Table1[[#This Row],[Date de début de lecture]]),"",(IF(ISBLANK(Table1[[#This Row],[Date de fin de lecture FR]]),0,Table1[[#This Row],[Date de fin de lecture FR]]-Table1[[#This Row],[Date de début de lecture]])))</f>
        <v>8</v>
      </c>
      <c r="T76" s="15">
        <f>IF(Table1[[#This Row],[Temps de lecture en jours]]="","",IF(ISBLANK(Table1[[#This Row],[Nbr Pages]]),0,Table1[[#This Row],[Nbr Pages]]/Table1[[#This Row],[Temps de lecture en jours]]))</f>
        <v>38.25</v>
      </c>
      <c r="U76">
        <f>IF(ISBLANK(Table1[[#This Row],[Date d''achat]]),"",IF(ISBLANK(Table1[[#This Row],[Date de fin de lecture FR]]),0,Table1[[#This Row],[Date de fin de lecture FR]]-Table1[[#This Row],[Date d''achat]]))</f>
        <v>10</v>
      </c>
      <c r="V76" s="7">
        <f>IF(ISBLANK(Table1[[#This Row],[Date de sortie]]),"",ROUNDDOWN(YEAR(Table1[[#This Row],[Date de sortie]]),-1))</f>
        <v>2000</v>
      </c>
    </row>
    <row r="77" spans="1:22">
      <c r="A77" t="s">
        <v>178</v>
      </c>
      <c r="B77" t="s">
        <v>179</v>
      </c>
      <c r="C77">
        <v>1</v>
      </c>
      <c r="D77">
        <v>1</v>
      </c>
      <c r="E77" t="s">
        <v>34</v>
      </c>
      <c r="F77" t="s">
        <v>46</v>
      </c>
      <c r="G77" t="s">
        <v>159</v>
      </c>
      <c r="H77">
        <v>736</v>
      </c>
      <c r="I77" s="2">
        <v>43622</v>
      </c>
      <c r="J77" s="2">
        <v>43728</v>
      </c>
      <c r="L77" s="2">
        <v>43773</v>
      </c>
      <c r="M77" s="2" t="s">
        <v>43</v>
      </c>
      <c r="O77" s="3" t="s">
        <v>44</v>
      </c>
      <c r="P77" t="s">
        <v>180</v>
      </c>
      <c r="Q77">
        <f>IF(ISBLANK(Table1[[#This Row],[Date de fin de lecture FR]]),"",YEAR(Table1[[#This Row],[Date de fin de lecture FR]]))</f>
        <v>2019</v>
      </c>
      <c r="R77" s="7">
        <f>IF(ISBLANK(Table1[[#This Row],[Date de fin de lecture FR]]),"",MONTH(Table1[[#This Row],[Date de fin de lecture FR]]))</f>
        <v>11</v>
      </c>
      <c r="S77" t="str">
        <f>IF(ISBLANK(Table1[[#This Row],[Date de début de lecture]]),"",(IF(ISBLANK(Table1[[#This Row],[Date de fin de lecture FR]]),0,Table1[[#This Row],[Date de fin de lecture FR]]-Table1[[#This Row],[Date de début de lecture]])))</f>
        <v/>
      </c>
      <c r="T77" s="15" t="str">
        <f>IF(Table1[[#This Row],[Temps de lecture en jours]]="","",IF(ISBLANK(Table1[[#This Row],[Nbr Pages]]),0,Table1[[#This Row],[Nbr Pages]]/Table1[[#This Row],[Temps de lecture en jours]]))</f>
        <v/>
      </c>
      <c r="U77">
        <f>IF(ISBLANK(Table1[[#This Row],[Date d''achat]]),"",IF(ISBLANK(Table1[[#This Row],[Date de fin de lecture FR]]),0,Table1[[#This Row],[Date de fin de lecture FR]]-Table1[[#This Row],[Date d''achat]]))</f>
        <v>45</v>
      </c>
      <c r="V77" s="7">
        <f>IF(ISBLANK(Table1[[#This Row],[Date de sortie]]),"",ROUNDDOWN(YEAR(Table1[[#This Row],[Date de sortie]]),-1))</f>
        <v>2010</v>
      </c>
    </row>
    <row r="78" spans="1:22">
      <c r="A78" t="s">
        <v>181</v>
      </c>
      <c r="B78" t="s">
        <v>182</v>
      </c>
      <c r="C78">
        <v>1</v>
      </c>
      <c r="D78">
        <v>1</v>
      </c>
      <c r="E78" t="s">
        <v>34</v>
      </c>
      <c r="F78" t="s">
        <v>46</v>
      </c>
      <c r="G78" t="s">
        <v>183</v>
      </c>
      <c r="H78">
        <v>528</v>
      </c>
      <c r="I78" s="2">
        <v>42859</v>
      </c>
      <c r="J78" s="2">
        <v>43728</v>
      </c>
      <c r="L78" s="2">
        <v>43756</v>
      </c>
      <c r="M78" s="2" t="s">
        <v>43</v>
      </c>
      <c r="O78" s="3" t="s">
        <v>44</v>
      </c>
      <c r="P78" t="s">
        <v>184</v>
      </c>
      <c r="Q78">
        <f>IF(ISBLANK(Table1[[#This Row],[Date de fin de lecture FR]]),"",YEAR(Table1[[#This Row],[Date de fin de lecture FR]]))</f>
        <v>2019</v>
      </c>
      <c r="R78" s="7">
        <f>IF(ISBLANK(Table1[[#This Row],[Date de fin de lecture FR]]),"",MONTH(Table1[[#This Row],[Date de fin de lecture FR]]))</f>
        <v>10</v>
      </c>
      <c r="S78" t="str">
        <f>IF(ISBLANK(Table1[[#This Row],[Date de début de lecture]]),"",(IF(ISBLANK(Table1[[#This Row],[Date de fin de lecture FR]]),0,Table1[[#This Row],[Date de fin de lecture FR]]-Table1[[#This Row],[Date de début de lecture]])))</f>
        <v/>
      </c>
      <c r="T78" s="15" t="str">
        <f>IF(Table1[[#This Row],[Temps de lecture en jours]]="","",IF(ISBLANK(Table1[[#This Row],[Nbr Pages]]),0,Table1[[#This Row],[Nbr Pages]]/Table1[[#This Row],[Temps de lecture en jours]]))</f>
        <v/>
      </c>
      <c r="U78">
        <f>IF(ISBLANK(Table1[[#This Row],[Date d''achat]]),"",IF(ISBLANK(Table1[[#This Row],[Date de fin de lecture FR]]),0,Table1[[#This Row],[Date de fin de lecture FR]]-Table1[[#This Row],[Date d''achat]]))</f>
        <v>28</v>
      </c>
      <c r="V78" s="7">
        <f>IF(ISBLANK(Table1[[#This Row],[Date de sortie]]),"",ROUNDDOWN(YEAR(Table1[[#This Row],[Date de sortie]]),-1))</f>
        <v>2010</v>
      </c>
    </row>
    <row r="79" spans="1:22">
      <c r="A79" t="s">
        <v>185</v>
      </c>
      <c r="B79" t="s">
        <v>186</v>
      </c>
      <c r="C79">
        <v>1</v>
      </c>
      <c r="D79" t="s">
        <v>34</v>
      </c>
      <c r="E79" t="s">
        <v>34</v>
      </c>
      <c r="F79" t="s">
        <v>34</v>
      </c>
      <c r="H79">
        <v>355</v>
      </c>
      <c r="I79" s="2">
        <v>42466</v>
      </c>
      <c r="N79" s="2"/>
      <c r="O79" s="2"/>
      <c r="P79" t="s">
        <v>34</v>
      </c>
      <c r="Q79" t="str">
        <f>IF(ISBLANK(Table1[[#This Row],[Date de fin de lecture FR]]),"",YEAR(Table1[[#This Row],[Date de fin de lecture FR]]))</f>
        <v/>
      </c>
      <c r="R79" s="7" t="str">
        <f>IF(ISBLANK(Table1[[#This Row],[Date de fin de lecture FR]]),"",MONTH(Table1[[#This Row],[Date de fin de lecture FR]]))</f>
        <v/>
      </c>
      <c r="S79" t="str">
        <f>IF(ISBLANK(Table1[[#This Row],[Date de début de lecture]]),"",(IF(ISBLANK(Table1[[#This Row],[Date de fin de lecture FR]]),0,Table1[[#This Row],[Date de fin de lecture FR]]-Table1[[#This Row],[Date de début de lecture]])))</f>
        <v/>
      </c>
      <c r="T79" s="15" t="str">
        <f>IF(Table1[[#This Row],[Temps de lecture en jours]]="","",IF(ISBLANK(Table1[[#This Row],[Nbr Pages]]),0,Table1[[#This Row],[Nbr Pages]]/Table1[[#This Row],[Temps de lecture en jours]]))</f>
        <v/>
      </c>
      <c r="U79" t="str">
        <f>IF(ISBLANK(Table1[[#This Row],[Date d''achat]]),"",IF(ISBLANK(Table1[[#This Row],[Date de fin de lecture FR]]),0,Table1[[#This Row],[Date de fin de lecture FR]]-Table1[[#This Row],[Date d''achat]]))</f>
        <v/>
      </c>
      <c r="V79" s="7">
        <f>IF(ISBLANK(Table1[[#This Row],[Date de sortie]]),"",ROUNDDOWN(YEAR(Table1[[#This Row],[Date de sortie]]),-1))</f>
        <v>2010</v>
      </c>
    </row>
    <row r="80" spans="1:22">
      <c r="A80" t="s">
        <v>187</v>
      </c>
      <c r="B80" t="s">
        <v>188</v>
      </c>
      <c r="C80">
        <v>1</v>
      </c>
      <c r="D80">
        <v>1</v>
      </c>
      <c r="E80">
        <v>1</v>
      </c>
      <c r="F80" t="s">
        <v>42</v>
      </c>
      <c r="H80">
        <v>136</v>
      </c>
      <c r="I80" s="2">
        <v>44063</v>
      </c>
      <c r="J80" s="2">
        <v>44189</v>
      </c>
      <c r="L80" s="2">
        <v>44351</v>
      </c>
      <c r="M80" s="2" t="s">
        <v>43</v>
      </c>
      <c r="O80" s="3" t="s">
        <v>44</v>
      </c>
      <c r="P80" t="s">
        <v>34</v>
      </c>
      <c r="Q80">
        <f>IF(ISBLANK(Table1[[#This Row],[Date de fin de lecture FR]]),"",YEAR(Table1[[#This Row],[Date de fin de lecture FR]]))</f>
        <v>2021</v>
      </c>
      <c r="R80" s="7">
        <f>IF(ISBLANK(Table1[[#This Row],[Date de fin de lecture FR]]),"",MONTH(Table1[[#This Row],[Date de fin de lecture FR]]))</f>
        <v>6</v>
      </c>
      <c r="S80" t="str">
        <f>IF(ISBLANK(Table1[[#This Row],[Date de début de lecture]]),"",(IF(ISBLANK(Table1[[#This Row],[Date de fin de lecture FR]]),0,Table1[[#This Row],[Date de fin de lecture FR]]-Table1[[#This Row],[Date de début de lecture]])))</f>
        <v/>
      </c>
      <c r="T80" s="15" t="str">
        <f>IF(Table1[[#This Row],[Temps de lecture en jours]]="","",IF(ISBLANK(Table1[[#This Row],[Nbr Pages]]),0,Table1[[#This Row],[Nbr Pages]]/Table1[[#This Row],[Temps de lecture en jours]]))</f>
        <v/>
      </c>
      <c r="U80">
        <f>IF(ISBLANK(Table1[[#This Row],[Date d''achat]]),"",IF(ISBLANK(Table1[[#This Row],[Date de fin de lecture FR]]),0,Table1[[#This Row],[Date de fin de lecture FR]]-Table1[[#This Row],[Date d''achat]]))</f>
        <v>162</v>
      </c>
      <c r="V80" s="7">
        <f>IF(ISBLANK(Table1[[#This Row],[Date de sortie]]),"",ROUNDDOWN(YEAR(Table1[[#This Row],[Date de sortie]]),-1))</f>
        <v>2020</v>
      </c>
    </row>
    <row r="81" spans="1:22">
      <c r="A81" t="s">
        <v>189</v>
      </c>
      <c r="B81" t="s">
        <v>190</v>
      </c>
      <c r="D81">
        <v>1</v>
      </c>
      <c r="F81" t="s">
        <v>31</v>
      </c>
      <c r="G81" t="s">
        <v>191</v>
      </c>
      <c r="H81">
        <v>630</v>
      </c>
      <c r="I81" s="2">
        <v>23955</v>
      </c>
      <c r="L81" s="2">
        <v>42394</v>
      </c>
      <c r="M81" s="2" t="s">
        <v>58</v>
      </c>
      <c r="N81" s="3">
        <v>1</v>
      </c>
      <c r="O81" s="3" t="s">
        <v>44</v>
      </c>
      <c r="Q81">
        <f>IF(ISBLANK(Table1[[#This Row],[Date de fin de lecture FR]]),"",YEAR(Table1[[#This Row],[Date de fin de lecture FR]]))</f>
        <v>2016</v>
      </c>
      <c r="R81" s="7">
        <f>IF(ISBLANK(Table1[[#This Row],[Date de fin de lecture FR]]),"",MONTH(Table1[[#This Row],[Date de fin de lecture FR]]))</f>
        <v>1</v>
      </c>
      <c r="S81" t="str">
        <f>IF(ISBLANK(Table1[[#This Row],[Date de début de lecture]]),"",(IF(ISBLANK(Table1[[#This Row],[Date de fin de lecture FR]]),0,Table1[[#This Row],[Date de fin de lecture FR]]-Table1[[#This Row],[Date de début de lecture]])))</f>
        <v/>
      </c>
      <c r="T81" s="15" t="str">
        <f>IF(Table1[[#This Row],[Temps de lecture en jours]]="","",IF(ISBLANK(Table1[[#This Row],[Nbr Pages]]),0,Table1[[#This Row],[Nbr Pages]]/Table1[[#This Row],[Temps de lecture en jours]]))</f>
        <v/>
      </c>
      <c r="U81" t="str">
        <f>IF(ISBLANK(Table1[[#This Row],[Date d''achat]]),"",IF(ISBLANK(Table1[[#This Row],[Date de fin de lecture FR]]),0,Table1[[#This Row],[Date de fin de lecture FR]]-Table1[[#This Row],[Date d''achat]]))</f>
        <v/>
      </c>
      <c r="V81" s="7">
        <f>IF(ISBLANK(Table1[[#This Row],[Date de sortie]]),"",ROUNDDOWN(YEAR(Table1[[#This Row],[Date de sortie]]),-1))</f>
        <v>1960</v>
      </c>
    </row>
    <row r="82" spans="1:22">
      <c r="A82" t="s">
        <v>192</v>
      </c>
      <c r="B82" t="s">
        <v>193</v>
      </c>
      <c r="C82">
        <v>1</v>
      </c>
      <c r="D82">
        <v>1</v>
      </c>
      <c r="F82" t="s">
        <v>46</v>
      </c>
      <c r="H82">
        <v>346</v>
      </c>
      <c r="I82" s="2">
        <v>42531</v>
      </c>
      <c r="J82" s="2">
        <v>44718</v>
      </c>
      <c r="K82" s="2">
        <v>45138</v>
      </c>
      <c r="L82" s="2">
        <v>45143</v>
      </c>
      <c r="M82" s="2" t="s">
        <v>58</v>
      </c>
      <c r="N82" s="2"/>
      <c r="O82" s="2"/>
      <c r="Q82">
        <f>IF(ISBLANK(Table1[[#This Row],[Date de fin de lecture FR]]),"",YEAR(Table1[[#This Row],[Date de fin de lecture FR]]))</f>
        <v>2023</v>
      </c>
      <c r="R82" s="7">
        <f>IF(ISBLANK(Table1[[#This Row],[Date de fin de lecture FR]]),"",MONTH(Table1[[#This Row],[Date de fin de lecture FR]]))</f>
        <v>8</v>
      </c>
      <c r="S82">
        <f>IF(ISBLANK(Table1[[#This Row],[Date de début de lecture]]),"",(IF(ISBLANK(Table1[[#This Row],[Date de fin de lecture FR]]),0,Table1[[#This Row],[Date de fin de lecture FR]]-Table1[[#This Row],[Date de début de lecture]])))</f>
        <v>5</v>
      </c>
      <c r="T82" s="15">
        <f>IF(Table1[[#This Row],[Temps de lecture en jours]]="","",IF(ISBLANK(Table1[[#This Row],[Nbr Pages]]),0,Table1[[#This Row],[Nbr Pages]]/Table1[[#This Row],[Temps de lecture en jours]]))</f>
        <v>69.2</v>
      </c>
      <c r="U82">
        <f>IF(ISBLANK(Table1[[#This Row],[Date d''achat]]),"",IF(ISBLANK(Table1[[#This Row],[Date de fin de lecture FR]]),0,Table1[[#This Row],[Date de fin de lecture FR]]-Table1[[#This Row],[Date d''achat]]))</f>
        <v>425</v>
      </c>
      <c r="V82" s="7">
        <f>IF(ISBLANK(Table1[[#This Row],[Date de sortie]]),"",ROUNDDOWN(YEAR(Table1[[#This Row],[Date de sortie]]),-1))</f>
        <v>2010</v>
      </c>
    </row>
    <row r="83" spans="1:22">
      <c r="A83" t="s">
        <v>194</v>
      </c>
      <c r="B83" t="s">
        <v>193</v>
      </c>
      <c r="C83">
        <v>1</v>
      </c>
      <c r="D83">
        <v>1</v>
      </c>
      <c r="E83" t="s">
        <v>34</v>
      </c>
      <c r="F83" t="s">
        <v>46</v>
      </c>
      <c r="G83" t="s">
        <v>97</v>
      </c>
      <c r="H83">
        <v>400</v>
      </c>
      <c r="I83" s="2">
        <v>41047</v>
      </c>
      <c r="L83" s="2">
        <v>42264</v>
      </c>
      <c r="M83" s="2" t="s">
        <v>58</v>
      </c>
      <c r="N83" s="3">
        <v>1</v>
      </c>
      <c r="O83" s="3" t="s">
        <v>44</v>
      </c>
      <c r="P83" t="s">
        <v>34</v>
      </c>
      <c r="Q83">
        <f>IF(ISBLANK(Table1[[#This Row],[Date de fin de lecture FR]]),"",YEAR(Table1[[#This Row],[Date de fin de lecture FR]]))</f>
        <v>2015</v>
      </c>
      <c r="R83" s="7">
        <f>IF(ISBLANK(Table1[[#This Row],[Date de fin de lecture FR]]),"",MONTH(Table1[[#This Row],[Date de fin de lecture FR]]))</f>
        <v>9</v>
      </c>
      <c r="S83" t="str">
        <f>IF(ISBLANK(Table1[[#This Row],[Date de début de lecture]]),"",(IF(ISBLANK(Table1[[#This Row],[Date de fin de lecture FR]]),0,Table1[[#This Row],[Date de fin de lecture FR]]-Table1[[#This Row],[Date de début de lecture]])))</f>
        <v/>
      </c>
      <c r="T83" s="15" t="str">
        <f>IF(Table1[[#This Row],[Temps de lecture en jours]]="","",IF(ISBLANK(Table1[[#This Row],[Nbr Pages]]),0,Table1[[#This Row],[Nbr Pages]]/Table1[[#This Row],[Temps de lecture en jours]]))</f>
        <v/>
      </c>
      <c r="U83" t="str">
        <f>IF(ISBLANK(Table1[[#This Row],[Date d''achat]]),"",IF(ISBLANK(Table1[[#This Row],[Date de fin de lecture FR]]),0,Table1[[#This Row],[Date de fin de lecture FR]]-Table1[[#This Row],[Date d''achat]]))</f>
        <v/>
      </c>
      <c r="V83" s="7">
        <f>IF(ISBLANK(Table1[[#This Row],[Date de sortie]]),"",ROUNDDOWN(YEAR(Table1[[#This Row],[Date de sortie]]),-1))</f>
        <v>2010</v>
      </c>
    </row>
    <row r="84" spans="1:22">
      <c r="A84" t="s">
        <v>195</v>
      </c>
      <c r="B84" t="s">
        <v>193</v>
      </c>
      <c r="C84">
        <v>1</v>
      </c>
      <c r="D84">
        <v>1</v>
      </c>
      <c r="E84">
        <v>1</v>
      </c>
      <c r="F84" t="s">
        <v>46</v>
      </c>
      <c r="G84" t="s">
        <v>97</v>
      </c>
      <c r="H84">
        <v>400</v>
      </c>
      <c r="I84" s="2">
        <v>41200</v>
      </c>
      <c r="L84" s="2">
        <v>42269</v>
      </c>
      <c r="M84" s="2" t="s">
        <v>58</v>
      </c>
      <c r="N84" s="3">
        <v>2</v>
      </c>
      <c r="O84" s="3" t="s">
        <v>44</v>
      </c>
      <c r="P84" t="s">
        <v>34</v>
      </c>
      <c r="Q84">
        <f>IF(ISBLANK(Table1[[#This Row],[Date de fin de lecture FR]]),"",YEAR(Table1[[#This Row],[Date de fin de lecture FR]]))</f>
        <v>2015</v>
      </c>
      <c r="R84" s="7">
        <f>IF(ISBLANK(Table1[[#This Row],[Date de fin de lecture FR]]),"",MONTH(Table1[[#This Row],[Date de fin de lecture FR]]))</f>
        <v>9</v>
      </c>
      <c r="S84" t="str">
        <f>IF(ISBLANK(Table1[[#This Row],[Date de début de lecture]]),"",(IF(ISBLANK(Table1[[#This Row],[Date de fin de lecture FR]]),0,Table1[[#This Row],[Date de fin de lecture FR]]-Table1[[#This Row],[Date de début de lecture]])))</f>
        <v/>
      </c>
      <c r="T84" s="15" t="str">
        <f>IF(Table1[[#This Row],[Temps de lecture en jours]]="","",IF(ISBLANK(Table1[[#This Row],[Nbr Pages]]),0,Table1[[#This Row],[Nbr Pages]]/Table1[[#This Row],[Temps de lecture en jours]]))</f>
        <v/>
      </c>
      <c r="U84" t="str">
        <f>IF(ISBLANK(Table1[[#This Row],[Date d''achat]]),"",IF(ISBLANK(Table1[[#This Row],[Date de fin de lecture FR]]),0,Table1[[#This Row],[Date de fin de lecture FR]]-Table1[[#This Row],[Date d''achat]]))</f>
        <v/>
      </c>
      <c r="V84" s="7">
        <f>IF(ISBLANK(Table1[[#This Row],[Date de sortie]]),"",ROUNDDOWN(YEAR(Table1[[#This Row],[Date de sortie]]),-1))</f>
        <v>2010</v>
      </c>
    </row>
    <row r="85" spans="1:22">
      <c r="A85" t="s">
        <v>196</v>
      </c>
      <c r="B85" t="s">
        <v>193</v>
      </c>
      <c r="C85">
        <v>1</v>
      </c>
      <c r="D85">
        <v>1</v>
      </c>
      <c r="E85" t="s">
        <v>34</v>
      </c>
      <c r="F85" t="s">
        <v>46</v>
      </c>
      <c r="G85" t="s">
        <v>97</v>
      </c>
      <c r="H85">
        <v>427</v>
      </c>
      <c r="I85" s="2">
        <v>42257</v>
      </c>
      <c r="L85" s="2">
        <v>42005</v>
      </c>
      <c r="M85" s="2" t="s">
        <v>58</v>
      </c>
      <c r="N85" s="3">
        <v>3</v>
      </c>
      <c r="O85" s="3" t="s">
        <v>44</v>
      </c>
      <c r="P85" t="s">
        <v>34</v>
      </c>
      <c r="Q85">
        <f>IF(ISBLANK(Table1[[#This Row],[Date de fin de lecture FR]]),"",YEAR(Table1[[#This Row],[Date de fin de lecture FR]]))</f>
        <v>2015</v>
      </c>
      <c r="R85" s="7">
        <f>IF(ISBLANK(Table1[[#This Row],[Date de fin de lecture FR]]),"",MONTH(Table1[[#This Row],[Date de fin de lecture FR]]))</f>
        <v>1</v>
      </c>
      <c r="S85" t="str">
        <f>IF(ISBLANK(Table1[[#This Row],[Date de début de lecture]]),"",(IF(ISBLANK(Table1[[#This Row],[Date de fin de lecture FR]]),0,Table1[[#This Row],[Date de fin de lecture FR]]-Table1[[#This Row],[Date de début de lecture]])))</f>
        <v/>
      </c>
      <c r="T85" s="15" t="str">
        <f>IF(Table1[[#This Row],[Temps de lecture en jours]]="","",IF(ISBLANK(Table1[[#This Row],[Nbr Pages]]),0,Table1[[#This Row],[Nbr Pages]]/Table1[[#This Row],[Temps de lecture en jours]]))</f>
        <v/>
      </c>
      <c r="U85" t="str">
        <f>IF(ISBLANK(Table1[[#This Row],[Date d''achat]]),"",IF(ISBLANK(Table1[[#This Row],[Date de fin de lecture FR]]),0,Table1[[#This Row],[Date de fin de lecture FR]]-Table1[[#This Row],[Date d''achat]]))</f>
        <v/>
      </c>
      <c r="V85" s="7">
        <f>IF(ISBLANK(Table1[[#This Row],[Date de sortie]]),"",ROUNDDOWN(YEAR(Table1[[#This Row],[Date de sortie]]),-1))</f>
        <v>2010</v>
      </c>
    </row>
    <row r="86" spans="1:22">
      <c r="A86" t="s">
        <v>197</v>
      </c>
      <c r="B86" t="s">
        <v>198</v>
      </c>
      <c r="C86">
        <v>1</v>
      </c>
      <c r="D86" t="s">
        <v>34</v>
      </c>
      <c r="E86" t="s">
        <v>34</v>
      </c>
      <c r="F86" t="s">
        <v>31</v>
      </c>
      <c r="H86">
        <v>347</v>
      </c>
      <c r="I86" s="2">
        <v>26390</v>
      </c>
      <c r="J86" s="2">
        <v>44555</v>
      </c>
      <c r="N86" s="2"/>
      <c r="O86" s="2"/>
      <c r="P86" t="s">
        <v>199</v>
      </c>
      <c r="Q86" t="str">
        <f>IF(ISBLANK(Table1[[#This Row],[Date de fin de lecture FR]]),"",YEAR(Table1[[#This Row],[Date de fin de lecture FR]]))</f>
        <v/>
      </c>
      <c r="R86" s="7" t="str">
        <f>IF(ISBLANK(Table1[[#This Row],[Date de fin de lecture FR]]),"",MONTH(Table1[[#This Row],[Date de fin de lecture FR]]))</f>
        <v/>
      </c>
      <c r="S86" t="str">
        <f>IF(ISBLANK(Table1[[#This Row],[Date de début de lecture]]),"",(IF(ISBLANK(Table1[[#This Row],[Date de fin de lecture FR]]),0,Table1[[#This Row],[Date de fin de lecture FR]]-Table1[[#This Row],[Date de début de lecture]])))</f>
        <v/>
      </c>
      <c r="T86" s="15" t="str">
        <f>IF(Table1[[#This Row],[Temps de lecture en jours]]="","",IF(ISBLANK(Table1[[#This Row],[Nbr Pages]]),0,Table1[[#This Row],[Nbr Pages]]/Table1[[#This Row],[Temps de lecture en jours]]))</f>
        <v/>
      </c>
      <c r="U86">
        <f>IF(ISBLANK(Table1[[#This Row],[Date d''achat]]),"",IF(ISBLANK(Table1[[#This Row],[Date de fin de lecture FR]]),0,Table1[[#This Row],[Date de fin de lecture FR]]-Table1[[#This Row],[Date d''achat]]))</f>
        <v>0</v>
      </c>
      <c r="V86" s="7">
        <f>IF(ISBLANK(Table1[[#This Row],[Date de sortie]]),"",ROUNDDOWN(YEAR(Table1[[#This Row],[Date de sortie]]),-1))</f>
        <v>1970</v>
      </c>
    </row>
    <row r="87" spans="1:22">
      <c r="A87" t="s">
        <v>200</v>
      </c>
      <c r="B87" t="s">
        <v>201</v>
      </c>
      <c r="C87">
        <v>1</v>
      </c>
      <c r="D87">
        <v>1</v>
      </c>
      <c r="E87" t="s">
        <v>34</v>
      </c>
      <c r="F87" t="s">
        <v>46</v>
      </c>
      <c r="G87" t="s">
        <v>202</v>
      </c>
      <c r="H87">
        <v>790</v>
      </c>
      <c r="I87" s="2">
        <v>35278</v>
      </c>
      <c r="L87" s="2">
        <v>40909</v>
      </c>
      <c r="M87" s="2" t="s">
        <v>58</v>
      </c>
      <c r="N87" s="3">
        <v>1</v>
      </c>
      <c r="O87" s="3" t="s">
        <v>44</v>
      </c>
      <c r="P87" t="s">
        <v>203</v>
      </c>
      <c r="Q87">
        <f>IF(ISBLANK(Table1[[#This Row],[Date de fin de lecture FR]]),"",YEAR(Table1[[#This Row],[Date de fin de lecture FR]]))</f>
        <v>2012</v>
      </c>
      <c r="R87" s="7">
        <f>IF(ISBLANK(Table1[[#This Row],[Date de fin de lecture FR]]),"",MONTH(Table1[[#This Row],[Date de fin de lecture FR]]))</f>
        <v>1</v>
      </c>
      <c r="S87" t="str">
        <f>IF(ISBLANK(Table1[[#This Row],[Date de début de lecture]]),"",(IF(ISBLANK(Table1[[#This Row],[Date de fin de lecture FR]]),0,Table1[[#This Row],[Date de fin de lecture FR]]-Table1[[#This Row],[Date de début de lecture]])))</f>
        <v/>
      </c>
      <c r="T87" s="15" t="str">
        <f>IF(Table1[[#This Row],[Temps de lecture en jours]]="","",IF(ISBLANK(Table1[[#This Row],[Nbr Pages]]),0,Table1[[#This Row],[Nbr Pages]]/Table1[[#This Row],[Temps de lecture en jours]]))</f>
        <v/>
      </c>
      <c r="U87" t="str">
        <f>IF(ISBLANK(Table1[[#This Row],[Date d''achat]]),"",IF(ISBLANK(Table1[[#This Row],[Date de fin de lecture FR]]),0,Table1[[#This Row],[Date de fin de lecture FR]]-Table1[[#This Row],[Date d''achat]]))</f>
        <v/>
      </c>
      <c r="V87" s="7">
        <f>IF(ISBLANK(Table1[[#This Row],[Date de sortie]]),"",ROUNDDOWN(YEAR(Table1[[#This Row],[Date de sortie]]),-1))</f>
        <v>1990</v>
      </c>
    </row>
    <row r="88" spans="1:22">
      <c r="A88" t="s">
        <v>204</v>
      </c>
      <c r="B88" t="s">
        <v>201</v>
      </c>
      <c r="C88">
        <v>1</v>
      </c>
      <c r="D88">
        <v>1</v>
      </c>
      <c r="E88" t="s">
        <v>34</v>
      </c>
      <c r="F88" t="s">
        <v>46</v>
      </c>
      <c r="G88" t="s">
        <v>202</v>
      </c>
      <c r="H88">
        <v>954</v>
      </c>
      <c r="I88" s="2">
        <v>36193</v>
      </c>
      <c r="L88" s="2">
        <v>41275</v>
      </c>
      <c r="M88" s="2" t="s">
        <v>58</v>
      </c>
      <c r="N88" s="3">
        <v>2</v>
      </c>
      <c r="O88" s="3" t="s">
        <v>44</v>
      </c>
      <c r="P88" t="s">
        <v>34</v>
      </c>
      <c r="Q88">
        <f>IF(ISBLANK(Table1[[#This Row],[Date de fin de lecture FR]]),"",YEAR(Table1[[#This Row],[Date de fin de lecture FR]]))</f>
        <v>2013</v>
      </c>
      <c r="R88" s="7">
        <f>IF(ISBLANK(Table1[[#This Row],[Date de fin de lecture FR]]),"",MONTH(Table1[[#This Row],[Date de fin de lecture FR]]))</f>
        <v>1</v>
      </c>
      <c r="S88" t="str">
        <f>IF(ISBLANK(Table1[[#This Row],[Date de début de lecture]]),"",(IF(ISBLANK(Table1[[#This Row],[Date de fin de lecture FR]]),0,Table1[[#This Row],[Date de fin de lecture FR]]-Table1[[#This Row],[Date de début de lecture]])))</f>
        <v/>
      </c>
      <c r="T88" s="15" t="str">
        <f>IF(Table1[[#This Row],[Temps de lecture en jours]]="","",IF(ISBLANK(Table1[[#This Row],[Nbr Pages]]),0,Table1[[#This Row],[Nbr Pages]]/Table1[[#This Row],[Temps de lecture en jours]]))</f>
        <v/>
      </c>
      <c r="U88" t="str">
        <f>IF(ISBLANK(Table1[[#This Row],[Date d''achat]]),"",IF(ISBLANK(Table1[[#This Row],[Date de fin de lecture FR]]),0,Table1[[#This Row],[Date de fin de lecture FR]]-Table1[[#This Row],[Date d''achat]]))</f>
        <v/>
      </c>
      <c r="V88" s="7">
        <f>IF(ISBLANK(Table1[[#This Row],[Date de sortie]]),"",ROUNDDOWN(YEAR(Table1[[#This Row],[Date de sortie]]),-1))</f>
        <v>1990</v>
      </c>
    </row>
    <row r="89" spans="1:22">
      <c r="A89" t="s">
        <v>205</v>
      </c>
      <c r="B89" t="s">
        <v>201</v>
      </c>
      <c r="C89">
        <v>1</v>
      </c>
      <c r="D89">
        <v>1</v>
      </c>
      <c r="E89">
        <v>1</v>
      </c>
      <c r="F89" t="s">
        <v>46</v>
      </c>
      <c r="G89" t="s">
        <v>202</v>
      </c>
      <c r="H89">
        <v>1149</v>
      </c>
      <c r="I89" s="2">
        <v>36830</v>
      </c>
      <c r="L89" s="2">
        <v>41640</v>
      </c>
      <c r="M89" s="2" t="s">
        <v>58</v>
      </c>
      <c r="N89" s="3">
        <v>3</v>
      </c>
      <c r="O89" s="3" t="s">
        <v>44</v>
      </c>
      <c r="P89" t="s">
        <v>34</v>
      </c>
      <c r="Q89">
        <f>IF(ISBLANK(Table1[[#This Row],[Date de fin de lecture FR]]),"",YEAR(Table1[[#This Row],[Date de fin de lecture FR]]))</f>
        <v>2014</v>
      </c>
      <c r="R89" s="7">
        <f>IF(ISBLANK(Table1[[#This Row],[Date de fin de lecture FR]]),"",MONTH(Table1[[#This Row],[Date de fin de lecture FR]]))</f>
        <v>1</v>
      </c>
      <c r="S89" t="str">
        <f>IF(ISBLANK(Table1[[#This Row],[Date de début de lecture]]),"",(IF(ISBLANK(Table1[[#This Row],[Date de fin de lecture FR]]),0,Table1[[#This Row],[Date de fin de lecture FR]]-Table1[[#This Row],[Date de début de lecture]])))</f>
        <v/>
      </c>
      <c r="T89" s="15" t="str">
        <f>IF(Table1[[#This Row],[Temps de lecture en jours]]="","",IF(ISBLANK(Table1[[#This Row],[Nbr Pages]]),0,Table1[[#This Row],[Nbr Pages]]/Table1[[#This Row],[Temps de lecture en jours]]))</f>
        <v/>
      </c>
      <c r="U89" t="str">
        <f>IF(ISBLANK(Table1[[#This Row],[Date d''achat]]),"",IF(ISBLANK(Table1[[#This Row],[Date de fin de lecture FR]]),0,Table1[[#This Row],[Date de fin de lecture FR]]-Table1[[#This Row],[Date d''achat]]))</f>
        <v/>
      </c>
      <c r="V89" s="7">
        <f>IF(ISBLANK(Table1[[#This Row],[Date de sortie]]),"",ROUNDDOWN(YEAR(Table1[[#This Row],[Date de sortie]]),-1))</f>
        <v>2000</v>
      </c>
    </row>
    <row r="90" spans="1:22">
      <c r="A90" t="s">
        <v>206</v>
      </c>
      <c r="B90" t="s">
        <v>201</v>
      </c>
      <c r="C90">
        <v>1</v>
      </c>
      <c r="D90" t="s">
        <v>34</v>
      </c>
      <c r="E90" t="s">
        <v>34</v>
      </c>
      <c r="F90" t="s">
        <v>46</v>
      </c>
      <c r="G90" t="s">
        <v>202</v>
      </c>
      <c r="N90" s="2"/>
      <c r="O90" s="2"/>
      <c r="P90" t="s">
        <v>34</v>
      </c>
      <c r="Q90" t="str">
        <f>IF(ISBLANK(Table1[[#This Row],[Date de fin de lecture FR]]),"",YEAR(Table1[[#This Row],[Date de fin de lecture FR]]))</f>
        <v/>
      </c>
      <c r="R90" s="7" t="str">
        <f>IF(ISBLANK(Table1[[#This Row],[Date de fin de lecture FR]]),"",MONTH(Table1[[#This Row],[Date de fin de lecture FR]]))</f>
        <v/>
      </c>
      <c r="S90" t="str">
        <f>IF(ISBLANK(Table1[[#This Row],[Date de début de lecture]]),"",(IF(ISBLANK(Table1[[#This Row],[Date de fin de lecture FR]]),0,Table1[[#This Row],[Date de fin de lecture FR]]-Table1[[#This Row],[Date de début de lecture]])))</f>
        <v/>
      </c>
      <c r="T90" s="15" t="str">
        <f>IF(Table1[[#This Row],[Temps de lecture en jours]]="","",IF(ISBLANK(Table1[[#This Row],[Nbr Pages]]),0,Table1[[#This Row],[Nbr Pages]]/Table1[[#This Row],[Temps de lecture en jours]]))</f>
        <v/>
      </c>
      <c r="U90" t="str">
        <f>IF(ISBLANK(Table1[[#This Row],[Date d''achat]]),"",IF(ISBLANK(Table1[[#This Row],[Date de fin de lecture FR]]),0,Table1[[#This Row],[Date de fin de lecture FR]]-Table1[[#This Row],[Date d''achat]]))</f>
        <v/>
      </c>
      <c r="V90" s="7" t="str">
        <f>IF(ISBLANK(Table1[[#This Row],[Date de sortie]]),"",ROUNDDOWN(YEAR(Table1[[#This Row],[Date de sortie]]),-1))</f>
        <v/>
      </c>
    </row>
    <row r="91" spans="1:22">
      <c r="A91" t="s">
        <v>207</v>
      </c>
      <c r="B91" t="s">
        <v>201</v>
      </c>
      <c r="C91">
        <v>1</v>
      </c>
      <c r="D91" t="s">
        <v>34</v>
      </c>
      <c r="E91" t="s">
        <v>34</v>
      </c>
      <c r="F91" t="s">
        <v>46</v>
      </c>
      <c r="G91" t="s">
        <v>202</v>
      </c>
      <c r="N91" s="2"/>
      <c r="O91" s="2"/>
      <c r="P91" t="s">
        <v>34</v>
      </c>
      <c r="Q91" t="str">
        <f>IF(ISBLANK(Table1[[#This Row],[Date de fin de lecture FR]]),"",YEAR(Table1[[#This Row],[Date de fin de lecture FR]]))</f>
        <v/>
      </c>
      <c r="R91" s="7" t="str">
        <f>IF(ISBLANK(Table1[[#This Row],[Date de fin de lecture FR]]),"",MONTH(Table1[[#This Row],[Date de fin de lecture FR]]))</f>
        <v/>
      </c>
      <c r="S91" t="str">
        <f>IF(ISBLANK(Table1[[#This Row],[Date de début de lecture]]),"",(IF(ISBLANK(Table1[[#This Row],[Date de fin de lecture FR]]),0,Table1[[#This Row],[Date de fin de lecture FR]]-Table1[[#This Row],[Date de début de lecture]])))</f>
        <v/>
      </c>
      <c r="T91" s="15" t="str">
        <f>IF(Table1[[#This Row],[Temps de lecture en jours]]="","",IF(ISBLANK(Table1[[#This Row],[Nbr Pages]]),0,Table1[[#This Row],[Nbr Pages]]/Table1[[#This Row],[Temps de lecture en jours]]))</f>
        <v/>
      </c>
      <c r="U91" t="str">
        <f>IF(ISBLANK(Table1[[#This Row],[Date d''achat]]),"",IF(ISBLANK(Table1[[#This Row],[Date de fin de lecture FR]]),0,Table1[[#This Row],[Date de fin de lecture FR]]-Table1[[#This Row],[Date d''achat]]))</f>
        <v/>
      </c>
      <c r="V91" s="7" t="str">
        <f>IF(ISBLANK(Table1[[#This Row],[Date de sortie]]),"",ROUNDDOWN(YEAR(Table1[[#This Row],[Date de sortie]]),-1))</f>
        <v/>
      </c>
    </row>
    <row r="92" spans="1:22">
      <c r="A92" t="s">
        <v>208</v>
      </c>
      <c r="B92" t="s">
        <v>201</v>
      </c>
      <c r="C92">
        <v>1</v>
      </c>
      <c r="D92" t="s">
        <v>34</v>
      </c>
      <c r="E92" t="s">
        <v>34</v>
      </c>
      <c r="F92" t="s">
        <v>46</v>
      </c>
      <c r="G92" t="s">
        <v>202</v>
      </c>
      <c r="N92" s="2"/>
      <c r="O92" s="2"/>
      <c r="P92" t="s">
        <v>34</v>
      </c>
      <c r="Q92" t="str">
        <f>IF(ISBLANK(Table1[[#This Row],[Date de fin de lecture FR]]),"",YEAR(Table1[[#This Row],[Date de fin de lecture FR]]))</f>
        <v/>
      </c>
      <c r="R92" s="7" t="str">
        <f>IF(ISBLANK(Table1[[#This Row],[Date de fin de lecture FR]]),"",MONTH(Table1[[#This Row],[Date de fin de lecture FR]]))</f>
        <v/>
      </c>
      <c r="S92" t="str">
        <f>IF(ISBLANK(Table1[[#This Row],[Date de début de lecture]]),"",(IF(ISBLANK(Table1[[#This Row],[Date de fin de lecture FR]]),0,Table1[[#This Row],[Date de fin de lecture FR]]-Table1[[#This Row],[Date de début de lecture]])))</f>
        <v/>
      </c>
      <c r="T92" s="15" t="str">
        <f>IF(Table1[[#This Row],[Temps de lecture en jours]]="","",IF(ISBLANK(Table1[[#This Row],[Nbr Pages]]),0,Table1[[#This Row],[Nbr Pages]]/Table1[[#This Row],[Temps de lecture en jours]]))</f>
        <v/>
      </c>
      <c r="U92" t="str">
        <f>IF(ISBLANK(Table1[[#This Row],[Date d''achat]]),"",IF(ISBLANK(Table1[[#This Row],[Date de fin de lecture FR]]),0,Table1[[#This Row],[Date de fin de lecture FR]]-Table1[[#This Row],[Date d''achat]]))</f>
        <v/>
      </c>
      <c r="V92" s="7" t="str">
        <f>IF(ISBLANK(Table1[[#This Row],[Date de sortie]]),"",ROUNDDOWN(YEAR(Table1[[#This Row],[Date de sortie]]),-1))</f>
        <v/>
      </c>
    </row>
    <row r="93" spans="1:22">
      <c r="A93" t="s">
        <v>209</v>
      </c>
      <c r="B93" t="s">
        <v>210</v>
      </c>
      <c r="F93" t="s">
        <v>44</v>
      </c>
      <c r="N93" s="2"/>
      <c r="O93" s="2"/>
      <c r="Q93" t="str">
        <f>IF(ISBLANK(Table1[[#This Row],[Date de fin de lecture FR]]),"",YEAR(Table1[[#This Row],[Date de fin de lecture FR]]))</f>
        <v/>
      </c>
      <c r="R93" s="7" t="str">
        <f>IF(ISBLANK(Table1[[#This Row],[Date de fin de lecture FR]]),"",MONTH(Table1[[#This Row],[Date de fin de lecture FR]]))</f>
        <v/>
      </c>
      <c r="S93" t="str">
        <f>IF(ISBLANK(Table1[[#This Row],[Date de début de lecture]]),"",(IF(ISBLANK(Table1[[#This Row],[Date de fin de lecture FR]]),0,Table1[[#This Row],[Date de fin de lecture FR]]-Table1[[#This Row],[Date de début de lecture]])))</f>
        <v/>
      </c>
      <c r="T93" s="15" t="str">
        <f>IF(Table1[[#This Row],[Temps de lecture en jours]]="","",IF(ISBLANK(Table1[[#This Row],[Nbr Pages]]),0,Table1[[#This Row],[Nbr Pages]]/Table1[[#This Row],[Temps de lecture en jours]]))</f>
        <v/>
      </c>
      <c r="U93" t="str">
        <f>IF(ISBLANK(Table1[[#This Row],[Date d''achat]]),"",IF(ISBLANK(Table1[[#This Row],[Date de fin de lecture FR]]),0,Table1[[#This Row],[Date de fin de lecture FR]]-Table1[[#This Row],[Date d''achat]]))</f>
        <v/>
      </c>
      <c r="V93" s="7" t="str">
        <f>IF(ISBLANK(Table1[[#This Row],[Date de sortie]]),"",ROUNDDOWN(YEAR(Table1[[#This Row],[Date de sortie]]),-1))</f>
        <v/>
      </c>
    </row>
    <row r="94" spans="1:22">
      <c r="A94" t="s">
        <v>211</v>
      </c>
      <c r="B94" t="s">
        <v>210</v>
      </c>
      <c r="F94" t="s">
        <v>44</v>
      </c>
      <c r="N94" s="2"/>
      <c r="O94" s="2"/>
      <c r="Q94" t="str">
        <f>IF(ISBLANK(Table1[[#This Row],[Date de fin de lecture FR]]),"",YEAR(Table1[[#This Row],[Date de fin de lecture FR]]))</f>
        <v/>
      </c>
      <c r="R94" s="7" t="str">
        <f>IF(ISBLANK(Table1[[#This Row],[Date de fin de lecture FR]]),"",MONTH(Table1[[#This Row],[Date de fin de lecture FR]]))</f>
        <v/>
      </c>
      <c r="S94" t="str">
        <f>IF(ISBLANK(Table1[[#This Row],[Date de début de lecture]]),"",(IF(ISBLANK(Table1[[#This Row],[Date de fin de lecture FR]]),0,Table1[[#This Row],[Date de fin de lecture FR]]-Table1[[#This Row],[Date de début de lecture]])))</f>
        <v/>
      </c>
      <c r="T94" s="15" t="str">
        <f>IF(Table1[[#This Row],[Temps de lecture en jours]]="","",IF(ISBLANK(Table1[[#This Row],[Nbr Pages]]),0,Table1[[#This Row],[Nbr Pages]]/Table1[[#This Row],[Temps de lecture en jours]]))</f>
        <v/>
      </c>
      <c r="U94" t="str">
        <f>IF(ISBLANK(Table1[[#This Row],[Date d''achat]]),"",IF(ISBLANK(Table1[[#This Row],[Date de fin de lecture FR]]),0,Table1[[#This Row],[Date de fin de lecture FR]]-Table1[[#This Row],[Date d''achat]]))</f>
        <v/>
      </c>
      <c r="V94" s="7" t="str">
        <f>IF(ISBLANK(Table1[[#This Row],[Date de sortie]]),"",ROUNDDOWN(YEAR(Table1[[#This Row],[Date de sortie]]),-1))</f>
        <v/>
      </c>
    </row>
    <row r="95" spans="1:22">
      <c r="A95" s="5">
        <v>1984</v>
      </c>
      <c r="B95" t="s">
        <v>210</v>
      </c>
      <c r="D95">
        <v>1</v>
      </c>
      <c r="F95" t="s">
        <v>42</v>
      </c>
      <c r="H95">
        <v>438</v>
      </c>
      <c r="I95" s="2">
        <v>18057</v>
      </c>
      <c r="L95" s="2">
        <v>42335</v>
      </c>
      <c r="M95" s="2" t="s">
        <v>43</v>
      </c>
      <c r="O95" s="3" t="s">
        <v>44</v>
      </c>
      <c r="Q95">
        <f>IF(ISBLANK(Table1[[#This Row],[Date de fin de lecture FR]]),"",YEAR(Table1[[#This Row],[Date de fin de lecture FR]]))</f>
        <v>2015</v>
      </c>
      <c r="R95" s="7">
        <f>IF(ISBLANK(Table1[[#This Row],[Date de fin de lecture FR]]),"",MONTH(Table1[[#This Row],[Date de fin de lecture FR]]))</f>
        <v>11</v>
      </c>
      <c r="S95" t="str">
        <f>IF(ISBLANK(Table1[[#This Row],[Date de début de lecture]]),"",(IF(ISBLANK(Table1[[#This Row],[Date de fin de lecture FR]]),0,Table1[[#This Row],[Date de fin de lecture FR]]-Table1[[#This Row],[Date de début de lecture]])))</f>
        <v/>
      </c>
      <c r="T95" s="15" t="str">
        <f>IF(Table1[[#This Row],[Temps de lecture en jours]]="","",IF(ISBLANK(Table1[[#This Row],[Nbr Pages]]),0,Table1[[#This Row],[Nbr Pages]]/Table1[[#This Row],[Temps de lecture en jours]]))</f>
        <v/>
      </c>
      <c r="U95" t="str">
        <f>IF(ISBLANK(Table1[[#This Row],[Date d''achat]]),"",IF(ISBLANK(Table1[[#This Row],[Date de fin de lecture FR]]),0,Table1[[#This Row],[Date de fin de lecture FR]]-Table1[[#This Row],[Date d''achat]]))</f>
        <v/>
      </c>
      <c r="V95" s="7">
        <f>IF(ISBLANK(Table1[[#This Row],[Date de sortie]]),"",ROUNDDOWN(YEAR(Table1[[#This Row],[Date de sortie]]),-1))</f>
        <v>1940</v>
      </c>
    </row>
    <row r="96" spans="1:22">
      <c r="A96" t="s">
        <v>212</v>
      </c>
      <c r="B96" t="s">
        <v>210</v>
      </c>
      <c r="C96">
        <v>1</v>
      </c>
      <c r="D96">
        <v>1</v>
      </c>
      <c r="E96">
        <v>1</v>
      </c>
      <c r="F96" t="s">
        <v>42</v>
      </c>
      <c r="H96">
        <v>224</v>
      </c>
      <c r="I96" s="2">
        <v>16666</v>
      </c>
      <c r="L96" s="2">
        <v>43492</v>
      </c>
      <c r="M96" s="2" t="s">
        <v>43</v>
      </c>
      <c r="O96" s="3" t="s">
        <v>44</v>
      </c>
      <c r="P96" t="s">
        <v>34</v>
      </c>
      <c r="Q96">
        <f>IF(ISBLANK(Table1[[#This Row],[Date de fin de lecture FR]]),"",YEAR(Table1[[#This Row],[Date de fin de lecture FR]]))</f>
        <v>2019</v>
      </c>
      <c r="R96" s="7">
        <f>IF(ISBLANK(Table1[[#This Row],[Date de fin de lecture FR]]),"",MONTH(Table1[[#This Row],[Date de fin de lecture FR]]))</f>
        <v>1</v>
      </c>
      <c r="S96" t="str">
        <f>IF(ISBLANK(Table1[[#This Row],[Date de début de lecture]]),"",(IF(ISBLANK(Table1[[#This Row],[Date de fin de lecture FR]]),0,Table1[[#This Row],[Date de fin de lecture FR]]-Table1[[#This Row],[Date de début de lecture]])))</f>
        <v/>
      </c>
      <c r="T96" s="15" t="str">
        <f>IF(Table1[[#This Row],[Temps de lecture en jours]]="","",IF(ISBLANK(Table1[[#This Row],[Nbr Pages]]),0,Table1[[#This Row],[Nbr Pages]]/Table1[[#This Row],[Temps de lecture en jours]]))</f>
        <v/>
      </c>
      <c r="U96" t="str">
        <f>IF(ISBLANK(Table1[[#This Row],[Date d''achat]]),"",IF(ISBLANK(Table1[[#This Row],[Date de fin de lecture FR]]),0,Table1[[#This Row],[Date de fin de lecture FR]]-Table1[[#This Row],[Date d''achat]]))</f>
        <v/>
      </c>
      <c r="V96" s="7">
        <f>IF(ISBLANK(Table1[[#This Row],[Date de sortie]]),"",ROUNDDOWN(YEAR(Table1[[#This Row],[Date de sortie]]),-1))</f>
        <v>1940</v>
      </c>
    </row>
    <row r="97" spans="1:22">
      <c r="A97" t="s">
        <v>213</v>
      </c>
      <c r="B97" t="s">
        <v>214</v>
      </c>
      <c r="C97" t="s">
        <v>34</v>
      </c>
      <c r="D97">
        <v>1</v>
      </c>
      <c r="E97">
        <v>1</v>
      </c>
      <c r="F97" t="s">
        <v>46</v>
      </c>
      <c r="G97" t="s">
        <v>159</v>
      </c>
      <c r="H97">
        <v>384</v>
      </c>
      <c r="I97" s="2">
        <v>38317</v>
      </c>
      <c r="L97" s="2">
        <v>44526</v>
      </c>
      <c r="M97" s="2" t="s">
        <v>58</v>
      </c>
      <c r="N97" s="3">
        <v>1</v>
      </c>
      <c r="O97" s="3" t="s">
        <v>44</v>
      </c>
      <c r="P97" t="s">
        <v>215</v>
      </c>
      <c r="Q97">
        <f>IF(ISBLANK(Table1[[#This Row],[Date de fin de lecture FR]]),"",YEAR(Table1[[#This Row],[Date de fin de lecture FR]]))</f>
        <v>2021</v>
      </c>
      <c r="R97" s="7">
        <f>IF(ISBLANK(Table1[[#This Row],[Date de fin de lecture FR]]),"",MONTH(Table1[[#This Row],[Date de fin de lecture FR]]))</f>
        <v>11</v>
      </c>
      <c r="S97" t="str">
        <f>IF(ISBLANK(Table1[[#This Row],[Date de début de lecture]]),"",(IF(ISBLANK(Table1[[#This Row],[Date de fin de lecture FR]]),0,Table1[[#This Row],[Date de fin de lecture FR]]-Table1[[#This Row],[Date de début de lecture]])))</f>
        <v/>
      </c>
      <c r="T97" s="15" t="str">
        <f>IF(Table1[[#This Row],[Temps de lecture en jours]]="","",IF(ISBLANK(Table1[[#This Row],[Nbr Pages]]),0,Table1[[#This Row],[Nbr Pages]]/Table1[[#This Row],[Temps de lecture en jours]]))</f>
        <v/>
      </c>
      <c r="U97" t="str">
        <f>IF(ISBLANK(Table1[[#This Row],[Date d''achat]]),"",IF(ISBLANK(Table1[[#This Row],[Date de fin de lecture FR]]),0,Table1[[#This Row],[Date de fin de lecture FR]]-Table1[[#This Row],[Date d''achat]]))</f>
        <v/>
      </c>
      <c r="V97" s="7">
        <f>IF(ISBLANK(Table1[[#This Row],[Date de sortie]]),"",ROUNDDOWN(YEAR(Table1[[#This Row],[Date de sortie]]),-1))</f>
        <v>2000</v>
      </c>
    </row>
    <row r="98" spans="1:22">
      <c r="A98" t="s">
        <v>216</v>
      </c>
      <c r="B98" t="s">
        <v>214</v>
      </c>
      <c r="D98">
        <v>1</v>
      </c>
      <c r="E98">
        <v>1</v>
      </c>
      <c r="F98" t="s">
        <v>46</v>
      </c>
      <c r="G98" t="s">
        <v>159</v>
      </c>
      <c r="K98" s="2">
        <v>45065</v>
      </c>
      <c r="L98" s="2">
        <v>45067</v>
      </c>
      <c r="N98" s="2"/>
      <c r="Q98">
        <f>IF(ISBLANK(Table1[[#This Row],[Date de fin de lecture FR]]),"",YEAR(Table1[[#This Row],[Date de fin de lecture FR]]))</f>
        <v>2023</v>
      </c>
      <c r="R98" s="7">
        <f>IF(ISBLANK(Table1[[#This Row],[Date de fin de lecture FR]]),"",MONTH(Table1[[#This Row],[Date de fin de lecture FR]]))</f>
        <v>5</v>
      </c>
      <c r="S98">
        <f>IF(ISBLANK(Table1[[#This Row],[Date de début de lecture]]),"",(IF(ISBLANK(Table1[[#This Row],[Date de fin de lecture FR]]),0,Table1[[#This Row],[Date de fin de lecture FR]]-Table1[[#This Row],[Date de début de lecture]])))</f>
        <v>2</v>
      </c>
      <c r="T98" s="15">
        <f>IF(Table1[[#This Row],[Temps de lecture en jours]]="","",IF(ISBLANK(Table1[[#This Row],[Nbr Pages]]),0,Table1[[#This Row],[Nbr Pages]]/Table1[[#This Row],[Temps de lecture en jours]]))</f>
        <v>0</v>
      </c>
      <c r="U98" t="str">
        <f>IF(ISBLANK(Table1[[#This Row],[Date d''achat]]),"",IF(ISBLANK(Table1[[#This Row],[Date de fin de lecture FR]]),0,Table1[[#This Row],[Date de fin de lecture FR]]-Table1[[#This Row],[Date d''achat]]))</f>
        <v/>
      </c>
      <c r="V98" s="7" t="str">
        <f>IF(ISBLANK(Table1[[#This Row],[Date de sortie]]),"",ROUNDDOWN(YEAR(Table1[[#This Row],[Date de sortie]]),-1))</f>
        <v/>
      </c>
    </row>
    <row r="99" spans="1:22">
      <c r="A99" t="s">
        <v>217</v>
      </c>
      <c r="B99" t="s">
        <v>214</v>
      </c>
      <c r="D99">
        <v>1</v>
      </c>
      <c r="E99">
        <v>1</v>
      </c>
      <c r="F99" t="s">
        <v>46</v>
      </c>
      <c r="G99" t="s">
        <v>159</v>
      </c>
      <c r="K99" s="2">
        <v>45069</v>
      </c>
      <c r="L99" s="2">
        <v>45087</v>
      </c>
      <c r="N99" s="2"/>
      <c r="Q99">
        <f>IF(ISBLANK(Table1[[#This Row],[Date de fin de lecture FR]]),"",YEAR(Table1[[#This Row],[Date de fin de lecture FR]]))</f>
        <v>2023</v>
      </c>
      <c r="R99" s="7">
        <f>IF(ISBLANK(Table1[[#This Row],[Date de fin de lecture FR]]),"",MONTH(Table1[[#This Row],[Date de fin de lecture FR]]))</f>
        <v>6</v>
      </c>
      <c r="S99">
        <f>IF(ISBLANK(Table1[[#This Row],[Date de début de lecture]]),"",(IF(ISBLANK(Table1[[#This Row],[Date de fin de lecture FR]]),0,Table1[[#This Row],[Date de fin de lecture FR]]-Table1[[#This Row],[Date de début de lecture]])))</f>
        <v>18</v>
      </c>
      <c r="T99" s="15">
        <f>IF(Table1[[#This Row],[Temps de lecture en jours]]="","",IF(ISBLANK(Table1[[#This Row],[Nbr Pages]]),0,Table1[[#This Row],[Nbr Pages]]/Table1[[#This Row],[Temps de lecture en jours]]))</f>
        <v>0</v>
      </c>
      <c r="U99" t="str">
        <f>IF(ISBLANK(Table1[[#This Row],[Date d''achat]]),"",IF(ISBLANK(Table1[[#This Row],[Date de fin de lecture FR]]),0,Table1[[#This Row],[Date de fin de lecture FR]]-Table1[[#This Row],[Date d''achat]]))</f>
        <v/>
      </c>
      <c r="V99" s="7" t="str">
        <f>IF(ISBLANK(Table1[[#This Row],[Date de sortie]]),"",ROUNDDOWN(YEAR(Table1[[#This Row],[Date de sortie]]),-1))</f>
        <v/>
      </c>
    </row>
    <row r="100" spans="1:22">
      <c r="A100" t="s">
        <v>218</v>
      </c>
      <c r="B100" t="s">
        <v>219</v>
      </c>
      <c r="C100">
        <v>1</v>
      </c>
      <c r="D100" t="s">
        <v>34</v>
      </c>
      <c r="E100" t="s">
        <v>34</v>
      </c>
      <c r="F100" t="s">
        <v>34</v>
      </c>
      <c r="N100" s="2"/>
      <c r="O100" s="2"/>
      <c r="P100" t="s">
        <v>34</v>
      </c>
      <c r="Q100" t="str">
        <f>IF(ISBLANK(Table1[[#This Row],[Date de fin de lecture FR]]),"",YEAR(Table1[[#This Row],[Date de fin de lecture FR]]))</f>
        <v/>
      </c>
      <c r="R100" s="7" t="str">
        <f>IF(ISBLANK(Table1[[#This Row],[Date de fin de lecture FR]]),"",MONTH(Table1[[#This Row],[Date de fin de lecture FR]]))</f>
        <v/>
      </c>
      <c r="S100" t="str">
        <f>IF(ISBLANK(Table1[[#This Row],[Date de début de lecture]]),"",(IF(ISBLANK(Table1[[#This Row],[Date de fin de lecture FR]]),0,Table1[[#This Row],[Date de fin de lecture FR]]-Table1[[#This Row],[Date de début de lecture]])))</f>
        <v/>
      </c>
      <c r="T100" s="15" t="str">
        <f>IF(Table1[[#This Row],[Temps de lecture en jours]]="","",IF(ISBLANK(Table1[[#This Row],[Nbr Pages]]),0,Table1[[#This Row],[Nbr Pages]]/Table1[[#This Row],[Temps de lecture en jours]]))</f>
        <v/>
      </c>
      <c r="U100" t="str">
        <f>IF(ISBLANK(Table1[[#This Row],[Date d''achat]]),"",IF(ISBLANK(Table1[[#This Row],[Date de fin de lecture FR]]),0,Table1[[#This Row],[Date de fin de lecture FR]]-Table1[[#This Row],[Date d''achat]]))</f>
        <v/>
      </c>
      <c r="V100" s="7" t="str">
        <f>IF(ISBLANK(Table1[[#This Row],[Date de sortie]]),"",ROUNDDOWN(YEAR(Table1[[#This Row],[Date de sortie]]),-1))</f>
        <v/>
      </c>
    </row>
    <row r="101" spans="1:22">
      <c r="A101" t="s">
        <v>220</v>
      </c>
      <c r="B101" t="s">
        <v>221</v>
      </c>
      <c r="C101">
        <v>1</v>
      </c>
      <c r="D101" t="s">
        <v>34</v>
      </c>
      <c r="E101" t="s">
        <v>34</v>
      </c>
      <c r="F101" t="s">
        <v>122</v>
      </c>
      <c r="N101" s="2"/>
      <c r="O101" s="2"/>
      <c r="P101" t="s">
        <v>34</v>
      </c>
      <c r="Q101" t="str">
        <f>IF(ISBLANK(Table1[[#This Row],[Date de fin de lecture FR]]),"",YEAR(Table1[[#This Row],[Date de fin de lecture FR]]))</f>
        <v/>
      </c>
      <c r="R101" s="7" t="str">
        <f>IF(ISBLANK(Table1[[#This Row],[Date de fin de lecture FR]]),"",MONTH(Table1[[#This Row],[Date de fin de lecture FR]]))</f>
        <v/>
      </c>
      <c r="S101" t="str">
        <f>IF(ISBLANK(Table1[[#This Row],[Date de début de lecture]]),"",(IF(ISBLANK(Table1[[#This Row],[Date de fin de lecture FR]]),0,Table1[[#This Row],[Date de fin de lecture FR]]-Table1[[#This Row],[Date de début de lecture]])))</f>
        <v/>
      </c>
      <c r="T101" s="15" t="str">
        <f>IF(Table1[[#This Row],[Temps de lecture en jours]]="","",IF(ISBLANK(Table1[[#This Row],[Nbr Pages]]),0,Table1[[#This Row],[Nbr Pages]]/Table1[[#This Row],[Temps de lecture en jours]]))</f>
        <v/>
      </c>
      <c r="U101" t="str">
        <f>IF(ISBLANK(Table1[[#This Row],[Date d''achat]]),"",IF(ISBLANK(Table1[[#This Row],[Date de fin de lecture FR]]),0,Table1[[#This Row],[Date de fin de lecture FR]]-Table1[[#This Row],[Date d''achat]]))</f>
        <v/>
      </c>
      <c r="V101" s="7" t="str">
        <f>IF(ISBLANK(Table1[[#This Row],[Date de sortie]]),"",ROUNDDOWN(YEAR(Table1[[#This Row],[Date de sortie]]),-1))</f>
        <v/>
      </c>
    </row>
    <row r="102" spans="1:22">
      <c r="A102" t="s">
        <v>222</v>
      </c>
      <c r="B102" t="s">
        <v>223</v>
      </c>
      <c r="C102">
        <v>1</v>
      </c>
      <c r="D102">
        <v>1</v>
      </c>
      <c r="E102">
        <v>1</v>
      </c>
      <c r="F102" t="s">
        <v>224</v>
      </c>
      <c r="H102">
        <v>176</v>
      </c>
      <c r="I102" s="2">
        <v>41976</v>
      </c>
      <c r="J102" s="2">
        <v>44189</v>
      </c>
      <c r="L102" s="2">
        <v>44198</v>
      </c>
      <c r="M102" s="2" t="s">
        <v>58</v>
      </c>
      <c r="N102" s="3">
        <v>1</v>
      </c>
      <c r="O102" s="3" t="s">
        <v>225</v>
      </c>
      <c r="P102" t="s">
        <v>226</v>
      </c>
      <c r="Q102">
        <f>IF(ISBLANK(Table1[[#This Row],[Date de fin de lecture FR]]),"",YEAR(Table1[[#This Row],[Date de fin de lecture FR]]))</f>
        <v>2021</v>
      </c>
      <c r="R102" s="7">
        <f>IF(ISBLANK(Table1[[#This Row],[Date de fin de lecture FR]]),"",MONTH(Table1[[#This Row],[Date de fin de lecture FR]]))</f>
        <v>1</v>
      </c>
      <c r="S102" t="str">
        <f>IF(ISBLANK(Table1[[#This Row],[Date de début de lecture]]),"",(IF(ISBLANK(Table1[[#This Row],[Date de fin de lecture FR]]),0,Table1[[#This Row],[Date de fin de lecture FR]]-Table1[[#This Row],[Date de début de lecture]])))</f>
        <v/>
      </c>
      <c r="T102" s="15" t="str">
        <f>IF(Table1[[#This Row],[Temps de lecture en jours]]="","",IF(ISBLANK(Table1[[#This Row],[Nbr Pages]]),0,Table1[[#This Row],[Nbr Pages]]/Table1[[#This Row],[Temps de lecture en jours]]))</f>
        <v/>
      </c>
      <c r="U102">
        <f>IF(ISBLANK(Table1[[#This Row],[Date d''achat]]),"",IF(ISBLANK(Table1[[#This Row],[Date de fin de lecture FR]]),0,Table1[[#This Row],[Date de fin de lecture FR]]-Table1[[#This Row],[Date d''achat]]))</f>
        <v>9</v>
      </c>
      <c r="V102" s="7">
        <f>IF(ISBLANK(Table1[[#This Row],[Date de sortie]]),"",ROUNDDOWN(YEAR(Table1[[#This Row],[Date de sortie]]),-1))</f>
        <v>2010</v>
      </c>
    </row>
    <row r="103" spans="1:22">
      <c r="A103" t="s">
        <v>227</v>
      </c>
      <c r="B103" t="s">
        <v>228</v>
      </c>
      <c r="C103">
        <v>1</v>
      </c>
      <c r="D103">
        <v>1</v>
      </c>
      <c r="E103">
        <v>1</v>
      </c>
      <c r="F103" t="s">
        <v>31</v>
      </c>
      <c r="H103">
        <v>208</v>
      </c>
      <c r="I103" s="2">
        <v>27395</v>
      </c>
      <c r="M103" s="2" t="s">
        <v>43</v>
      </c>
      <c r="O103" s="3" t="s">
        <v>113</v>
      </c>
      <c r="P103" t="s">
        <v>34</v>
      </c>
      <c r="Q103" t="str">
        <f>IF(ISBLANK(Table1[[#This Row],[Date de fin de lecture FR]]),"",YEAR(Table1[[#This Row],[Date de fin de lecture FR]]))</f>
        <v/>
      </c>
      <c r="R103" s="7" t="str">
        <f>IF(ISBLANK(Table1[[#This Row],[Date de fin de lecture FR]]),"",MONTH(Table1[[#This Row],[Date de fin de lecture FR]]))</f>
        <v/>
      </c>
      <c r="S103" t="str">
        <f>IF(ISBLANK(Table1[[#This Row],[Date de début de lecture]]),"",(IF(ISBLANK(Table1[[#This Row],[Date de fin de lecture FR]]),0,Table1[[#This Row],[Date de fin de lecture FR]]-Table1[[#This Row],[Date de début de lecture]])))</f>
        <v/>
      </c>
      <c r="T103" s="15" t="str">
        <f>IF(Table1[[#This Row],[Temps de lecture en jours]]="","",IF(ISBLANK(Table1[[#This Row],[Nbr Pages]]),0,Table1[[#This Row],[Nbr Pages]]/Table1[[#This Row],[Temps de lecture en jours]]))</f>
        <v/>
      </c>
      <c r="U103" t="str">
        <f>IF(ISBLANK(Table1[[#This Row],[Date d''achat]]),"",IF(ISBLANK(Table1[[#This Row],[Date de fin de lecture FR]]),0,Table1[[#This Row],[Date de fin de lecture FR]]-Table1[[#This Row],[Date d''achat]]))</f>
        <v/>
      </c>
      <c r="V103" s="7">
        <f>IF(ISBLANK(Table1[[#This Row],[Date de sortie]]),"",ROUNDDOWN(YEAR(Table1[[#This Row],[Date de sortie]]),-1))</f>
        <v>1970</v>
      </c>
    </row>
    <row r="104" spans="1:22">
      <c r="A104" t="s">
        <v>229</v>
      </c>
      <c r="B104" t="s">
        <v>228</v>
      </c>
      <c r="C104">
        <v>1</v>
      </c>
      <c r="D104">
        <v>1</v>
      </c>
      <c r="E104" t="s">
        <v>34</v>
      </c>
      <c r="F104" t="s">
        <v>31</v>
      </c>
      <c r="H104">
        <v>253</v>
      </c>
      <c r="I104" s="2">
        <v>15250</v>
      </c>
      <c r="L104" s="2">
        <v>43401</v>
      </c>
      <c r="M104" s="2" t="s">
        <v>43</v>
      </c>
      <c r="O104" s="3" t="s">
        <v>113</v>
      </c>
      <c r="P104" t="s">
        <v>34</v>
      </c>
      <c r="Q104">
        <f>IF(ISBLANK(Table1[[#This Row],[Date de fin de lecture FR]]),"",YEAR(Table1[[#This Row],[Date de fin de lecture FR]]))</f>
        <v>2018</v>
      </c>
      <c r="R104" s="7">
        <f>IF(ISBLANK(Table1[[#This Row],[Date de fin de lecture FR]]),"",MONTH(Table1[[#This Row],[Date de fin de lecture FR]]))</f>
        <v>10</v>
      </c>
      <c r="S104" t="str">
        <f>IF(ISBLANK(Table1[[#This Row],[Date de début de lecture]]),"",(IF(ISBLANK(Table1[[#This Row],[Date de fin de lecture FR]]),0,Table1[[#This Row],[Date de fin de lecture FR]]-Table1[[#This Row],[Date de début de lecture]])))</f>
        <v/>
      </c>
      <c r="T104" s="15" t="str">
        <f>IF(Table1[[#This Row],[Temps de lecture en jours]]="","",IF(ISBLANK(Table1[[#This Row],[Nbr Pages]]),0,Table1[[#This Row],[Nbr Pages]]/Table1[[#This Row],[Temps de lecture en jours]]))</f>
        <v/>
      </c>
      <c r="U104" t="str">
        <f>IF(ISBLANK(Table1[[#This Row],[Date d''achat]]),"",IF(ISBLANK(Table1[[#This Row],[Date de fin de lecture FR]]),0,Table1[[#This Row],[Date de fin de lecture FR]]-Table1[[#This Row],[Date d''achat]]))</f>
        <v/>
      </c>
      <c r="V104" s="7">
        <f>IF(ISBLANK(Table1[[#This Row],[Date de sortie]]),"",ROUNDDOWN(YEAR(Table1[[#This Row],[Date de sortie]]),-1))</f>
        <v>1940</v>
      </c>
    </row>
    <row r="105" spans="1:22">
      <c r="A105" t="s">
        <v>230</v>
      </c>
      <c r="B105" t="s">
        <v>228</v>
      </c>
      <c r="C105">
        <v>1</v>
      </c>
      <c r="D105">
        <v>1</v>
      </c>
      <c r="F105" t="s">
        <v>31</v>
      </c>
      <c r="H105">
        <v>352</v>
      </c>
      <c r="I105" s="2">
        <v>21551</v>
      </c>
      <c r="L105" s="2">
        <v>42817</v>
      </c>
      <c r="M105" s="2" t="s">
        <v>43</v>
      </c>
      <c r="O105" s="3" t="s">
        <v>113</v>
      </c>
      <c r="Q105">
        <f>IF(ISBLANK(Table1[[#This Row],[Date de fin de lecture FR]]),"",YEAR(Table1[[#This Row],[Date de fin de lecture FR]]))</f>
        <v>2017</v>
      </c>
      <c r="R105" s="7">
        <f>IF(ISBLANK(Table1[[#This Row],[Date de fin de lecture FR]]),"",MONTH(Table1[[#This Row],[Date de fin de lecture FR]]))</f>
        <v>3</v>
      </c>
      <c r="S105" t="str">
        <f>IF(ISBLANK(Table1[[#This Row],[Date de début de lecture]]),"",(IF(ISBLANK(Table1[[#This Row],[Date de fin de lecture FR]]),0,Table1[[#This Row],[Date de fin de lecture FR]]-Table1[[#This Row],[Date de début de lecture]])))</f>
        <v/>
      </c>
      <c r="T105" s="15" t="str">
        <f>IF(Table1[[#This Row],[Temps de lecture en jours]]="","",IF(ISBLANK(Table1[[#This Row],[Nbr Pages]]),0,Table1[[#This Row],[Nbr Pages]]/Table1[[#This Row],[Temps de lecture en jours]]))</f>
        <v/>
      </c>
      <c r="U105" t="str">
        <f>IF(ISBLANK(Table1[[#This Row],[Date d''achat]]),"",IF(ISBLANK(Table1[[#This Row],[Date de fin de lecture FR]]),0,Table1[[#This Row],[Date de fin de lecture FR]]-Table1[[#This Row],[Date d''achat]]))</f>
        <v/>
      </c>
      <c r="V105" s="7">
        <f>IF(ISBLANK(Table1[[#This Row],[Date de sortie]]),"",ROUNDDOWN(YEAR(Table1[[#This Row],[Date de sortie]]),-1))</f>
        <v>1950</v>
      </c>
    </row>
    <row r="106" spans="1:22">
      <c r="A106" t="s">
        <v>231</v>
      </c>
      <c r="B106" t="s">
        <v>228</v>
      </c>
      <c r="C106">
        <v>1</v>
      </c>
      <c r="D106">
        <v>1</v>
      </c>
      <c r="E106">
        <v>1</v>
      </c>
      <c r="F106" t="s">
        <v>39</v>
      </c>
      <c r="H106">
        <v>127</v>
      </c>
      <c r="I106" s="2">
        <v>29221</v>
      </c>
      <c r="L106" s="2">
        <v>43599</v>
      </c>
      <c r="M106" s="2" t="s">
        <v>43</v>
      </c>
      <c r="O106" s="3" t="s">
        <v>113</v>
      </c>
      <c r="P106" t="s">
        <v>34</v>
      </c>
      <c r="Q106">
        <f>IF(ISBLANK(Table1[[#This Row],[Date de fin de lecture FR]]),"",YEAR(Table1[[#This Row],[Date de fin de lecture FR]]))</f>
        <v>2019</v>
      </c>
      <c r="R106" s="7">
        <f>IF(ISBLANK(Table1[[#This Row],[Date de fin de lecture FR]]),"",MONTH(Table1[[#This Row],[Date de fin de lecture FR]]))</f>
        <v>5</v>
      </c>
      <c r="S106" t="str">
        <f>IF(ISBLANK(Table1[[#This Row],[Date de début de lecture]]),"",(IF(ISBLANK(Table1[[#This Row],[Date de fin de lecture FR]]),0,Table1[[#This Row],[Date de fin de lecture FR]]-Table1[[#This Row],[Date de début de lecture]])))</f>
        <v/>
      </c>
      <c r="T106" s="15" t="str">
        <f>IF(Table1[[#This Row],[Temps de lecture en jours]]="","",IF(ISBLANK(Table1[[#This Row],[Nbr Pages]]),0,Table1[[#This Row],[Nbr Pages]]/Table1[[#This Row],[Temps de lecture en jours]]))</f>
        <v/>
      </c>
      <c r="U106" t="str">
        <f>IF(ISBLANK(Table1[[#This Row],[Date d''achat]]),"",IF(ISBLANK(Table1[[#This Row],[Date de fin de lecture FR]]),0,Table1[[#This Row],[Date de fin de lecture FR]]-Table1[[#This Row],[Date d''achat]]))</f>
        <v/>
      </c>
      <c r="V106" s="7">
        <f>IF(ISBLANK(Table1[[#This Row],[Date de sortie]]),"",ROUNDDOWN(YEAR(Table1[[#This Row],[Date de sortie]]),-1))</f>
        <v>1980</v>
      </c>
    </row>
    <row r="107" spans="1:22">
      <c r="A107" t="s">
        <v>232</v>
      </c>
      <c r="B107" t="s">
        <v>228</v>
      </c>
      <c r="C107">
        <v>1</v>
      </c>
      <c r="D107">
        <v>1</v>
      </c>
      <c r="E107">
        <v>1</v>
      </c>
      <c r="F107" t="s">
        <v>31</v>
      </c>
      <c r="H107">
        <v>251</v>
      </c>
      <c r="I107" s="2">
        <v>18870</v>
      </c>
      <c r="L107" s="2">
        <v>41640</v>
      </c>
      <c r="M107" s="2" t="s">
        <v>58</v>
      </c>
      <c r="N107" s="3">
        <v>1</v>
      </c>
      <c r="O107" s="3" t="s">
        <v>44</v>
      </c>
      <c r="Q107">
        <f>IF(ISBLANK(Table1[[#This Row],[Date de fin de lecture FR]]),"",YEAR(Table1[[#This Row],[Date de fin de lecture FR]]))</f>
        <v>2014</v>
      </c>
      <c r="R107" s="7">
        <f>IF(ISBLANK(Table1[[#This Row],[Date de fin de lecture FR]]),"",MONTH(Table1[[#This Row],[Date de fin de lecture FR]]))</f>
        <v>1</v>
      </c>
      <c r="S107" t="str">
        <f>IF(ISBLANK(Table1[[#This Row],[Date de début de lecture]]),"",(IF(ISBLANK(Table1[[#This Row],[Date de fin de lecture FR]]),0,Table1[[#This Row],[Date de fin de lecture FR]]-Table1[[#This Row],[Date de début de lecture]])))</f>
        <v/>
      </c>
      <c r="T107" s="15" t="str">
        <f>IF(Table1[[#This Row],[Temps de lecture en jours]]="","",IF(ISBLANK(Table1[[#This Row],[Nbr Pages]]),0,Table1[[#This Row],[Nbr Pages]]/Table1[[#This Row],[Temps de lecture en jours]]))</f>
        <v/>
      </c>
      <c r="U107" t="str">
        <f>IF(ISBLANK(Table1[[#This Row],[Date d''achat]]),"",IF(ISBLANK(Table1[[#This Row],[Date de fin de lecture FR]]),0,Table1[[#This Row],[Date de fin de lecture FR]]-Table1[[#This Row],[Date d''achat]]))</f>
        <v/>
      </c>
      <c r="V107" s="7">
        <f>IF(ISBLANK(Table1[[#This Row],[Date de sortie]]),"",ROUNDDOWN(YEAR(Table1[[#This Row],[Date de sortie]]),-1))</f>
        <v>1950</v>
      </c>
    </row>
    <row r="108" spans="1:22">
      <c r="A108" t="s">
        <v>233</v>
      </c>
      <c r="B108" t="s">
        <v>228</v>
      </c>
      <c r="C108">
        <v>1</v>
      </c>
      <c r="D108">
        <v>1</v>
      </c>
      <c r="E108">
        <v>1</v>
      </c>
      <c r="F108" t="s">
        <v>31</v>
      </c>
      <c r="H108">
        <v>270</v>
      </c>
      <c r="I108" s="2">
        <v>18994</v>
      </c>
      <c r="L108" s="2">
        <v>41640</v>
      </c>
      <c r="M108" s="2" t="s">
        <v>58</v>
      </c>
      <c r="N108" s="3">
        <v>2</v>
      </c>
      <c r="O108" s="3" t="s">
        <v>44</v>
      </c>
      <c r="Q108">
        <f>IF(ISBLANK(Table1[[#This Row],[Date de fin de lecture FR]]),"",YEAR(Table1[[#This Row],[Date de fin de lecture FR]]))</f>
        <v>2014</v>
      </c>
      <c r="R108" s="7">
        <f>IF(ISBLANK(Table1[[#This Row],[Date de fin de lecture FR]]),"",MONTH(Table1[[#This Row],[Date de fin de lecture FR]]))</f>
        <v>1</v>
      </c>
      <c r="S108" t="str">
        <f>IF(ISBLANK(Table1[[#This Row],[Date de début de lecture]]),"",(IF(ISBLANK(Table1[[#This Row],[Date de fin de lecture FR]]),0,Table1[[#This Row],[Date de fin de lecture FR]]-Table1[[#This Row],[Date de début de lecture]])))</f>
        <v/>
      </c>
      <c r="T108" s="15" t="str">
        <f>IF(Table1[[#This Row],[Temps de lecture en jours]]="","",IF(ISBLANK(Table1[[#This Row],[Nbr Pages]]),0,Table1[[#This Row],[Nbr Pages]]/Table1[[#This Row],[Temps de lecture en jours]]))</f>
        <v/>
      </c>
      <c r="U108" t="str">
        <f>IF(ISBLANK(Table1[[#This Row],[Date d''achat]]),"",IF(ISBLANK(Table1[[#This Row],[Date de fin de lecture FR]]),0,Table1[[#This Row],[Date de fin de lecture FR]]-Table1[[#This Row],[Date d''achat]]))</f>
        <v/>
      </c>
      <c r="V108" s="7">
        <f>IF(ISBLANK(Table1[[#This Row],[Date de sortie]]),"",ROUNDDOWN(YEAR(Table1[[#This Row],[Date de sortie]]),-1))</f>
        <v>1950</v>
      </c>
    </row>
    <row r="109" spans="1:22">
      <c r="A109" t="s">
        <v>234</v>
      </c>
      <c r="B109" t="s">
        <v>228</v>
      </c>
      <c r="C109">
        <v>1</v>
      </c>
      <c r="D109">
        <v>1</v>
      </c>
      <c r="E109">
        <v>1</v>
      </c>
      <c r="F109" t="s">
        <v>31</v>
      </c>
      <c r="H109">
        <v>271</v>
      </c>
      <c r="I109" s="2">
        <v>19360</v>
      </c>
      <c r="L109" s="2">
        <v>41640</v>
      </c>
      <c r="M109" s="2" t="s">
        <v>58</v>
      </c>
      <c r="N109" s="3">
        <v>3</v>
      </c>
      <c r="O109" s="3" t="s">
        <v>44</v>
      </c>
      <c r="Q109">
        <f>IF(ISBLANK(Table1[[#This Row],[Date de fin de lecture FR]]),"",YEAR(Table1[[#This Row],[Date de fin de lecture FR]]))</f>
        <v>2014</v>
      </c>
      <c r="R109" s="7">
        <f>IF(ISBLANK(Table1[[#This Row],[Date de fin de lecture FR]]),"",MONTH(Table1[[#This Row],[Date de fin de lecture FR]]))</f>
        <v>1</v>
      </c>
      <c r="S109" t="str">
        <f>IF(ISBLANK(Table1[[#This Row],[Date de début de lecture]]),"",(IF(ISBLANK(Table1[[#This Row],[Date de fin de lecture FR]]),0,Table1[[#This Row],[Date de fin de lecture FR]]-Table1[[#This Row],[Date de début de lecture]])))</f>
        <v/>
      </c>
      <c r="T109" s="15" t="str">
        <f>IF(Table1[[#This Row],[Temps de lecture en jours]]="","",IF(ISBLANK(Table1[[#This Row],[Nbr Pages]]),0,Table1[[#This Row],[Nbr Pages]]/Table1[[#This Row],[Temps de lecture en jours]]))</f>
        <v/>
      </c>
      <c r="U109" t="str">
        <f>IF(ISBLANK(Table1[[#This Row],[Date d''achat]]),"",IF(ISBLANK(Table1[[#This Row],[Date de fin de lecture FR]]),0,Table1[[#This Row],[Date de fin de lecture FR]]-Table1[[#This Row],[Date d''achat]]))</f>
        <v/>
      </c>
      <c r="V109" s="7">
        <f>IF(ISBLANK(Table1[[#This Row],[Date de sortie]]),"",ROUNDDOWN(YEAR(Table1[[#This Row],[Date de sortie]]),-1))</f>
        <v>1950</v>
      </c>
    </row>
    <row r="110" spans="1:22">
      <c r="A110" t="s">
        <v>235</v>
      </c>
      <c r="B110" t="s">
        <v>228</v>
      </c>
      <c r="C110">
        <v>1</v>
      </c>
      <c r="D110">
        <v>1</v>
      </c>
      <c r="E110">
        <v>1</v>
      </c>
      <c r="F110" t="s">
        <v>31</v>
      </c>
      <c r="H110">
        <v>508</v>
      </c>
      <c r="I110" s="2">
        <v>29952</v>
      </c>
      <c r="L110" s="2">
        <v>41640</v>
      </c>
      <c r="M110" s="2" t="s">
        <v>58</v>
      </c>
      <c r="N110" s="3">
        <v>4</v>
      </c>
      <c r="O110" s="3" t="s">
        <v>44</v>
      </c>
      <c r="Q110">
        <f>IF(ISBLANK(Table1[[#This Row],[Date de fin de lecture FR]]),"",YEAR(Table1[[#This Row],[Date de fin de lecture FR]]))</f>
        <v>2014</v>
      </c>
      <c r="R110" s="7">
        <f>IF(ISBLANK(Table1[[#This Row],[Date de fin de lecture FR]]),"",MONTH(Table1[[#This Row],[Date de fin de lecture FR]]))</f>
        <v>1</v>
      </c>
      <c r="S110" t="str">
        <f>IF(ISBLANK(Table1[[#This Row],[Date de début de lecture]]),"",(IF(ISBLANK(Table1[[#This Row],[Date de fin de lecture FR]]),0,Table1[[#This Row],[Date de fin de lecture FR]]-Table1[[#This Row],[Date de début de lecture]])))</f>
        <v/>
      </c>
      <c r="T110" s="15" t="str">
        <f>IF(Table1[[#This Row],[Temps de lecture en jours]]="","",IF(ISBLANK(Table1[[#This Row],[Nbr Pages]]),0,Table1[[#This Row],[Nbr Pages]]/Table1[[#This Row],[Temps de lecture en jours]]))</f>
        <v/>
      </c>
      <c r="U110" t="str">
        <f>IF(ISBLANK(Table1[[#This Row],[Date d''achat]]),"",IF(ISBLANK(Table1[[#This Row],[Date de fin de lecture FR]]),0,Table1[[#This Row],[Date de fin de lecture FR]]-Table1[[#This Row],[Date d''achat]]))</f>
        <v/>
      </c>
      <c r="V110" s="7">
        <f>IF(ISBLANK(Table1[[#This Row],[Date de sortie]]),"",ROUNDDOWN(YEAR(Table1[[#This Row],[Date de sortie]]),-1))</f>
        <v>1980</v>
      </c>
    </row>
    <row r="111" spans="1:22">
      <c r="A111" t="s">
        <v>236</v>
      </c>
      <c r="B111" t="s">
        <v>228</v>
      </c>
      <c r="C111">
        <v>1</v>
      </c>
      <c r="D111">
        <v>1</v>
      </c>
      <c r="E111">
        <v>1</v>
      </c>
      <c r="F111" t="s">
        <v>31</v>
      </c>
      <c r="H111">
        <v>506</v>
      </c>
      <c r="I111" s="2">
        <v>31413</v>
      </c>
      <c r="L111" s="2">
        <v>41640</v>
      </c>
      <c r="M111" s="2" t="s">
        <v>58</v>
      </c>
      <c r="N111" s="3">
        <v>5</v>
      </c>
      <c r="O111" s="3" t="s">
        <v>44</v>
      </c>
      <c r="P111" t="s">
        <v>34</v>
      </c>
      <c r="Q111">
        <f>IF(ISBLANK(Table1[[#This Row],[Date de fin de lecture FR]]),"",YEAR(Table1[[#This Row],[Date de fin de lecture FR]]))</f>
        <v>2014</v>
      </c>
      <c r="R111" s="7">
        <f>IF(ISBLANK(Table1[[#This Row],[Date de fin de lecture FR]]),"",MONTH(Table1[[#This Row],[Date de fin de lecture FR]]))</f>
        <v>1</v>
      </c>
      <c r="S111" t="str">
        <f>IF(ISBLANK(Table1[[#This Row],[Date de début de lecture]]),"",(IF(ISBLANK(Table1[[#This Row],[Date de fin de lecture FR]]),0,Table1[[#This Row],[Date de fin de lecture FR]]-Table1[[#This Row],[Date de début de lecture]])))</f>
        <v/>
      </c>
      <c r="T111" s="15" t="str">
        <f>IF(Table1[[#This Row],[Temps de lecture en jours]]="","",IF(ISBLANK(Table1[[#This Row],[Nbr Pages]]),0,Table1[[#This Row],[Nbr Pages]]/Table1[[#This Row],[Temps de lecture en jours]]))</f>
        <v/>
      </c>
      <c r="U111" t="str">
        <f>IF(ISBLANK(Table1[[#This Row],[Date d''achat]]),"",IF(ISBLANK(Table1[[#This Row],[Date de fin de lecture FR]]),0,Table1[[#This Row],[Date de fin de lecture FR]]-Table1[[#This Row],[Date d''achat]]))</f>
        <v/>
      </c>
      <c r="V111" s="7">
        <f>IF(ISBLANK(Table1[[#This Row],[Date de sortie]]),"",ROUNDDOWN(YEAR(Table1[[#This Row],[Date de sortie]]),-1))</f>
        <v>1980</v>
      </c>
    </row>
    <row r="112" spans="1:22">
      <c r="A112" t="s">
        <v>237</v>
      </c>
      <c r="B112" t="s">
        <v>228</v>
      </c>
      <c r="C112">
        <v>1</v>
      </c>
      <c r="D112">
        <v>1</v>
      </c>
      <c r="E112">
        <v>1</v>
      </c>
      <c r="F112" t="s">
        <v>31</v>
      </c>
      <c r="H112">
        <v>608</v>
      </c>
      <c r="I112" s="2">
        <v>32143</v>
      </c>
      <c r="J112" s="2">
        <v>44011</v>
      </c>
      <c r="L112" s="2">
        <v>44051</v>
      </c>
      <c r="M112" s="2" t="s">
        <v>58</v>
      </c>
      <c r="N112" s="3">
        <v>6</v>
      </c>
      <c r="O112" s="3" t="s">
        <v>44</v>
      </c>
      <c r="P112" t="s">
        <v>238</v>
      </c>
      <c r="Q112">
        <f>IF(ISBLANK(Table1[[#This Row],[Date de fin de lecture FR]]),"",YEAR(Table1[[#This Row],[Date de fin de lecture FR]]))</f>
        <v>2020</v>
      </c>
      <c r="R112" s="7">
        <f>IF(ISBLANK(Table1[[#This Row],[Date de fin de lecture FR]]),"",MONTH(Table1[[#This Row],[Date de fin de lecture FR]]))</f>
        <v>8</v>
      </c>
      <c r="S112" t="str">
        <f>IF(ISBLANK(Table1[[#This Row],[Date de début de lecture]]),"",(IF(ISBLANK(Table1[[#This Row],[Date de fin de lecture FR]]),0,Table1[[#This Row],[Date de fin de lecture FR]]-Table1[[#This Row],[Date de début de lecture]])))</f>
        <v/>
      </c>
      <c r="T112" s="15" t="str">
        <f>IF(Table1[[#This Row],[Temps de lecture en jours]]="","",IF(ISBLANK(Table1[[#This Row],[Nbr Pages]]),0,Table1[[#This Row],[Nbr Pages]]/Table1[[#This Row],[Temps de lecture en jours]]))</f>
        <v/>
      </c>
      <c r="U112">
        <f>IF(ISBLANK(Table1[[#This Row],[Date d''achat]]),"",IF(ISBLANK(Table1[[#This Row],[Date de fin de lecture FR]]),0,Table1[[#This Row],[Date de fin de lecture FR]]-Table1[[#This Row],[Date d''achat]]))</f>
        <v>40</v>
      </c>
      <c r="V112" s="7">
        <f>IF(ISBLANK(Table1[[#This Row],[Date de sortie]]),"",ROUNDDOWN(YEAR(Table1[[#This Row],[Date de sortie]]),-1))</f>
        <v>1980</v>
      </c>
    </row>
    <row r="113" spans="1:22">
      <c r="A113" t="s">
        <v>239</v>
      </c>
      <c r="B113" t="s">
        <v>228</v>
      </c>
      <c r="C113">
        <v>1</v>
      </c>
      <c r="D113">
        <v>1</v>
      </c>
      <c r="E113" t="s">
        <v>34</v>
      </c>
      <c r="F113" t="s">
        <v>31</v>
      </c>
      <c r="H113">
        <v>480</v>
      </c>
      <c r="I113" s="2">
        <v>34060</v>
      </c>
      <c r="J113" s="2">
        <v>44011</v>
      </c>
      <c r="L113" s="2">
        <v>44393</v>
      </c>
      <c r="M113" s="2" t="s">
        <v>58</v>
      </c>
      <c r="N113" s="3">
        <v>7</v>
      </c>
      <c r="O113" s="3" t="s">
        <v>44</v>
      </c>
      <c r="P113" t="s">
        <v>240</v>
      </c>
      <c r="Q113">
        <f>IF(ISBLANK(Table1[[#This Row],[Date de fin de lecture FR]]),"",YEAR(Table1[[#This Row],[Date de fin de lecture FR]]))</f>
        <v>2021</v>
      </c>
      <c r="R113" s="7">
        <f>IF(ISBLANK(Table1[[#This Row],[Date de fin de lecture FR]]),"",MONTH(Table1[[#This Row],[Date de fin de lecture FR]]))</f>
        <v>7</v>
      </c>
      <c r="S113" t="str">
        <f>IF(ISBLANK(Table1[[#This Row],[Date de début de lecture]]),"",(IF(ISBLANK(Table1[[#This Row],[Date de fin de lecture FR]]),0,Table1[[#This Row],[Date de fin de lecture FR]]-Table1[[#This Row],[Date de début de lecture]])))</f>
        <v/>
      </c>
      <c r="T113" s="15" t="str">
        <f>IF(Table1[[#This Row],[Temps de lecture en jours]]="","",IF(ISBLANK(Table1[[#This Row],[Nbr Pages]]),0,Table1[[#This Row],[Nbr Pages]]/Table1[[#This Row],[Temps de lecture en jours]]))</f>
        <v/>
      </c>
      <c r="U113">
        <f>IF(ISBLANK(Table1[[#This Row],[Date d''achat]]),"",IF(ISBLANK(Table1[[#This Row],[Date de fin de lecture FR]]),0,Table1[[#This Row],[Date de fin de lecture FR]]-Table1[[#This Row],[Date d''achat]]))</f>
        <v>382</v>
      </c>
      <c r="V113" s="7">
        <f>IF(ISBLANK(Table1[[#This Row],[Date de sortie]]),"",ROUNDDOWN(YEAR(Table1[[#This Row],[Date de sortie]]),-1))</f>
        <v>1990</v>
      </c>
    </row>
    <row r="114" spans="1:22">
      <c r="A114" t="s">
        <v>241</v>
      </c>
      <c r="B114" t="s">
        <v>228</v>
      </c>
      <c r="C114">
        <v>1</v>
      </c>
      <c r="D114">
        <v>1</v>
      </c>
      <c r="E114">
        <v>1</v>
      </c>
      <c r="F114" t="s">
        <v>31</v>
      </c>
      <c r="H114">
        <v>320</v>
      </c>
      <c r="I114" s="2">
        <v>18599</v>
      </c>
      <c r="L114" s="2">
        <v>42156</v>
      </c>
      <c r="M114" s="2" t="s">
        <v>58</v>
      </c>
      <c r="N114" s="3">
        <v>1</v>
      </c>
      <c r="O114" s="3" t="s">
        <v>44</v>
      </c>
      <c r="P114" t="s">
        <v>34</v>
      </c>
      <c r="Q114">
        <f>IF(ISBLANK(Table1[[#This Row],[Date de fin de lecture FR]]),"",YEAR(Table1[[#This Row],[Date de fin de lecture FR]]))</f>
        <v>2015</v>
      </c>
      <c r="R114" s="7">
        <f>IF(ISBLANK(Table1[[#This Row],[Date de fin de lecture FR]]),"",MONTH(Table1[[#This Row],[Date de fin de lecture FR]]))</f>
        <v>6</v>
      </c>
      <c r="S114" t="str">
        <f>IF(ISBLANK(Table1[[#This Row],[Date de début de lecture]]),"",(IF(ISBLANK(Table1[[#This Row],[Date de fin de lecture FR]]),0,Table1[[#This Row],[Date de fin de lecture FR]]-Table1[[#This Row],[Date de début de lecture]])))</f>
        <v/>
      </c>
      <c r="T114" s="15" t="str">
        <f>IF(Table1[[#This Row],[Temps de lecture en jours]]="","",IF(ISBLANK(Table1[[#This Row],[Nbr Pages]]),0,Table1[[#This Row],[Nbr Pages]]/Table1[[#This Row],[Temps de lecture en jours]]))</f>
        <v/>
      </c>
      <c r="U114" t="str">
        <f>IF(ISBLANK(Table1[[#This Row],[Date d''achat]]),"",IF(ISBLANK(Table1[[#This Row],[Date de fin de lecture FR]]),0,Table1[[#This Row],[Date de fin de lecture FR]]-Table1[[#This Row],[Date d''achat]]))</f>
        <v/>
      </c>
      <c r="V114" s="7">
        <f>IF(ISBLANK(Table1[[#This Row],[Date de sortie]]),"",ROUNDDOWN(YEAR(Table1[[#This Row],[Date de sortie]]),-1))</f>
        <v>1950</v>
      </c>
    </row>
    <row r="115" spans="1:22">
      <c r="A115" t="s">
        <v>242</v>
      </c>
      <c r="B115" t="s">
        <v>228</v>
      </c>
      <c r="C115">
        <v>1</v>
      </c>
      <c r="D115">
        <v>1</v>
      </c>
      <c r="E115">
        <v>1</v>
      </c>
      <c r="F115" t="s">
        <v>31</v>
      </c>
      <c r="H115">
        <v>246</v>
      </c>
      <c r="I115" s="2">
        <v>23377</v>
      </c>
      <c r="L115" s="2">
        <v>42887</v>
      </c>
      <c r="M115" s="2" t="s">
        <v>58</v>
      </c>
      <c r="N115" s="3">
        <v>2</v>
      </c>
      <c r="O115" s="3" t="s">
        <v>44</v>
      </c>
      <c r="P115" t="s">
        <v>34</v>
      </c>
      <c r="Q115">
        <f>IF(ISBLANK(Table1[[#This Row],[Date de fin de lecture FR]]),"",YEAR(Table1[[#This Row],[Date de fin de lecture FR]]))</f>
        <v>2017</v>
      </c>
      <c r="R115" s="7">
        <f>IF(ISBLANK(Table1[[#This Row],[Date de fin de lecture FR]]),"",MONTH(Table1[[#This Row],[Date de fin de lecture FR]]))</f>
        <v>6</v>
      </c>
      <c r="S115" t="str">
        <f>IF(ISBLANK(Table1[[#This Row],[Date de début de lecture]]),"",(IF(ISBLANK(Table1[[#This Row],[Date de fin de lecture FR]]),0,Table1[[#This Row],[Date de fin de lecture FR]]-Table1[[#This Row],[Date de début de lecture]])))</f>
        <v/>
      </c>
      <c r="T115" s="15" t="str">
        <f>IF(Table1[[#This Row],[Temps de lecture en jours]]="","",IF(ISBLANK(Table1[[#This Row],[Nbr Pages]]),0,Table1[[#This Row],[Nbr Pages]]/Table1[[#This Row],[Temps de lecture en jours]]))</f>
        <v/>
      </c>
      <c r="U115" t="str">
        <f>IF(ISBLANK(Table1[[#This Row],[Date d''achat]]),"",IF(ISBLANK(Table1[[#This Row],[Date de fin de lecture FR]]),0,Table1[[#This Row],[Date de fin de lecture FR]]-Table1[[#This Row],[Date d''achat]]))</f>
        <v/>
      </c>
      <c r="V115" s="7">
        <f>IF(ISBLANK(Table1[[#This Row],[Date de sortie]]),"",ROUNDDOWN(YEAR(Table1[[#This Row],[Date de sortie]]),-1))</f>
        <v>1960</v>
      </c>
    </row>
    <row r="116" spans="1:22">
      <c r="A116" t="s">
        <v>243</v>
      </c>
      <c r="B116" t="s">
        <v>228</v>
      </c>
      <c r="C116">
        <v>1</v>
      </c>
      <c r="D116">
        <v>1</v>
      </c>
      <c r="E116">
        <v>1</v>
      </c>
      <c r="F116" t="s">
        <v>31</v>
      </c>
      <c r="H116">
        <v>374</v>
      </c>
      <c r="I116" s="2">
        <v>19633</v>
      </c>
      <c r="L116" s="2">
        <v>42208</v>
      </c>
      <c r="M116" s="2" t="s">
        <v>58</v>
      </c>
      <c r="N116" s="3">
        <v>3</v>
      </c>
      <c r="O116" s="3" t="s">
        <v>44</v>
      </c>
      <c r="P116" t="s">
        <v>34</v>
      </c>
      <c r="Q116">
        <f>IF(ISBLANK(Table1[[#This Row],[Date de fin de lecture FR]]),"",YEAR(Table1[[#This Row],[Date de fin de lecture FR]]))</f>
        <v>2015</v>
      </c>
      <c r="R116" s="7">
        <f>IF(ISBLANK(Table1[[#This Row],[Date de fin de lecture FR]]),"",MONTH(Table1[[#This Row],[Date de fin de lecture FR]]))</f>
        <v>7</v>
      </c>
      <c r="S116" t="str">
        <f>IF(ISBLANK(Table1[[#This Row],[Date de début de lecture]]),"",(IF(ISBLANK(Table1[[#This Row],[Date de fin de lecture FR]]),0,Table1[[#This Row],[Date de fin de lecture FR]]-Table1[[#This Row],[Date de début de lecture]])))</f>
        <v/>
      </c>
      <c r="T116" s="15" t="str">
        <f>IF(Table1[[#This Row],[Temps de lecture en jours]]="","",IF(ISBLANK(Table1[[#This Row],[Nbr Pages]]),0,Table1[[#This Row],[Nbr Pages]]/Table1[[#This Row],[Temps de lecture en jours]]))</f>
        <v/>
      </c>
      <c r="U116" t="str">
        <f>IF(ISBLANK(Table1[[#This Row],[Date d''achat]]),"",IF(ISBLANK(Table1[[#This Row],[Date de fin de lecture FR]]),0,Table1[[#This Row],[Date de fin de lecture FR]]-Table1[[#This Row],[Date d''achat]]))</f>
        <v/>
      </c>
      <c r="V116" s="7">
        <f>IF(ISBLANK(Table1[[#This Row],[Date de sortie]]),"",ROUNDDOWN(YEAR(Table1[[#This Row],[Date de sortie]]),-1))</f>
        <v>1950</v>
      </c>
    </row>
    <row r="117" spans="1:22">
      <c r="A117" t="s">
        <v>244</v>
      </c>
      <c r="B117" t="s">
        <v>228</v>
      </c>
      <c r="C117">
        <v>1</v>
      </c>
      <c r="D117">
        <v>1</v>
      </c>
      <c r="E117">
        <v>1</v>
      </c>
      <c r="F117" t="s">
        <v>31</v>
      </c>
      <c r="H117">
        <v>508</v>
      </c>
      <c r="I117" s="2">
        <v>20455</v>
      </c>
      <c r="L117" s="2">
        <v>42208</v>
      </c>
      <c r="M117" s="2" t="s">
        <v>58</v>
      </c>
      <c r="N117" s="3">
        <v>4</v>
      </c>
      <c r="O117" s="3" t="s">
        <v>44</v>
      </c>
      <c r="P117" t="s">
        <v>34</v>
      </c>
      <c r="Q117">
        <f>IF(ISBLANK(Table1[[#This Row],[Date de fin de lecture FR]]),"",YEAR(Table1[[#This Row],[Date de fin de lecture FR]]))</f>
        <v>2015</v>
      </c>
      <c r="R117" s="7">
        <f>IF(ISBLANK(Table1[[#This Row],[Date de fin de lecture FR]]),"",MONTH(Table1[[#This Row],[Date de fin de lecture FR]]))</f>
        <v>7</v>
      </c>
      <c r="S117" t="str">
        <f>IF(ISBLANK(Table1[[#This Row],[Date de début de lecture]]),"",(IF(ISBLANK(Table1[[#This Row],[Date de fin de lecture FR]]),0,Table1[[#This Row],[Date de fin de lecture FR]]-Table1[[#This Row],[Date de début de lecture]])))</f>
        <v/>
      </c>
      <c r="T117" s="15" t="str">
        <f>IF(Table1[[#This Row],[Temps de lecture en jours]]="","",IF(ISBLANK(Table1[[#This Row],[Nbr Pages]]),0,Table1[[#This Row],[Nbr Pages]]/Table1[[#This Row],[Temps de lecture en jours]]))</f>
        <v/>
      </c>
      <c r="U117" t="str">
        <f>IF(ISBLANK(Table1[[#This Row],[Date d''achat]]),"",IF(ISBLANK(Table1[[#This Row],[Date de fin de lecture FR]]),0,Table1[[#This Row],[Date de fin de lecture FR]]-Table1[[#This Row],[Date d''achat]]))</f>
        <v/>
      </c>
      <c r="V117" s="7">
        <f>IF(ISBLANK(Table1[[#This Row],[Date de sortie]]),"",ROUNDDOWN(YEAR(Table1[[#This Row],[Date de sortie]]),-1))</f>
        <v>1950</v>
      </c>
    </row>
    <row r="118" spans="1:22">
      <c r="A118" t="s">
        <v>245</v>
      </c>
      <c r="B118" t="s">
        <v>228</v>
      </c>
      <c r="C118">
        <v>1</v>
      </c>
      <c r="D118">
        <v>1</v>
      </c>
      <c r="E118">
        <v>1</v>
      </c>
      <c r="F118" t="s">
        <v>31</v>
      </c>
      <c r="H118">
        <v>528</v>
      </c>
      <c r="I118" s="2">
        <v>31260</v>
      </c>
      <c r="L118" s="2">
        <v>42256</v>
      </c>
      <c r="M118" s="2" t="s">
        <v>58</v>
      </c>
      <c r="N118" s="3">
        <v>5</v>
      </c>
      <c r="O118" s="3" t="s">
        <v>44</v>
      </c>
      <c r="P118" t="s">
        <v>34</v>
      </c>
      <c r="Q118">
        <f>IF(ISBLANK(Table1[[#This Row],[Date de fin de lecture FR]]),"",YEAR(Table1[[#This Row],[Date de fin de lecture FR]]))</f>
        <v>2015</v>
      </c>
      <c r="R118" s="7">
        <f>IF(ISBLANK(Table1[[#This Row],[Date de fin de lecture FR]]),"",MONTH(Table1[[#This Row],[Date de fin de lecture FR]]))</f>
        <v>9</v>
      </c>
      <c r="S118" t="str">
        <f>IF(ISBLANK(Table1[[#This Row],[Date de début de lecture]]),"",(IF(ISBLANK(Table1[[#This Row],[Date de fin de lecture FR]]),0,Table1[[#This Row],[Date de fin de lecture FR]]-Table1[[#This Row],[Date de début de lecture]])))</f>
        <v/>
      </c>
      <c r="T118" s="15" t="str">
        <f>IF(Table1[[#This Row],[Temps de lecture en jours]]="","",IF(ISBLANK(Table1[[#This Row],[Nbr Pages]]),0,Table1[[#This Row],[Nbr Pages]]/Table1[[#This Row],[Temps de lecture en jours]]))</f>
        <v/>
      </c>
      <c r="U118" t="str">
        <f>IF(ISBLANK(Table1[[#This Row],[Date d''achat]]),"",IF(ISBLANK(Table1[[#This Row],[Date de fin de lecture FR]]),0,Table1[[#This Row],[Date de fin de lecture FR]]-Table1[[#This Row],[Date d''achat]]))</f>
        <v/>
      </c>
      <c r="V118" s="7">
        <f>IF(ISBLANK(Table1[[#This Row],[Date de sortie]]),"",ROUNDDOWN(YEAR(Table1[[#This Row],[Date de sortie]]),-1))</f>
        <v>1980</v>
      </c>
    </row>
    <row r="119" spans="1:22">
      <c r="A119" t="s">
        <v>246</v>
      </c>
      <c r="B119" t="s">
        <v>228</v>
      </c>
      <c r="C119">
        <v>1</v>
      </c>
      <c r="D119">
        <v>1</v>
      </c>
      <c r="E119">
        <v>1</v>
      </c>
      <c r="F119" t="s">
        <v>31</v>
      </c>
      <c r="H119">
        <v>567</v>
      </c>
      <c r="I119" s="2">
        <v>31260</v>
      </c>
      <c r="L119" s="2">
        <v>42298</v>
      </c>
      <c r="M119" s="2" t="s">
        <v>58</v>
      </c>
      <c r="N119" s="3">
        <v>6</v>
      </c>
      <c r="O119" s="3" t="s">
        <v>44</v>
      </c>
      <c r="P119" t="s">
        <v>34</v>
      </c>
      <c r="Q119">
        <f>IF(ISBLANK(Table1[[#This Row],[Date de fin de lecture FR]]),"",YEAR(Table1[[#This Row],[Date de fin de lecture FR]]))</f>
        <v>2015</v>
      </c>
      <c r="R119" s="7">
        <f>IF(ISBLANK(Table1[[#This Row],[Date de fin de lecture FR]]),"",MONTH(Table1[[#This Row],[Date de fin de lecture FR]]))</f>
        <v>10</v>
      </c>
      <c r="S119" t="str">
        <f>IF(ISBLANK(Table1[[#This Row],[Date de début de lecture]]),"",(IF(ISBLANK(Table1[[#This Row],[Date de fin de lecture FR]]),0,Table1[[#This Row],[Date de fin de lecture FR]]-Table1[[#This Row],[Date de début de lecture]])))</f>
        <v/>
      </c>
      <c r="T119" s="15" t="str">
        <f>IF(Table1[[#This Row],[Temps de lecture en jours]]="","",IF(ISBLANK(Table1[[#This Row],[Nbr Pages]]),0,Table1[[#This Row],[Nbr Pages]]/Table1[[#This Row],[Temps de lecture en jours]]))</f>
        <v/>
      </c>
      <c r="U119" t="str">
        <f>IF(ISBLANK(Table1[[#This Row],[Date d''achat]]),"",IF(ISBLANK(Table1[[#This Row],[Date de fin de lecture FR]]),0,Table1[[#This Row],[Date de fin de lecture FR]]-Table1[[#This Row],[Date d''achat]]))</f>
        <v/>
      </c>
      <c r="V119" s="7">
        <f>IF(ISBLANK(Table1[[#This Row],[Date de sortie]]),"",ROUNDDOWN(YEAR(Table1[[#This Row],[Date de sortie]]),-1))</f>
        <v>1980</v>
      </c>
    </row>
    <row r="120" spans="1:22">
      <c r="A120" t="s">
        <v>247</v>
      </c>
      <c r="B120" t="s">
        <v>228</v>
      </c>
      <c r="C120">
        <v>1</v>
      </c>
      <c r="D120">
        <v>1</v>
      </c>
      <c r="E120" t="s">
        <v>34</v>
      </c>
      <c r="F120" t="s">
        <v>31</v>
      </c>
      <c r="H120">
        <v>224</v>
      </c>
      <c r="I120" s="2">
        <v>18994</v>
      </c>
      <c r="M120" s="2" t="s">
        <v>43</v>
      </c>
      <c r="O120" s="3" t="s">
        <v>44</v>
      </c>
      <c r="P120" t="s">
        <v>34</v>
      </c>
      <c r="Q120" t="str">
        <f>IF(ISBLANK(Table1[[#This Row],[Date de fin de lecture FR]]),"",YEAR(Table1[[#This Row],[Date de fin de lecture FR]]))</f>
        <v/>
      </c>
      <c r="R120" s="7" t="str">
        <f>IF(ISBLANK(Table1[[#This Row],[Date de fin de lecture FR]]),"",MONTH(Table1[[#This Row],[Date de fin de lecture FR]]))</f>
        <v/>
      </c>
      <c r="S120" t="str">
        <f>IF(ISBLANK(Table1[[#This Row],[Date de début de lecture]]),"",(IF(ISBLANK(Table1[[#This Row],[Date de fin de lecture FR]]),0,Table1[[#This Row],[Date de fin de lecture FR]]-Table1[[#This Row],[Date de début de lecture]])))</f>
        <v/>
      </c>
      <c r="T120" s="15" t="str">
        <f>IF(Table1[[#This Row],[Temps de lecture en jours]]="","",IF(ISBLANK(Table1[[#This Row],[Nbr Pages]]),0,Table1[[#This Row],[Nbr Pages]]/Table1[[#This Row],[Temps de lecture en jours]]))</f>
        <v/>
      </c>
      <c r="U120" t="str">
        <f>IF(ISBLANK(Table1[[#This Row],[Date d''achat]]),"",IF(ISBLANK(Table1[[#This Row],[Date de fin de lecture FR]]),0,Table1[[#This Row],[Date de fin de lecture FR]]-Table1[[#This Row],[Date d''achat]]))</f>
        <v/>
      </c>
      <c r="V120" s="7">
        <f>IF(ISBLANK(Table1[[#This Row],[Date de sortie]]),"",ROUNDDOWN(YEAR(Table1[[#This Row],[Date de sortie]]),-1))</f>
        <v>1950</v>
      </c>
    </row>
    <row r="121" spans="1:22">
      <c r="A121" t="s">
        <v>248</v>
      </c>
      <c r="B121" t="s">
        <v>228</v>
      </c>
      <c r="C121">
        <v>1</v>
      </c>
      <c r="D121">
        <v>1</v>
      </c>
      <c r="E121">
        <v>1</v>
      </c>
      <c r="F121" t="s">
        <v>31</v>
      </c>
      <c r="H121">
        <v>284</v>
      </c>
      <c r="I121" s="2">
        <v>28004</v>
      </c>
      <c r="L121" s="2">
        <v>43148</v>
      </c>
      <c r="M121" s="2" t="s">
        <v>43</v>
      </c>
      <c r="O121" s="3" t="s">
        <v>113</v>
      </c>
      <c r="P121" t="s">
        <v>34</v>
      </c>
      <c r="Q121">
        <f>IF(ISBLANK(Table1[[#This Row],[Date de fin de lecture FR]]),"",YEAR(Table1[[#This Row],[Date de fin de lecture FR]]))</f>
        <v>2018</v>
      </c>
      <c r="R121" s="7">
        <f>IF(ISBLANK(Table1[[#This Row],[Date de fin de lecture FR]]),"",MONTH(Table1[[#This Row],[Date de fin de lecture FR]]))</f>
        <v>2</v>
      </c>
      <c r="S121" t="str">
        <f>IF(ISBLANK(Table1[[#This Row],[Date de début de lecture]]),"",(IF(ISBLANK(Table1[[#This Row],[Date de fin de lecture FR]]),0,Table1[[#This Row],[Date de fin de lecture FR]]-Table1[[#This Row],[Date de début de lecture]])))</f>
        <v/>
      </c>
      <c r="T121" s="15" t="str">
        <f>IF(Table1[[#This Row],[Temps de lecture en jours]]="","",IF(ISBLANK(Table1[[#This Row],[Nbr Pages]]),0,Table1[[#This Row],[Nbr Pages]]/Table1[[#This Row],[Temps de lecture en jours]]))</f>
        <v/>
      </c>
      <c r="U121" t="str">
        <f>IF(ISBLANK(Table1[[#This Row],[Date d''achat]]),"",IF(ISBLANK(Table1[[#This Row],[Date de fin de lecture FR]]),0,Table1[[#This Row],[Date de fin de lecture FR]]-Table1[[#This Row],[Date d''achat]]))</f>
        <v/>
      </c>
      <c r="V121" s="7">
        <f>IF(ISBLANK(Table1[[#This Row],[Date de sortie]]),"",ROUNDDOWN(YEAR(Table1[[#This Row],[Date de sortie]]),-1))</f>
        <v>1970</v>
      </c>
    </row>
    <row r="122" spans="1:22">
      <c r="A122" t="s">
        <v>249</v>
      </c>
      <c r="B122" t="s">
        <v>228</v>
      </c>
      <c r="C122">
        <v>1</v>
      </c>
      <c r="D122" t="s">
        <v>34</v>
      </c>
      <c r="E122" t="s">
        <v>34</v>
      </c>
      <c r="F122" t="s">
        <v>31</v>
      </c>
      <c r="H122">
        <v>1088</v>
      </c>
      <c r="N122" s="2"/>
      <c r="O122" s="3" t="s">
        <v>113</v>
      </c>
      <c r="P122" t="s">
        <v>34</v>
      </c>
      <c r="Q122" t="str">
        <f>IF(ISBLANK(Table1[[#This Row],[Date de fin de lecture FR]]),"",YEAR(Table1[[#This Row],[Date de fin de lecture FR]]))</f>
        <v/>
      </c>
      <c r="R122" s="7" t="str">
        <f>IF(ISBLANK(Table1[[#This Row],[Date de fin de lecture FR]]),"",MONTH(Table1[[#This Row],[Date de fin de lecture FR]]))</f>
        <v/>
      </c>
      <c r="S122" t="str">
        <f>IF(ISBLANK(Table1[[#This Row],[Date de début de lecture]]),"",(IF(ISBLANK(Table1[[#This Row],[Date de fin de lecture FR]]),0,Table1[[#This Row],[Date de fin de lecture FR]]-Table1[[#This Row],[Date de début de lecture]])))</f>
        <v/>
      </c>
      <c r="T122" s="15" t="str">
        <f>IF(Table1[[#This Row],[Temps de lecture en jours]]="","",IF(ISBLANK(Table1[[#This Row],[Nbr Pages]]),0,Table1[[#This Row],[Nbr Pages]]/Table1[[#This Row],[Temps de lecture en jours]]))</f>
        <v/>
      </c>
      <c r="U122" t="str">
        <f>IF(ISBLANK(Table1[[#This Row],[Date d''achat]]),"",IF(ISBLANK(Table1[[#This Row],[Date de fin de lecture FR]]),0,Table1[[#This Row],[Date de fin de lecture FR]]-Table1[[#This Row],[Date d''achat]]))</f>
        <v/>
      </c>
      <c r="V122" s="7" t="str">
        <f>IF(ISBLANK(Table1[[#This Row],[Date de sortie]]),"",ROUNDDOWN(YEAR(Table1[[#This Row],[Date de sortie]]),-1))</f>
        <v/>
      </c>
    </row>
    <row r="123" spans="1:22">
      <c r="A123" t="s">
        <v>250</v>
      </c>
      <c r="B123" t="s">
        <v>228</v>
      </c>
      <c r="C123">
        <v>1</v>
      </c>
      <c r="D123">
        <v>1</v>
      </c>
      <c r="E123">
        <v>1</v>
      </c>
      <c r="F123" t="s">
        <v>31</v>
      </c>
      <c r="H123">
        <v>217</v>
      </c>
      <c r="I123" s="2">
        <v>14977</v>
      </c>
      <c r="M123" s="2" t="s">
        <v>43</v>
      </c>
      <c r="O123" s="3" t="s">
        <v>113</v>
      </c>
      <c r="P123" t="s">
        <v>34</v>
      </c>
      <c r="Q123" t="str">
        <f>IF(ISBLANK(Table1[[#This Row],[Date de fin de lecture FR]]),"",YEAR(Table1[[#This Row],[Date de fin de lecture FR]]))</f>
        <v/>
      </c>
      <c r="R123" s="7" t="str">
        <f>IF(ISBLANK(Table1[[#This Row],[Date de fin de lecture FR]]),"",MONTH(Table1[[#This Row],[Date de fin de lecture FR]]))</f>
        <v/>
      </c>
      <c r="S123" t="str">
        <f>IF(ISBLANK(Table1[[#This Row],[Date de début de lecture]]),"",(IF(ISBLANK(Table1[[#This Row],[Date de fin de lecture FR]]),0,Table1[[#This Row],[Date de fin de lecture FR]]-Table1[[#This Row],[Date de début de lecture]])))</f>
        <v/>
      </c>
      <c r="T123" s="15" t="str">
        <f>IF(Table1[[#This Row],[Temps de lecture en jours]]="","",IF(ISBLANK(Table1[[#This Row],[Nbr Pages]]),0,Table1[[#This Row],[Nbr Pages]]/Table1[[#This Row],[Temps de lecture en jours]]))</f>
        <v/>
      </c>
      <c r="U123" t="str">
        <f>IF(ISBLANK(Table1[[#This Row],[Date d''achat]]),"",IF(ISBLANK(Table1[[#This Row],[Date de fin de lecture FR]]),0,Table1[[#This Row],[Date de fin de lecture FR]]-Table1[[#This Row],[Date d''achat]]))</f>
        <v/>
      </c>
      <c r="V123" s="7">
        <f>IF(ISBLANK(Table1[[#This Row],[Date de sortie]]),"",ROUNDDOWN(YEAR(Table1[[#This Row],[Date de sortie]]),-1))</f>
        <v>1940</v>
      </c>
    </row>
    <row r="124" spans="1:22">
      <c r="A124" t="s">
        <v>251</v>
      </c>
      <c r="B124" t="s">
        <v>228</v>
      </c>
      <c r="C124">
        <v>1</v>
      </c>
      <c r="D124">
        <v>1</v>
      </c>
      <c r="F124" t="s">
        <v>31</v>
      </c>
      <c r="H124">
        <v>312</v>
      </c>
      <c r="J124" s="2">
        <v>44718</v>
      </c>
      <c r="K124" s="2">
        <v>45088</v>
      </c>
      <c r="L124" s="2">
        <v>45116</v>
      </c>
      <c r="N124" s="2"/>
      <c r="O124" s="2"/>
      <c r="P124" t="s">
        <v>252</v>
      </c>
      <c r="Q124">
        <f>IF(ISBLANK(Table1[[#This Row],[Date de fin de lecture FR]]),"",YEAR(Table1[[#This Row],[Date de fin de lecture FR]]))</f>
        <v>2023</v>
      </c>
      <c r="R124" s="7">
        <f>IF(ISBLANK(Table1[[#This Row],[Date de fin de lecture FR]]),"",MONTH(Table1[[#This Row],[Date de fin de lecture FR]]))</f>
        <v>7</v>
      </c>
      <c r="S124">
        <f>IF(ISBLANK(Table1[[#This Row],[Date de début de lecture]]),"",(IF(ISBLANK(Table1[[#This Row],[Date de fin de lecture FR]]),0,Table1[[#This Row],[Date de fin de lecture FR]]-Table1[[#This Row],[Date de début de lecture]])))</f>
        <v>28</v>
      </c>
      <c r="T124" s="15">
        <f>IF(Table1[[#This Row],[Temps de lecture en jours]]="","",IF(ISBLANK(Table1[[#This Row],[Nbr Pages]]),0,Table1[[#This Row],[Nbr Pages]]/Table1[[#This Row],[Temps de lecture en jours]]))</f>
        <v>11.142857142857142</v>
      </c>
      <c r="U124">
        <f>IF(ISBLANK(Table1[[#This Row],[Date d''achat]]),"",IF(ISBLANK(Table1[[#This Row],[Date de fin de lecture FR]]),0,Table1[[#This Row],[Date de fin de lecture FR]]-Table1[[#This Row],[Date d''achat]]))</f>
        <v>398</v>
      </c>
      <c r="V124" s="7" t="str">
        <f>IF(ISBLANK(Table1[[#This Row],[Date de sortie]]),"",ROUNDDOWN(YEAR(Table1[[#This Row],[Date de sortie]]),-1))</f>
        <v/>
      </c>
    </row>
    <row r="125" spans="1:22">
      <c r="A125" t="s">
        <v>253</v>
      </c>
      <c r="B125" t="s">
        <v>254</v>
      </c>
      <c r="C125">
        <v>1</v>
      </c>
      <c r="D125">
        <v>1</v>
      </c>
      <c r="E125" t="s">
        <v>34</v>
      </c>
      <c r="F125" t="s">
        <v>46</v>
      </c>
      <c r="H125">
        <v>352</v>
      </c>
      <c r="I125" s="2">
        <v>42581</v>
      </c>
      <c r="L125" s="2">
        <v>43101</v>
      </c>
      <c r="M125" s="2" t="s">
        <v>58</v>
      </c>
      <c r="N125" s="3">
        <v>0</v>
      </c>
      <c r="O125" s="3" t="s">
        <v>255</v>
      </c>
      <c r="P125" t="s">
        <v>34</v>
      </c>
      <c r="Q125">
        <f>IF(ISBLANK(Table1[[#This Row],[Date de fin de lecture FR]]),"",YEAR(Table1[[#This Row],[Date de fin de lecture FR]]))</f>
        <v>2018</v>
      </c>
      <c r="R125" s="7">
        <f>IF(ISBLANK(Table1[[#This Row],[Date de fin de lecture FR]]),"",MONTH(Table1[[#This Row],[Date de fin de lecture FR]]))</f>
        <v>1</v>
      </c>
      <c r="S125" t="str">
        <f>IF(ISBLANK(Table1[[#This Row],[Date de début de lecture]]),"",(IF(ISBLANK(Table1[[#This Row],[Date de fin de lecture FR]]),0,Table1[[#This Row],[Date de fin de lecture FR]]-Table1[[#This Row],[Date de début de lecture]])))</f>
        <v/>
      </c>
      <c r="T125" s="15" t="str">
        <f>IF(Table1[[#This Row],[Temps de lecture en jours]]="","",IF(ISBLANK(Table1[[#This Row],[Nbr Pages]]),0,Table1[[#This Row],[Nbr Pages]]/Table1[[#This Row],[Temps de lecture en jours]]))</f>
        <v/>
      </c>
      <c r="U125" t="str">
        <f>IF(ISBLANK(Table1[[#This Row],[Date d''achat]]),"",IF(ISBLANK(Table1[[#This Row],[Date de fin de lecture FR]]),0,Table1[[#This Row],[Date de fin de lecture FR]]-Table1[[#This Row],[Date d''achat]]))</f>
        <v/>
      </c>
      <c r="V125" s="7">
        <f>IF(ISBLANK(Table1[[#This Row],[Date de sortie]]),"",ROUNDDOWN(YEAR(Table1[[#This Row],[Date de sortie]]),-1))</f>
        <v>2010</v>
      </c>
    </row>
    <row r="126" spans="1:22">
      <c r="A126" t="s">
        <v>256</v>
      </c>
      <c r="B126" t="s">
        <v>254</v>
      </c>
      <c r="C126">
        <v>1</v>
      </c>
      <c r="D126">
        <v>1</v>
      </c>
      <c r="E126">
        <v>1</v>
      </c>
      <c r="F126" t="s">
        <v>257</v>
      </c>
      <c r="H126">
        <v>308</v>
      </c>
      <c r="I126" s="2">
        <v>35607</v>
      </c>
      <c r="L126" s="2">
        <v>43693</v>
      </c>
      <c r="M126" s="2" t="s">
        <v>58</v>
      </c>
      <c r="N126" s="3">
        <v>1</v>
      </c>
      <c r="O126" s="3" t="s">
        <v>44</v>
      </c>
      <c r="P126" t="s">
        <v>34</v>
      </c>
      <c r="Q126">
        <f>IF(ISBLANK(Table1[[#This Row],[Date de fin de lecture FR]]),"",YEAR(Table1[[#This Row],[Date de fin de lecture FR]]))</f>
        <v>2019</v>
      </c>
      <c r="R126" s="7">
        <f>IF(ISBLANK(Table1[[#This Row],[Date de fin de lecture FR]]),"",MONTH(Table1[[#This Row],[Date de fin de lecture FR]]))</f>
        <v>8</v>
      </c>
      <c r="S126" t="str">
        <f>IF(ISBLANK(Table1[[#This Row],[Date de début de lecture]]),"",(IF(ISBLANK(Table1[[#This Row],[Date de fin de lecture FR]]),0,Table1[[#This Row],[Date de fin de lecture FR]]-Table1[[#This Row],[Date de début de lecture]])))</f>
        <v/>
      </c>
      <c r="T126" s="15" t="str">
        <f>IF(Table1[[#This Row],[Temps de lecture en jours]]="","",IF(ISBLANK(Table1[[#This Row],[Nbr Pages]]),0,Table1[[#This Row],[Nbr Pages]]/Table1[[#This Row],[Temps de lecture en jours]]))</f>
        <v/>
      </c>
      <c r="U126" t="str">
        <f>IF(ISBLANK(Table1[[#This Row],[Date d''achat]]),"",IF(ISBLANK(Table1[[#This Row],[Date de fin de lecture FR]]),0,Table1[[#This Row],[Date de fin de lecture FR]]-Table1[[#This Row],[Date d''achat]]))</f>
        <v/>
      </c>
      <c r="V126" s="7">
        <f>IF(ISBLANK(Table1[[#This Row],[Date de sortie]]),"",ROUNDDOWN(YEAR(Table1[[#This Row],[Date de sortie]]),-1))</f>
        <v>1990</v>
      </c>
    </row>
    <row r="127" spans="1:22">
      <c r="A127" t="s">
        <v>258</v>
      </c>
      <c r="B127" t="s">
        <v>254</v>
      </c>
      <c r="C127">
        <v>1</v>
      </c>
      <c r="D127">
        <v>1</v>
      </c>
      <c r="E127">
        <v>1</v>
      </c>
      <c r="F127" t="s">
        <v>257</v>
      </c>
      <c r="H127">
        <v>364</v>
      </c>
      <c r="I127" s="2">
        <v>35978</v>
      </c>
      <c r="L127" s="2">
        <v>43693</v>
      </c>
      <c r="M127" s="2" t="s">
        <v>58</v>
      </c>
      <c r="N127" s="3">
        <v>2</v>
      </c>
      <c r="O127" s="3" t="s">
        <v>44</v>
      </c>
      <c r="P127" t="s">
        <v>34</v>
      </c>
      <c r="Q127">
        <f>IF(ISBLANK(Table1[[#This Row],[Date de fin de lecture FR]]),"",YEAR(Table1[[#This Row],[Date de fin de lecture FR]]))</f>
        <v>2019</v>
      </c>
      <c r="R127" s="7">
        <f>IF(ISBLANK(Table1[[#This Row],[Date de fin de lecture FR]]),"",MONTH(Table1[[#This Row],[Date de fin de lecture FR]]))</f>
        <v>8</v>
      </c>
      <c r="S127" t="str">
        <f>IF(ISBLANK(Table1[[#This Row],[Date de début de lecture]]),"",(IF(ISBLANK(Table1[[#This Row],[Date de fin de lecture FR]]),0,Table1[[#This Row],[Date de fin de lecture FR]]-Table1[[#This Row],[Date de début de lecture]])))</f>
        <v/>
      </c>
      <c r="T127" s="15" t="str">
        <f>IF(Table1[[#This Row],[Temps de lecture en jours]]="","",IF(ISBLANK(Table1[[#This Row],[Nbr Pages]]),0,Table1[[#This Row],[Nbr Pages]]/Table1[[#This Row],[Temps de lecture en jours]]))</f>
        <v/>
      </c>
      <c r="U127" t="str">
        <f>IF(ISBLANK(Table1[[#This Row],[Date d''achat]]),"",IF(ISBLANK(Table1[[#This Row],[Date de fin de lecture FR]]),0,Table1[[#This Row],[Date de fin de lecture FR]]-Table1[[#This Row],[Date d''achat]]))</f>
        <v/>
      </c>
      <c r="V127" s="7">
        <f>IF(ISBLANK(Table1[[#This Row],[Date de sortie]]),"",ROUNDDOWN(YEAR(Table1[[#This Row],[Date de sortie]]),-1))</f>
        <v>1990</v>
      </c>
    </row>
    <row r="128" spans="1:22">
      <c r="A128" t="s">
        <v>259</v>
      </c>
      <c r="B128" t="s">
        <v>254</v>
      </c>
      <c r="C128">
        <v>1</v>
      </c>
      <c r="D128">
        <v>1</v>
      </c>
      <c r="E128">
        <v>1</v>
      </c>
      <c r="F128" t="s">
        <v>257</v>
      </c>
      <c r="H128">
        <v>443</v>
      </c>
      <c r="I128" s="2">
        <v>36349</v>
      </c>
      <c r="L128" s="2">
        <v>43466</v>
      </c>
      <c r="M128" s="2" t="s">
        <v>58</v>
      </c>
      <c r="N128" s="3">
        <v>3</v>
      </c>
      <c r="O128" s="3" t="s">
        <v>44</v>
      </c>
      <c r="P128" t="s">
        <v>34</v>
      </c>
      <c r="Q128">
        <f>IF(ISBLANK(Table1[[#This Row],[Date de fin de lecture FR]]),"",YEAR(Table1[[#This Row],[Date de fin de lecture FR]]))</f>
        <v>2019</v>
      </c>
      <c r="R128" s="7">
        <f>IF(ISBLANK(Table1[[#This Row],[Date de fin de lecture FR]]),"",MONTH(Table1[[#This Row],[Date de fin de lecture FR]]))</f>
        <v>1</v>
      </c>
      <c r="S128" t="str">
        <f>IF(ISBLANK(Table1[[#This Row],[Date de début de lecture]]),"",(IF(ISBLANK(Table1[[#This Row],[Date de fin de lecture FR]]),0,Table1[[#This Row],[Date de fin de lecture FR]]-Table1[[#This Row],[Date de début de lecture]])))</f>
        <v/>
      </c>
      <c r="T128" s="15" t="str">
        <f>IF(Table1[[#This Row],[Temps de lecture en jours]]="","",IF(ISBLANK(Table1[[#This Row],[Nbr Pages]]),0,Table1[[#This Row],[Nbr Pages]]/Table1[[#This Row],[Temps de lecture en jours]]))</f>
        <v/>
      </c>
      <c r="U128" t="str">
        <f>IF(ISBLANK(Table1[[#This Row],[Date d''achat]]),"",IF(ISBLANK(Table1[[#This Row],[Date de fin de lecture FR]]),0,Table1[[#This Row],[Date de fin de lecture FR]]-Table1[[#This Row],[Date d''achat]]))</f>
        <v/>
      </c>
      <c r="V128" s="7">
        <f>IF(ISBLANK(Table1[[#This Row],[Date de sortie]]),"",ROUNDDOWN(YEAR(Table1[[#This Row],[Date de sortie]]),-1))</f>
        <v>1990</v>
      </c>
    </row>
    <row r="129" spans="1:22">
      <c r="A129" t="s">
        <v>260</v>
      </c>
      <c r="B129" t="s">
        <v>254</v>
      </c>
      <c r="C129">
        <v>1</v>
      </c>
      <c r="D129">
        <v>1</v>
      </c>
      <c r="E129">
        <v>1</v>
      </c>
      <c r="F129" t="s">
        <v>257</v>
      </c>
      <c r="H129">
        <v>768</v>
      </c>
      <c r="I129" s="2">
        <v>36715</v>
      </c>
      <c r="L129" s="2">
        <v>43724</v>
      </c>
      <c r="M129" s="2" t="s">
        <v>58</v>
      </c>
      <c r="N129" s="3">
        <v>4</v>
      </c>
      <c r="O129" s="3" t="s">
        <v>44</v>
      </c>
      <c r="P129" t="s">
        <v>34</v>
      </c>
      <c r="Q129">
        <f>IF(ISBLANK(Table1[[#This Row],[Date de fin de lecture FR]]),"",YEAR(Table1[[#This Row],[Date de fin de lecture FR]]))</f>
        <v>2019</v>
      </c>
      <c r="R129" s="7">
        <f>IF(ISBLANK(Table1[[#This Row],[Date de fin de lecture FR]]),"",MONTH(Table1[[#This Row],[Date de fin de lecture FR]]))</f>
        <v>9</v>
      </c>
      <c r="S129" t="str">
        <f>IF(ISBLANK(Table1[[#This Row],[Date de début de lecture]]),"",(IF(ISBLANK(Table1[[#This Row],[Date de fin de lecture FR]]),0,Table1[[#This Row],[Date de fin de lecture FR]]-Table1[[#This Row],[Date de début de lecture]])))</f>
        <v/>
      </c>
      <c r="T129" s="15" t="str">
        <f>IF(Table1[[#This Row],[Temps de lecture en jours]]="","",IF(ISBLANK(Table1[[#This Row],[Nbr Pages]]),0,Table1[[#This Row],[Nbr Pages]]/Table1[[#This Row],[Temps de lecture en jours]]))</f>
        <v/>
      </c>
      <c r="U129" t="str">
        <f>IF(ISBLANK(Table1[[#This Row],[Date d''achat]]),"",IF(ISBLANK(Table1[[#This Row],[Date de fin de lecture FR]]),0,Table1[[#This Row],[Date de fin de lecture FR]]-Table1[[#This Row],[Date d''achat]]))</f>
        <v/>
      </c>
      <c r="V129" s="7">
        <f>IF(ISBLANK(Table1[[#This Row],[Date de sortie]]),"",ROUNDDOWN(YEAR(Table1[[#This Row],[Date de sortie]]),-1))</f>
        <v>2000</v>
      </c>
    </row>
    <row r="130" spans="1:22">
      <c r="A130" t="s">
        <v>261</v>
      </c>
      <c r="B130" t="s">
        <v>254</v>
      </c>
      <c r="C130">
        <v>1</v>
      </c>
      <c r="D130">
        <v>1</v>
      </c>
      <c r="E130">
        <v>1</v>
      </c>
      <c r="F130" t="s">
        <v>257</v>
      </c>
      <c r="H130">
        <v>1036</v>
      </c>
      <c r="I130" s="2">
        <v>37793</v>
      </c>
      <c r="L130" s="2">
        <v>43863</v>
      </c>
      <c r="M130" s="2" t="s">
        <v>58</v>
      </c>
      <c r="N130" s="3">
        <v>5</v>
      </c>
      <c r="O130" s="3" t="s">
        <v>44</v>
      </c>
      <c r="P130" t="s">
        <v>262</v>
      </c>
      <c r="Q130">
        <f>IF(ISBLANK(Table1[[#This Row],[Date de fin de lecture FR]]),"",YEAR(Table1[[#This Row],[Date de fin de lecture FR]]))</f>
        <v>2020</v>
      </c>
      <c r="R130" s="7">
        <f>IF(ISBLANK(Table1[[#This Row],[Date de fin de lecture FR]]),"",MONTH(Table1[[#This Row],[Date de fin de lecture FR]]))</f>
        <v>2</v>
      </c>
      <c r="S130" t="str">
        <f>IF(ISBLANK(Table1[[#This Row],[Date de début de lecture]]),"",(IF(ISBLANK(Table1[[#This Row],[Date de fin de lecture FR]]),0,Table1[[#This Row],[Date de fin de lecture FR]]-Table1[[#This Row],[Date de début de lecture]])))</f>
        <v/>
      </c>
      <c r="T130" s="15" t="str">
        <f>IF(Table1[[#This Row],[Temps de lecture en jours]]="","",IF(ISBLANK(Table1[[#This Row],[Nbr Pages]]),0,Table1[[#This Row],[Nbr Pages]]/Table1[[#This Row],[Temps de lecture en jours]]))</f>
        <v/>
      </c>
      <c r="U130" t="str">
        <f>IF(ISBLANK(Table1[[#This Row],[Date d''achat]]),"",IF(ISBLANK(Table1[[#This Row],[Date de fin de lecture FR]]),0,Table1[[#This Row],[Date de fin de lecture FR]]-Table1[[#This Row],[Date d''achat]]))</f>
        <v/>
      </c>
      <c r="V130" s="7">
        <f>IF(ISBLANK(Table1[[#This Row],[Date de sortie]]),"",ROUNDDOWN(YEAR(Table1[[#This Row],[Date de sortie]]),-1))</f>
        <v>2000</v>
      </c>
    </row>
    <row r="131" spans="1:22">
      <c r="A131" t="s">
        <v>263</v>
      </c>
      <c r="B131" t="s">
        <v>254</v>
      </c>
      <c r="C131">
        <v>1</v>
      </c>
      <c r="D131">
        <v>1</v>
      </c>
      <c r="E131">
        <v>1</v>
      </c>
      <c r="F131" t="s">
        <v>257</v>
      </c>
      <c r="H131">
        <v>751</v>
      </c>
      <c r="I131" s="2">
        <v>38549</v>
      </c>
      <c r="L131" s="2">
        <v>43922</v>
      </c>
      <c r="M131" s="2" t="s">
        <v>58</v>
      </c>
      <c r="N131" s="3">
        <v>6</v>
      </c>
      <c r="O131" s="3" t="s">
        <v>44</v>
      </c>
      <c r="P131" t="s">
        <v>264</v>
      </c>
      <c r="Q131">
        <f>IF(ISBLANK(Table1[[#This Row],[Date de fin de lecture FR]]),"",YEAR(Table1[[#This Row],[Date de fin de lecture FR]]))</f>
        <v>2020</v>
      </c>
      <c r="R131" s="7">
        <f>IF(ISBLANK(Table1[[#This Row],[Date de fin de lecture FR]]),"",MONTH(Table1[[#This Row],[Date de fin de lecture FR]]))</f>
        <v>4</v>
      </c>
      <c r="S131" t="str">
        <f>IF(ISBLANK(Table1[[#This Row],[Date de début de lecture]]),"",(IF(ISBLANK(Table1[[#This Row],[Date de fin de lecture FR]]),0,Table1[[#This Row],[Date de fin de lecture FR]]-Table1[[#This Row],[Date de début de lecture]])))</f>
        <v/>
      </c>
      <c r="T131" s="15" t="str">
        <f>IF(Table1[[#This Row],[Temps de lecture en jours]]="","",IF(ISBLANK(Table1[[#This Row],[Nbr Pages]]),0,Table1[[#This Row],[Nbr Pages]]/Table1[[#This Row],[Temps de lecture en jours]]))</f>
        <v/>
      </c>
      <c r="U131" t="str">
        <f>IF(ISBLANK(Table1[[#This Row],[Date d''achat]]),"",IF(ISBLANK(Table1[[#This Row],[Date de fin de lecture FR]]),0,Table1[[#This Row],[Date de fin de lecture FR]]-Table1[[#This Row],[Date d''achat]]))</f>
        <v/>
      </c>
      <c r="V131" s="7">
        <f>IF(ISBLANK(Table1[[#This Row],[Date de sortie]]),"",ROUNDDOWN(YEAR(Table1[[#This Row],[Date de sortie]]),-1))</f>
        <v>2000</v>
      </c>
    </row>
    <row r="132" spans="1:22">
      <c r="A132" t="s">
        <v>265</v>
      </c>
      <c r="B132" t="s">
        <v>254</v>
      </c>
      <c r="C132">
        <v>1</v>
      </c>
      <c r="D132">
        <v>1</v>
      </c>
      <c r="E132">
        <v>1</v>
      </c>
      <c r="F132" t="s">
        <v>257</v>
      </c>
      <c r="H132">
        <v>891</v>
      </c>
      <c r="I132" s="2">
        <v>39284</v>
      </c>
      <c r="L132" s="2">
        <v>44099</v>
      </c>
      <c r="M132" s="2" t="s">
        <v>58</v>
      </c>
      <c r="N132" s="3">
        <v>7</v>
      </c>
      <c r="O132" s="3" t="s">
        <v>44</v>
      </c>
      <c r="Q132">
        <f>IF(ISBLANK(Table1[[#This Row],[Date de fin de lecture FR]]),"",YEAR(Table1[[#This Row],[Date de fin de lecture FR]]))</f>
        <v>2020</v>
      </c>
      <c r="R132" s="7">
        <f>IF(ISBLANK(Table1[[#This Row],[Date de fin de lecture FR]]),"",MONTH(Table1[[#This Row],[Date de fin de lecture FR]]))</f>
        <v>9</v>
      </c>
      <c r="S132" t="str">
        <f>IF(ISBLANK(Table1[[#This Row],[Date de début de lecture]]),"",(IF(ISBLANK(Table1[[#This Row],[Date de fin de lecture FR]]),0,Table1[[#This Row],[Date de fin de lecture FR]]-Table1[[#This Row],[Date de début de lecture]])))</f>
        <v/>
      </c>
      <c r="T132" s="15" t="str">
        <f>IF(Table1[[#This Row],[Temps de lecture en jours]]="","",IF(ISBLANK(Table1[[#This Row],[Nbr Pages]]),0,Table1[[#This Row],[Nbr Pages]]/Table1[[#This Row],[Temps de lecture en jours]]))</f>
        <v/>
      </c>
      <c r="U132" t="str">
        <f>IF(ISBLANK(Table1[[#This Row],[Date d''achat]]),"",IF(ISBLANK(Table1[[#This Row],[Date de fin de lecture FR]]),0,Table1[[#This Row],[Date de fin de lecture FR]]-Table1[[#This Row],[Date d''achat]]))</f>
        <v/>
      </c>
      <c r="V132" s="7">
        <f>IF(ISBLANK(Table1[[#This Row],[Date de sortie]]),"",ROUNDDOWN(YEAR(Table1[[#This Row],[Date de sortie]]),-1))</f>
        <v>2000</v>
      </c>
    </row>
    <row r="133" spans="1:22">
      <c r="A133" t="s">
        <v>266</v>
      </c>
      <c r="B133" t="s">
        <v>254</v>
      </c>
      <c r="C133">
        <v>1</v>
      </c>
      <c r="D133">
        <v>1</v>
      </c>
      <c r="E133">
        <v>1</v>
      </c>
      <c r="F133" t="s">
        <v>44</v>
      </c>
      <c r="H133">
        <v>682</v>
      </c>
      <c r="J133" s="2">
        <v>45108</v>
      </c>
      <c r="K133" s="2">
        <v>45135</v>
      </c>
      <c r="L133" s="2">
        <v>45147</v>
      </c>
      <c r="M133" s="2" t="s">
        <v>43</v>
      </c>
      <c r="N133" s="2"/>
      <c r="Q133">
        <f>IF(ISBLANK(Table1[[#This Row],[Date de fin de lecture FR]]),"",YEAR(Table1[[#This Row],[Date de fin de lecture FR]]))</f>
        <v>2023</v>
      </c>
      <c r="R133" s="7">
        <f>IF(ISBLANK(Table1[[#This Row],[Date de fin de lecture FR]]),"",MONTH(Table1[[#This Row],[Date de fin de lecture FR]]))</f>
        <v>8</v>
      </c>
      <c r="S133">
        <f>IF(ISBLANK(Table1[[#This Row],[Date de début de lecture]]),"",(IF(ISBLANK(Table1[[#This Row],[Date de fin de lecture FR]]),0,Table1[[#This Row],[Date de fin de lecture FR]]-Table1[[#This Row],[Date de début de lecture]])))</f>
        <v>12</v>
      </c>
      <c r="T133" s="15">
        <f>IF(Table1[[#This Row],[Temps de lecture en jours]]="","",IF(ISBLANK(Table1[[#This Row],[Nbr Pages]]),0,Table1[[#This Row],[Nbr Pages]]/Table1[[#This Row],[Temps de lecture en jours]]))</f>
        <v>56.833333333333336</v>
      </c>
      <c r="U133">
        <f>IF(ISBLANK(Table1[[#This Row],[Date d''achat]]),"",IF(ISBLANK(Table1[[#This Row],[Date de fin de lecture FR]]),0,Table1[[#This Row],[Date de fin de lecture FR]]-Table1[[#This Row],[Date d''achat]]))</f>
        <v>39</v>
      </c>
      <c r="V133" s="7" t="str">
        <f>IF(ISBLANK(Table1[[#This Row],[Date de sortie]]),"",ROUNDDOWN(YEAR(Table1[[#This Row],[Date de sortie]]),-1))</f>
        <v/>
      </c>
    </row>
    <row r="134" spans="1:22">
      <c r="A134" t="s">
        <v>267</v>
      </c>
      <c r="B134" t="s">
        <v>268</v>
      </c>
      <c r="C134" t="s">
        <v>34</v>
      </c>
      <c r="D134">
        <v>1</v>
      </c>
      <c r="E134" t="s">
        <v>34</v>
      </c>
      <c r="F134" t="s">
        <v>46</v>
      </c>
      <c r="G134" t="s">
        <v>152</v>
      </c>
      <c r="H134">
        <v>371</v>
      </c>
      <c r="I134" s="2">
        <v>13779</v>
      </c>
      <c r="L134" s="2">
        <v>42005</v>
      </c>
      <c r="M134" s="2" t="s">
        <v>94</v>
      </c>
      <c r="O134" s="3" t="s">
        <v>44</v>
      </c>
      <c r="P134" t="s">
        <v>269</v>
      </c>
      <c r="Q134">
        <f>IF(ISBLANK(Table1[[#This Row],[Date de fin de lecture FR]]),"",YEAR(Table1[[#This Row],[Date de fin de lecture FR]]))</f>
        <v>2015</v>
      </c>
      <c r="R134" s="7">
        <f>IF(ISBLANK(Table1[[#This Row],[Date de fin de lecture FR]]),"",MONTH(Table1[[#This Row],[Date de fin de lecture FR]]))</f>
        <v>1</v>
      </c>
      <c r="S134" t="str">
        <f>IF(ISBLANK(Table1[[#This Row],[Date de début de lecture]]),"",(IF(ISBLANK(Table1[[#This Row],[Date de fin de lecture FR]]),0,Table1[[#This Row],[Date de fin de lecture FR]]-Table1[[#This Row],[Date de début de lecture]])))</f>
        <v/>
      </c>
      <c r="T134" s="15" t="str">
        <f>IF(Table1[[#This Row],[Temps de lecture en jours]]="","",IF(ISBLANK(Table1[[#This Row],[Nbr Pages]]),0,Table1[[#This Row],[Nbr Pages]]/Table1[[#This Row],[Temps de lecture en jours]]))</f>
        <v/>
      </c>
      <c r="U134" t="str">
        <f>IF(ISBLANK(Table1[[#This Row],[Date d''achat]]),"",IF(ISBLANK(Table1[[#This Row],[Date de fin de lecture FR]]),0,Table1[[#This Row],[Date de fin de lecture FR]]-Table1[[#This Row],[Date d''achat]]))</f>
        <v/>
      </c>
      <c r="V134" s="7">
        <f>IF(ISBLANK(Table1[[#This Row],[Date de sortie]]),"",ROUNDDOWN(YEAR(Table1[[#This Row],[Date de sortie]]),-1))</f>
        <v>1930</v>
      </c>
    </row>
    <row r="135" spans="1:22">
      <c r="A135" t="s">
        <v>270</v>
      </c>
      <c r="B135" t="s">
        <v>268</v>
      </c>
      <c r="D135">
        <v>1</v>
      </c>
      <c r="E135">
        <v>1</v>
      </c>
      <c r="F135" t="s">
        <v>46</v>
      </c>
      <c r="G135" t="s">
        <v>152</v>
      </c>
      <c r="H135">
        <v>281</v>
      </c>
      <c r="I135" s="2">
        <v>42841</v>
      </c>
      <c r="J135" s="2">
        <v>44895</v>
      </c>
      <c r="K135" s="2">
        <v>44895</v>
      </c>
      <c r="L135" s="2">
        <v>44913</v>
      </c>
      <c r="M135" s="2" t="s">
        <v>94</v>
      </c>
      <c r="N135" s="2"/>
      <c r="O135" s="2"/>
      <c r="Q135">
        <f>IF(ISBLANK(Table1[[#This Row],[Date de fin de lecture FR]]),"",YEAR(Table1[[#This Row],[Date de fin de lecture FR]]))</f>
        <v>2022</v>
      </c>
      <c r="R135" s="7">
        <f>IF(ISBLANK(Table1[[#This Row],[Date de fin de lecture FR]]),"",MONTH(Table1[[#This Row],[Date de fin de lecture FR]]))</f>
        <v>12</v>
      </c>
      <c r="S135">
        <f>IF(ISBLANK(Table1[[#This Row],[Date de début de lecture]]),"",(IF(ISBLANK(Table1[[#This Row],[Date de fin de lecture FR]]),0,Table1[[#This Row],[Date de fin de lecture FR]]-Table1[[#This Row],[Date de début de lecture]])))</f>
        <v>18</v>
      </c>
      <c r="T135" s="15">
        <f>IF(Table1[[#This Row],[Temps de lecture en jours]]="","",IF(ISBLANK(Table1[[#This Row],[Nbr Pages]]),0,Table1[[#This Row],[Nbr Pages]]/Table1[[#This Row],[Temps de lecture en jours]]))</f>
        <v>15.611111111111111</v>
      </c>
      <c r="U135">
        <f>IF(ISBLANK(Table1[[#This Row],[Date d''achat]]),"",IF(ISBLANK(Table1[[#This Row],[Date de fin de lecture FR]]),0,Table1[[#This Row],[Date de fin de lecture FR]]-Table1[[#This Row],[Date d''achat]]))</f>
        <v>18</v>
      </c>
      <c r="V135" s="7">
        <f>IF(ISBLANK(Table1[[#This Row],[Date de sortie]]),"",ROUNDDOWN(YEAR(Table1[[#This Row],[Date de sortie]]),-1))</f>
        <v>2010</v>
      </c>
    </row>
    <row r="136" spans="1:22">
      <c r="A136" t="s">
        <v>271</v>
      </c>
      <c r="B136" t="s">
        <v>268</v>
      </c>
      <c r="C136">
        <v>1</v>
      </c>
      <c r="D136">
        <v>1</v>
      </c>
      <c r="E136" t="s">
        <v>34</v>
      </c>
      <c r="F136" t="s">
        <v>46</v>
      </c>
      <c r="G136" t="s">
        <v>152</v>
      </c>
      <c r="H136">
        <v>704</v>
      </c>
      <c r="I136" s="2">
        <v>19934</v>
      </c>
      <c r="M136" s="2" t="s">
        <v>58</v>
      </c>
      <c r="N136" s="3">
        <v>1</v>
      </c>
      <c r="O136" s="3" t="s">
        <v>44</v>
      </c>
      <c r="P136" t="s">
        <v>34</v>
      </c>
      <c r="Q136" t="str">
        <f>IF(ISBLANK(Table1[[#This Row],[Date de fin de lecture FR]]),"",YEAR(Table1[[#This Row],[Date de fin de lecture FR]]))</f>
        <v/>
      </c>
      <c r="R136" s="7" t="str">
        <f>IF(ISBLANK(Table1[[#This Row],[Date de fin de lecture FR]]),"",MONTH(Table1[[#This Row],[Date de fin de lecture FR]]))</f>
        <v/>
      </c>
      <c r="S136" t="str">
        <f>IF(ISBLANK(Table1[[#This Row],[Date de début de lecture]]),"",(IF(ISBLANK(Table1[[#This Row],[Date de fin de lecture FR]]),0,Table1[[#This Row],[Date de fin de lecture FR]]-Table1[[#This Row],[Date de début de lecture]])))</f>
        <v/>
      </c>
      <c r="T136" s="15" t="str">
        <f>IF(Table1[[#This Row],[Temps de lecture en jours]]="","",IF(ISBLANK(Table1[[#This Row],[Nbr Pages]]),0,Table1[[#This Row],[Nbr Pages]]/Table1[[#This Row],[Temps de lecture en jours]]))</f>
        <v/>
      </c>
      <c r="U136" t="str">
        <f>IF(ISBLANK(Table1[[#This Row],[Date d''achat]]),"",IF(ISBLANK(Table1[[#This Row],[Date de fin de lecture FR]]),0,Table1[[#This Row],[Date de fin de lecture FR]]-Table1[[#This Row],[Date d''achat]]))</f>
        <v/>
      </c>
      <c r="V136" s="7">
        <f>IF(ISBLANK(Table1[[#This Row],[Date de sortie]]),"",ROUNDDOWN(YEAR(Table1[[#This Row],[Date de sortie]]),-1))</f>
        <v>1950</v>
      </c>
    </row>
    <row r="137" spans="1:22">
      <c r="A137" t="s">
        <v>272</v>
      </c>
      <c r="B137" t="s">
        <v>268</v>
      </c>
      <c r="C137">
        <v>1</v>
      </c>
      <c r="D137" t="s">
        <v>34</v>
      </c>
      <c r="E137" t="s">
        <v>34</v>
      </c>
      <c r="F137" t="s">
        <v>46</v>
      </c>
      <c r="G137" t="s">
        <v>152</v>
      </c>
      <c r="N137" s="2"/>
      <c r="O137" s="2"/>
      <c r="P137" t="s">
        <v>34</v>
      </c>
      <c r="Q137" t="str">
        <f>IF(ISBLANK(Table1[[#This Row],[Date de fin de lecture FR]]),"",YEAR(Table1[[#This Row],[Date de fin de lecture FR]]))</f>
        <v/>
      </c>
      <c r="R137" s="7" t="str">
        <f>IF(ISBLANK(Table1[[#This Row],[Date de fin de lecture FR]]),"",MONTH(Table1[[#This Row],[Date de fin de lecture FR]]))</f>
        <v/>
      </c>
      <c r="S137" t="str">
        <f>IF(ISBLANK(Table1[[#This Row],[Date de début de lecture]]),"",(IF(ISBLANK(Table1[[#This Row],[Date de fin de lecture FR]]),0,Table1[[#This Row],[Date de fin de lecture FR]]-Table1[[#This Row],[Date de début de lecture]])))</f>
        <v/>
      </c>
      <c r="T137" s="15" t="str">
        <f>IF(Table1[[#This Row],[Temps de lecture en jours]]="","",IF(ISBLANK(Table1[[#This Row],[Nbr Pages]]),0,Table1[[#This Row],[Nbr Pages]]/Table1[[#This Row],[Temps de lecture en jours]]))</f>
        <v/>
      </c>
      <c r="U137" t="str">
        <f>IF(ISBLANK(Table1[[#This Row],[Date d''achat]]),"",IF(ISBLANK(Table1[[#This Row],[Date de fin de lecture FR]]),0,Table1[[#This Row],[Date de fin de lecture FR]]-Table1[[#This Row],[Date d''achat]]))</f>
        <v/>
      </c>
      <c r="V137" s="7" t="str">
        <f>IF(ISBLANK(Table1[[#This Row],[Date de sortie]]),"",ROUNDDOWN(YEAR(Table1[[#This Row],[Date de sortie]]),-1))</f>
        <v/>
      </c>
    </row>
    <row r="138" spans="1:22">
      <c r="A138" t="s">
        <v>273</v>
      </c>
      <c r="B138" t="s">
        <v>268</v>
      </c>
      <c r="C138">
        <v>1</v>
      </c>
      <c r="D138" t="s">
        <v>34</v>
      </c>
      <c r="E138" t="s">
        <v>34</v>
      </c>
      <c r="F138" t="s">
        <v>46</v>
      </c>
      <c r="G138" t="s">
        <v>152</v>
      </c>
      <c r="N138" s="2"/>
      <c r="O138" s="2"/>
      <c r="P138" t="s">
        <v>34</v>
      </c>
      <c r="Q138" t="str">
        <f>IF(ISBLANK(Table1[[#This Row],[Date de fin de lecture FR]]),"",YEAR(Table1[[#This Row],[Date de fin de lecture FR]]))</f>
        <v/>
      </c>
      <c r="R138" s="7" t="str">
        <f>IF(ISBLANK(Table1[[#This Row],[Date de fin de lecture FR]]),"",MONTH(Table1[[#This Row],[Date de fin de lecture FR]]))</f>
        <v/>
      </c>
      <c r="S138" t="str">
        <f>IF(ISBLANK(Table1[[#This Row],[Date de début de lecture]]),"",(IF(ISBLANK(Table1[[#This Row],[Date de fin de lecture FR]]),0,Table1[[#This Row],[Date de fin de lecture FR]]-Table1[[#This Row],[Date de début de lecture]])))</f>
        <v/>
      </c>
      <c r="T138" s="15" t="str">
        <f>IF(Table1[[#This Row],[Temps de lecture en jours]]="","",IF(ISBLANK(Table1[[#This Row],[Nbr Pages]]),0,Table1[[#This Row],[Nbr Pages]]/Table1[[#This Row],[Temps de lecture en jours]]))</f>
        <v/>
      </c>
      <c r="U138" t="str">
        <f>IF(ISBLANK(Table1[[#This Row],[Date d''achat]]),"",IF(ISBLANK(Table1[[#This Row],[Date de fin de lecture FR]]),0,Table1[[#This Row],[Date de fin de lecture FR]]-Table1[[#This Row],[Date d''achat]]))</f>
        <v/>
      </c>
      <c r="V138" s="7" t="str">
        <f>IF(ISBLANK(Table1[[#This Row],[Date de sortie]]),"",ROUNDDOWN(YEAR(Table1[[#This Row],[Date de sortie]]),-1))</f>
        <v/>
      </c>
    </row>
    <row r="139" spans="1:22">
      <c r="A139" t="s">
        <v>274</v>
      </c>
      <c r="B139" t="s">
        <v>268</v>
      </c>
      <c r="C139">
        <v>1</v>
      </c>
      <c r="D139" t="s">
        <v>34</v>
      </c>
      <c r="E139" t="s">
        <v>34</v>
      </c>
      <c r="F139" t="s">
        <v>46</v>
      </c>
      <c r="H139">
        <v>480</v>
      </c>
      <c r="I139" s="2">
        <v>28383</v>
      </c>
      <c r="N139" s="2"/>
      <c r="O139" s="2"/>
      <c r="P139" t="s">
        <v>34</v>
      </c>
      <c r="Q139" t="str">
        <f>IF(ISBLANK(Table1[[#This Row],[Date de fin de lecture FR]]),"",YEAR(Table1[[#This Row],[Date de fin de lecture FR]]))</f>
        <v/>
      </c>
      <c r="R139" s="7" t="str">
        <f>IF(ISBLANK(Table1[[#This Row],[Date de fin de lecture FR]]),"",MONTH(Table1[[#This Row],[Date de fin de lecture FR]]))</f>
        <v/>
      </c>
      <c r="S139" t="str">
        <f>IF(ISBLANK(Table1[[#This Row],[Date de début de lecture]]),"",(IF(ISBLANK(Table1[[#This Row],[Date de fin de lecture FR]]),0,Table1[[#This Row],[Date de fin de lecture FR]]-Table1[[#This Row],[Date de début de lecture]])))</f>
        <v/>
      </c>
      <c r="T139" s="15" t="str">
        <f>IF(Table1[[#This Row],[Temps de lecture en jours]]="","",IF(ISBLANK(Table1[[#This Row],[Nbr Pages]]),0,Table1[[#This Row],[Nbr Pages]]/Table1[[#This Row],[Temps de lecture en jours]]))</f>
        <v/>
      </c>
      <c r="U139" t="str">
        <f>IF(ISBLANK(Table1[[#This Row],[Date d''achat]]),"",IF(ISBLANK(Table1[[#This Row],[Date de fin de lecture FR]]),0,Table1[[#This Row],[Date de fin de lecture FR]]-Table1[[#This Row],[Date d''achat]]))</f>
        <v/>
      </c>
      <c r="V139" s="7">
        <f>IF(ISBLANK(Table1[[#This Row],[Date de sortie]]),"",ROUNDDOWN(YEAR(Table1[[#This Row],[Date de sortie]]),-1))</f>
        <v>1970</v>
      </c>
    </row>
    <row r="140" spans="1:22">
      <c r="A140" t="s">
        <v>275</v>
      </c>
      <c r="B140" t="s">
        <v>276</v>
      </c>
      <c r="C140">
        <v>1</v>
      </c>
      <c r="D140">
        <v>1</v>
      </c>
      <c r="E140">
        <v>1</v>
      </c>
      <c r="F140" t="s">
        <v>44</v>
      </c>
      <c r="H140">
        <v>361</v>
      </c>
      <c r="I140" s="2">
        <v>33239</v>
      </c>
      <c r="L140" s="2">
        <v>43504</v>
      </c>
      <c r="M140" s="2" t="s">
        <v>43</v>
      </c>
      <c r="O140" s="3" t="s">
        <v>44</v>
      </c>
      <c r="P140" t="s">
        <v>34</v>
      </c>
      <c r="Q140">
        <f>IF(ISBLANK(Table1[[#This Row],[Date de fin de lecture FR]]),"",YEAR(Table1[[#This Row],[Date de fin de lecture FR]]))</f>
        <v>2019</v>
      </c>
      <c r="R140" s="7">
        <f>IF(ISBLANK(Table1[[#This Row],[Date de fin de lecture FR]]),"",MONTH(Table1[[#This Row],[Date de fin de lecture FR]]))</f>
        <v>2</v>
      </c>
      <c r="S140" t="str">
        <f>IF(ISBLANK(Table1[[#This Row],[Date de début de lecture]]),"",(IF(ISBLANK(Table1[[#This Row],[Date de fin de lecture FR]]),0,Table1[[#This Row],[Date de fin de lecture FR]]-Table1[[#This Row],[Date de début de lecture]])))</f>
        <v/>
      </c>
      <c r="T140" s="15" t="str">
        <f>IF(Table1[[#This Row],[Temps de lecture en jours]]="","",IF(ISBLANK(Table1[[#This Row],[Nbr Pages]]),0,Table1[[#This Row],[Nbr Pages]]/Table1[[#This Row],[Temps de lecture en jours]]))</f>
        <v/>
      </c>
      <c r="U140" t="str">
        <f>IF(ISBLANK(Table1[[#This Row],[Date d''achat]]),"",IF(ISBLANK(Table1[[#This Row],[Date de fin de lecture FR]]),0,Table1[[#This Row],[Date de fin de lecture FR]]-Table1[[#This Row],[Date d''achat]]))</f>
        <v/>
      </c>
      <c r="V140" s="7">
        <f>IF(ISBLANK(Table1[[#This Row],[Date de sortie]]),"",ROUNDDOWN(YEAR(Table1[[#This Row],[Date de sortie]]),-1))</f>
        <v>1990</v>
      </c>
    </row>
    <row r="141" spans="1:22">
      <c r="A141" t="s">
        <v>277</v>
      </c>
      <c r="B141" t="s">
        <v>278</v>
      </c>
      <c r="C141">
        <v>1</v>
      </c>
      <c r="D141" t="s">
        <v>34</v>
      </c>
      <c r="E141" t="s">
        <v>34</v>
      </c>
      <c r="F141" t="s">
        <v>279</v>
      </c>
      <c r="N141" s="2"/>
      <c r="O141" s="2"/>
      <c r="P141" t="s">
        <v>34</v>
      </c>
      <c r="Q141" t="str">
        <f>IF(ISBLANK(Table1[[#This Row],[Date de fin de lecture FR]]),"",YEAR(Table1[[#This Row],[Date de fin de lecture FR]]))</f>
        <v/>
      </c>
      <c r="R141" s="7" t="str">
        <f>IF(ISBLANK(Table1[[#This Row],[Date de fin de lecture FR]]),"",MONTH(Table1[[#This Row],[Date de fin de lecture FR]]))</f>
        <v/>
      </c>
      <c r="S141" t="str">
        <f>IF(ISBLANK(Table1[[#This Row],[Date de début de lecture]]),"",(IF(ISBLANK(Table1[[#This Row],[Date de fin de lecture FR]]),0,Table1[[#This Row],[Date de fin de lecture FR]]-Table1[[#This Row],[Date de début de lecture]])))</f>
        <v/>
      </c>
      <c r="T141" s="15" t="str">
        <f>IF(Table1[[#This Row],[Temps de lecture en jours]]="","",IF(ISBLANK(Table1[[#This Row],[Nbr Pages]]),0,Table1[[#This Row],[Nbr Pages]]/Table1[[#This Row],[Temps de lecture en jours]]))</f>
        <v/>
      </c>
      <c r="U141" t="str">
        <f>IF(ISBLANK(Table1[[#This Row],[Date d''achat]]),"",IF(ISBLANK(Table1[[#This Row],[Date de fin de lecture FR]]),0,Table1[[#This Row],[Date de fin de lecture FR]]-Table1[[#This Row],[Date d''achat]]))</f>
        <v/>
      </c>
      <c r="V141" s="7" t="str">
        <f>IF(ISBLANK(Table1[[#This Row],[Date de sortie]]),"",ROUNDDOWN(YEAR(Table1[[#This Row],[Date de sortie]]),-1))</f>
        <v/>
      </c>
    </row>
    <row r="142" spans="1:22">
      <c r="A142" t="s">
        <v>280</v>
      </c>
      <c r="B142" t="s">
        <v>281</v>
      </c>
      <c r="C142">
        <v>1</v>
      </c>
      <c r="D142">
        <v>1</v>
      </c>
      <c r="E142">
        <v>1</v>
      </c>
      <c r="F142" t="s">
        <v>31</v>
      </c>
      <c r="H142">
        <v>256</v>
      </c>
      <c r="I142" s="2">
        <v>28843</v>
      </c>
      <c r="L142" s="2">
        <v>43605</v>
      </c>
      <c r="M142" s="2" t="s">
        <v>43</v>
      </c>
      <c r="O142" s="3" t="s">
        <v>44</v>
      </c>
      <c r="P142" t="s">
        <v>34</v>
      </c>
      <c r="Q142">
        <f>IF(ISBLANK(Table1[[#This Row],[Date de fin de lecture FR]]),"",YEAR(Table1[[#This Row],[Date de fin de lecture FR]]))</f>
        <v>2019</v>
      </c>
      <c r="R142" s="7">
        <f>IF(ISBLANK(Table1[[#This Row],[Date de fin de lecture FR]]),"",MONTH(Table1[[#This Row],[Date de fin de lecture FR]]))</f>
        <v>5</v>
      </c>
      <c r="S142" t="str">
        <f>IF(ISBLANK(Table1[[#This Row],[Date de début de lecture]]),"",(IF(ISBLANK(Table1[[#This Row],[Date de fin de lecture FR]]),0,Table1[[#This Row],[Date de fin de lecture FR]]-Table1[[#This Row],[Date de début de lecture]])))</f>
        <v/>
      </c>
      <c r="T142" s="15" t="str">
        <f>IF(Table1[[#This Row],[Temps de lecture en jours]]="","",IF(ISBLANK(Table1[[#This Row],[Nbr Pages]]),0,Table1[[#This Row],[Nbr Pages]]/Table1[[#This Row],[Temps de lecture en jours]]))</f>
        <v/>
      </c>
      <c r="U142" t="str">
        <f>IF(ISBLANK(Table1[[#This Row],[Date d''achat]]),"",IF(ISBLANK(Table1[[#This Row],[Date de fin de lecture FR]]),0,Table1[[#This Row],[Date de fin de lecture FR]]-Table1[[#This Row],[Date d''achat]]))</f>
        <v/>
      </c>
      <c r="V142" s="7">
        <f>IF(ISBLANK(Table1[[#This Row],[Date de sortie]]),"",ROUNDDOWN(YEAR(Table1[[#This Row],[Date de sortie]]),-1))</f>
        <v>1970</v>
      </c>
    </row>
    <row r="143" spans="1:22">
      <c r="A143" t="s">
        <v>282</v>
      </c>
      <c r="B143" t="s">
        <v>281</v>
      </c>
      <c r="C143">
        <v>1</v>
      </c>
      <c r="D143">
        <v>1</v>
      </c>
      <c r="E143">
        <v>1</v>
      </c>
      <c r="F143" t="s">
        <v>31</v>
      </c>
      <c r="G143" t="s">
        <v>283</v>
      </c>
      <c r="H143">
        <v>281</v>
      </c>
      <c r="I143" s="2">
        <v>27364</v>
      </c>
      <c r="J143" s="2">
        <v>44517</v>
      </c>
      <c r="K143" s="2">
        <v>44872</v>
      </c>
      <c r="L143" s="2">
        <v>44878</v>
      </c>
      <c r="M143" s="2" t="s">
        <v>58</v>
      </c>
      <c r="N143" s="3">
        <v>1</v>
      </c>
      <c r="O143" s="3" t="s">
        <v>44</v>
      </c>
      <c r="P143" t="s">
        <v>34</v>
      </c>
      <c r="Q143">
        <f>IF(ISBLANK(Table1[[#This Row],[Date de fin de lecture FR]]),"",YEAR(Table1[[#This Row],[Date de fin de lecture FR]]))</f>
        <v>2022</v>
      </c>
      <c r="R143" s="7">
        <f>IF(ISBLANK(Table1[[#This Row],[Date de fin de lecture FR]]),"",MONTH(Table1[[#This Row],[Date de fin de lecture FR]]))</f>
        <v>11</v>
      </c>
      <c r="S143">
        <f>IF(ISBLANK(Table1[[#This Row],[Date de début de lecture]]),"",(IF(ISBLANK(Table1[[#This Row],[Date de fin de lecture FR]]),0,Table1[[#This Row],[Date de fin de lecture FR]]-Table1[[#This Row],[Date de début de lecture]])))</f>
        <v>6</v>
      </c>
      <c r="T143" s="15">
        <f>IF(Table1[[#This Row],[Temps de lecture en jours]]="","",IF(ISBLANK(Table1[[#This Row],[Nbr Pages]]),0,Table1[[#This Row],[Nbr Pages]]/Table1[[#This Row],[Temps de lecture en jours]]))</f>
        <v>46.833333333333336</v>
      </c>
      <c r="U143">
        <f>IF(ISBLANK(Table1[[#This Row],[Date d''achat]]),"",IF(ISBLANK(Table1[[#This Row],[Date de fin de lecture FR]]),0,Table1[[#This Row],[Date de fin de lecture FR]]-Table1[[#This Row],[Date d''achat]]))</f>
        <v>361</v>
      </c>
      <c r="V143" s="7">
        <f>IF(ISBLANK(Table1[[#This Row],[Date de sortie]]),"",ROUNDDOWN(YEAR(Table1[[#This Row],[Date de sortie]]),-1))</f>
        <v>1970</v>
      </c>
    </row>
    <row r="144" spans="1:22">
      <c r="A144" t="s">
        <v>284</v>
      </c>
      <c r="B144" t="s">
        <v>285</v>
      </c>
      <c r="C144">
        <v>1</v>
      </c>
      <c r="D144" t="s">
        <v>34</v>
      </c>
      <c r="E144" t="s">
        <v>34</v>
      </c>
      <c r="F144" t="s">
        <v>44</v>
      </c>
      <c r="G144" t="s">
        <v>39</v>
      </c>
      <c r="H144">
        <v>672</v>
      </c>
      <c r="I144" s="2">
        <v>41171</v>
      </c>
      <c r="J144" s="2">
        <v>44557</v>
      </c>
      <c r="K144" s="2">
        <v>44914</v>
      </c>
      <c r="M144" s="2" t="s">
        <v>43</v>
      </c>
      <c r="N144" s="2"/>
      <c r="O144" s="2"/>
      <c r="P144" t="s">
        <v>286</v>
      </c>
      <c r="Q144" t="str">
        <f>IF(ISBLANK(Table1[[#This Row],[Date de fin de lecture FR]]),"",YEAR(Table1[[#This Row],[Date de fin de lecture FR]]))</f>
        <v/>
      </c>
      <c r="R144" s="7" t="str">
        <f>IF(ISBLANK(Table1[[#This Row],[Date de fin de lecture FR]]),"",MONTH(Table1[[#This Row],[Date de fin de lecture FR]]))</f>
        <v/>
      </c>
      <c r="S144">
        <f>IF(ISBLANK(Table1[[#This Row],[Date de début de lecture]]),"",(IF(ISBLANK(Table1[[#This Row],[Date de fin de lecture FR]]),0,Table1[[#This Row],[Date de fin de lecture FR]]-Table1[[#This Row],[Date de début de lecture]])))</f>
        <v>0</v>
      </c>
      <c r="T144" s="15" t="e">
        <f>IF(Table1[[#This Row],[Temps de lecture en jours]]="","",IF(ISBLANK(Table1[[#This Row],[Nbr Pages]]),0,Table1[[#This Row],[Nbr Pages]]/Table1[[#This Row],[Temps de lecture en jours]]))</f>
        <v>#DIV/0!</v>
      </c>
      <c r="U144">
        <f>IF(ISBLANK(Table1[[#This Row],[Date d''achat]]),"",IF(ISBLANK(Table1[[#This Row],[Date de fin de lecture FR]]),0,Table1[[#This Row],[Date de fin de lecture FR]]-Table1[[#This Row],[Date d''achat]]))</f>
        <v>0</v>
      </c>
      <c r="V144" s="7">
        <f>IF(ISBLANK(Table1[[#This Row],[Date de sortie]]),"",ROUNDDOWN(YEAR(Table1[[#This Row],[Date de sortie]]),-1))</f>
        <v>2010</v>
      </c>
    </row>
    <row r="145" spans="1:22">
      <c r="A145" t="s">
        <v>287</v>
      </c>
      <c r="B145" t="s">
        <v>288</v>
      </c>
      <c r="C145">
        <v>1</v>
      </c>
      <c r="D145">
        <v>1</v>
      </c>
      <c r="E145" t="s">
        <v>34</v>
      </c>
      <c r="F145" t="s">
        <v>31</v>
      </c>
      <c r="G145" t="s">
        <v>289</v>
      </c>
      <c r="H145">
        <v>416</v>
      </c>
      <c r="I145" s="2">
        <v>37987</v>
      </c>
      <c r="L145" s="2">
        <v>43479</v>
      </c>
      <c r="M145" s="2" t="s">
        <v>43</v>
      </c>
      <c r="O145" s="3" t="s">
        <v>44</v>
      </c>
      <c r="P145" t="s">
        <v>34</v>
      </c>
      <c r="Q145">
        <f>IF(ISBLANK(Table1[[#This Row],[Date de fin de lecture FR]]),"",YEAR(Table1[[#This Row],[Date de fin de lecture FR]]))</f>
        <v>2019</v>
      </c>
      <c r="R145" s="7">
        <f>IF(ISBLANK(Table1[[#This Row],[Date de fin de lecture FR]]),"",MONTH(Table1[[#This Row],[Date de fin de lecture FR]]))</f>
        <v>1</v>
      </c>
      <c r="S145" t="str">
        <f>IF(ISBLANK(Table1[[#This Row],[Date de début de lecture]]),"",(IF(ISBLANK(Table1[[#This Row],[Date de fin de lecture FR]]),0,Table1[[#This Row],[Date de fin de lecture FR]]-Table1[[#This Row],[Date de début de lecture]])))</f>
        <v/>
      </c>
      <c r="T145" s="15" t="str">
        <f>IF(Table1[[#This Row],[Temps de lecture en jours]]="","",IF(ISBLANK(Table1[[#This Row],[Nbr Pages]]),0,Table1[[#This Row],[Nbr Pages]]/Table1[[#This Row],[Temps de lecture en jours]]))</f>
        <v/>
      </c>
      <c r="U145" t="str">
        <f>IF(ISBLANK(Table1[[#This Row],[Date d''achat]]),"",IF(ISBLANK(Table1[[#This Row],[Date de fin de lecture FR]]),0,Table1[[#This Row],[Date de fin de lecture FR]]-Table1[[#This Row],[Date d''achat]]))</f>
        <v/>
      </c>
      <c r="V145" s="7">
        <f>IF(ISBLANK(Table1[[#This Row],[Date de sortie]]),"",ROUNDDOWN(YEAR(Table1[[#This Row],[Date de sortie]]),-1))</f>
        <v>2000</v>
      </c>
    </row>
    <row r="146" spans="1:22">
      <c r="A146" t="s">
        <v>290</v>
      </c>
      <c r="B146" t="s">
        <v>291</v>
      </c>
      <c r="C146">
        <v>1</v>
      </c>
      <c r="D146">
        <v>1</v>
      </c>
      <c r="E146">
        <v>1</v>
      </c>
      <c r="F146" t="s">
        <v>44</v>
      </c>
      <c r="H146">
        <v>174</v>
      </c>
      <c r="I146" s="2">
        <v>13759</v>
      </c>
      <c r="L146" s="2">
        <v>42736</v>
      </c>
      <c r="M146" s="2" t="s">
        <v>43</v>
      </c>
      <c r="O146" s="3" t="s">
        <v>44</v>
      </c>
      <c r="P146" t="s">
        <v>34</v>
      </c>
      <c r="Q146">
        <f>IF(ISBLANK(Table1[[#This Row],[Date de fin de lecture FR]]),"",YEAR(Table1[[#This Row],[Date de fin de lecture FR]]))</f>
        <v>2017</v>
      </c>
      <c r="R146" s="7">
        <f>IF(ISBLANK(Table1[[#This Row],[Date de fin de lecture FR]]),"",MONTH(Table1[[#This Row],[Date de fin de lecture FR]]))</f>
        <v>1</v>
      </c>
      <c r="S146" t="str">
        <f>IF(ISBLANK(Table1[[#This Row],[Date de début de lecture]]),"",(IF(ISBLANK(Table1[[#This Row],[Date de fin de lecture FR]]),0,Table1[[#This Row],[Date de fin de lecture FR]]-Table1[[#This Row],[Date de début de lecture]])))</f>
        <v/>
      </c>
      <c r="T146" s="15" t="str">
        <f>IF(Table1[[#This Row],[Temps de lecture en jours]]="","",IF(ISBLANK(Table1[[#This Row],[Nbr Pages]]),0,Table1[[#This Row],[Nbr Pages]]/Table1[[#This Row],[Temps de lecture en jours]]))</f>
        <v/>
      </c>
      <c r="U146" t="str">
        <f>IF(ISBLANK(Table1[[#This Row],[Date d''achat]]),"",IF(ISBLANK(Table1[[#This Row],[Date de fin de lecture FR]]),0,Table1[[#This Row],[Date de fin de lecture FR]]-Table1[[#This Row],[Date d''achat]]))</f>
        <v/>
      </c>
      <c r="V146" s="7">
        <f>IF(ISBLANK(Table1[[#This Row],[Date de sortie]]),"",ROUNDDOWN(YEAR(Table1[[#This Row],[Date de sortie]]),-1))</f>
        <v>1930</v>
      </c>
    </row>
    <row r="147" spans="1:22">
      <c r="A147" t="s">
        <v>292</v>
      </c>
      <c r="B147" t="s">
        <v>293</v>
      </c>
      <c r="C147">
        <v>1</v>
      </c>
      <c r="D147">
        <v>1</v>
      </c>
      <c r="E147">
        <v>1</v>
      </c>
      <c r="F147" t="s">
        <v>31</v>
      </c>
      <c r="H147">
        <v>240</v>
      </c>
      <c r="I147" s="2">
        <v>25293</v>
      </c>
      <c r="J147" s="2">
        <v>44189</v>
      </c>
      <c r="L147" s="2">
        <v>44203</v>
      </c>
      <c r="M147" s="2" t="s">
        <v>43</v>
      </c>
      <c r="O147" s="3" t="s">
        <v>44</v>
      </c>
      <c r="P147" t="s">
        <v>294</v>
      </c>
      <c r="Q147">
        <f>IF(ISBLANK(Table1[[#This Row],[Date de fin de lecture FR]]),"",YEAR(Table1[[#This Row],[Date de fin de lecture FR]]))</f>
        <v>2021</v>
      </c>
      <c r="R147" s="7">
        <f>IF(ISBLANK(Table1[[#This Row],[Date de fin de lecture FR]]),"",MONTH(Table1[[#This Row],[Date de fin de lecture FR]]))</f>
        <v>1</v>
      </c>
      <c r="S147" t="str">
        <f>IF(ISBLANK(Table1[[#This Row],[Date de début de lecture]]),"",(IF(ISBLANK(Table1[[#This Row],[Date de fin de lecture FR]]),0,Table1[[#This Row],[Date de fin de lecture FR]]-Table1[[#This Row],[Date de début de lecture]])))</f>
        <v/>
      </c>
      <c r="T147" s="15" t="str">
        <f>IF(Table1[[#This Row],[Temps de lecture en jours]]="","",IF(ISBLANK(Table1[[#This Row],[Nbr Pages]]),0,Table1[[#This Row],[Nbr Pages]]/Table1[[#This Row],[Temps de lecture en jours]]))</f>
        <v/>
      </c>
      <c r="U147">
        <f>IF(ISBLANK(Table1[[#This Row],[Date d''achat]]),"",IF(ISBLANK(Table1[[#This Row],[Date de fin de lecture FR]]),0,Table1[[#This Row],[Date de fin de lecture FR]]-Table1[[#This Row],[Date d''achat]]))</f>
        <v>14</v>
      </c>
      <c r="V147" s="7">
        <f>IF(ISBLANK(Table1[[#This Row],[Date de sortie]]),"",ROUNDDOWN(YEAR(Table1[[#This Row],[Date de sortie]]),-1))</f>
        <v>1960</v>
      </c>
    </row>
    <row r="148" spans="1:22">
      <c r="A148" t="s">
        <v>295</v>
      </c>
      <c r="B148" t="s">
        <v>296</v>
      </c>
      <c r="C148" t="s">
        <v>34</v>
      </c>
      <c r="D148" t="s">
        <v>34</v>
      </c>
      <c r="E148" t="s">
        <v>34</v>
      </c>
      <c r="F148" t="s">
        <v>34</v>
      </c>
      <c r="N148" s="2"/>
      <c r="O148" s="2"/>
      <c r="P148" t="s">
        <v>297</v>
      </c>
      <c r="Q148" t="str">
        <f>IF(ISBLANK(Table1[[#This Row],[Date de fin de lecture FR]]),"",YEAR(Table1[[#This Row],[Date de fin de lecture FR]]))</f>
        <v/>
      </c>
      <c r="R148" s="7" t="str">
        <f>IF(ISBLANK(Table1[[#This Row],[Date de fin de lecture FR]]),"",MONTH(Table1[[#This Row],[Date de fin de lecture FR]]))</f>
        <v/>
      </c>
      <c r="S148" t="str">
        <f>IF(ISBLANK(Table1[[#This Row],[Date de début de lecture]]),"",(IF(ISBLANK(Table1[[#This Row],[Date de fin de lecture FR]]),0,Table1[[#This Row],[Date de fin de lecture FR]]-Table1[[#This Row],[Date de début de lecture]])))</f>
        <v/>
      </c>
      <c r="T148" s="15" t="str">
        <f>IF(Table1[[#This Row],[Temps de lecture en jours]]="","",IF(ISBLANK(Table1[[#This Row],[Nbr Pages]]),0,Table1[[#This Row],[Nbr Pages]]/Table1[[#This Row],[Temps de lecture en jours]]))</f>
        <v/>
      </c>
      <c r="U148" t="str">
        <f>IF(ISBLANK(Table1[[#This Row],[Date d''achat]]),"",IF(ISBLANK(Table1[[#This Row],[Date de fin de lecture FR]]),0,Table1[[#This Row],[Date de fin de lecture FR]]-Table1[[#This Row],[Date d''achat]]))</f>
        <v/>
      </c>
      <c r="V148" s="7" t="str">
        <f>IF(ISBLANK(Table1[[#This Row],[Date de sortie]]),"",ROUNDDOWN(YEAR(Table1[[#This Row],[Date de sortie]]),-1))</f>
        <v/>
      </c>
    </row>
    <row r="149" spans="1:22">
      <c r="A149" t="s">
        <v>298</v>
      </c>
      <c r="B149" t="s">
        <v>299</v>
      </c>
      <c r="C149">
        <v>1</v>
      </c>
      <c r="D149" t="s">
        <v>34</v>
      </c>
      <c r="E149" t="s">
        <v>34</v>
      </c>
      <c r="F149" t="s">
        <v>122</v>
      </c>
      <c r="N149" s="2"/>
      <c r="O149" s="2"/>
      <c r="P149" t="s">
        <v>34</v>
      </c>
      <c r="Q149" t="str">
        <f>IF(ISBLANK(Table1[[#This Row],[Date de fin de lecture FR]]),"",YEAR(Table1[[#This Row],[Date de fin de lecture FR]]))</f>
        <v/>
      </c>
      <c r="R149" s="7" t="str">
        <f>IF(ISBLANK(Table1[[#This Row],[Date de fin de lecture FR]]),"",MONTH(Table1[[#This Row],[Date de fin de lecture FR]]))</f>
        <v/>
      </c>
      <c r="S149" t="str">
        <f>IF(ISBLANK(Table1[[#This Row],[Date de début de lecture]]),"",(IF(ISBLANK(Table1[[#This Row],[Date de fin de lecture FR]]),0,Table1[[#This Row],[Date de fin de lecture FR]]-Table1[[#This Row],[Date de début de lecture]])))</f>
        <v/>
      </c>
      <c r="T149" s="15" t="str">
        <f>IF(Table1[[#This Row],[Temps de lecture en jours]]="","",IF(ISBLANK(Table1[[#This Row],[Nbr Pages]]),0,Table1[[#This Row],[Nbr Pages]]/Table1[[#This Row],[Temps de lecture en jours]]))</f>
        <v/>
      </c>
      <c r="U149" t="str">
        <f>IF(ISBLANK(Table1[[#This Row],[Date d''achat]]),"",IF(ISBLANK(Table1[[#This Row],[Date de fin de lecture FR]]),0,Table1[[#This Row],[Date de fin de lecture FR]]-Table1[[#This Row],[Date d''achat]]))</f>
        <v/>
      </c>
      <c r="V149" s="7" t="str">
        <f>IF(ISBLANK(Table1[[#This Row],[Date de sortie]]),"",ROUNDDOWN(YEAR(Table1[[#This Row],[Date de sortie]]),-1))</f>
        <v/>
      </c>
    </row>
    <row r="150" spans="1:22">
      <c r="A150" t="s">
        <v>300</v>
      </c>
      <c r="B150" t="s">
        <v>301</v>
      </c>
      <c r="C150">
        <v>1</v>
      </c>
      <c r="D150" t="s">
        <v>34</v>
      </c>
      <c r="E150" t="s">
        <v>34</v>
      </c>
      <c r="F150" t="s">
        <v>44</v>
      </c>
      <c r="N150" s="2"/>
      <c r="O150" s="2"/>
      <c r="P150" t="s">
        <v>34</v>
      </c>
      <c r="Q150" t="str">
        <f>IF(ISBLANK(Table1[[#This Row],[Date de fin de lecture FR]]),"",YEAR(Table1[[#This Row],[Date de fin de lecture FR]]))</f>
        <v/>
      </c>
      <c r="R150" s="7" t="str">
        <f>IF(ISBLANK(Table1[[#This Row],[Date de fin de lecture FR]]),"",MONTH(Table1[[#This Row],[Date de fin de lecture FR]]))</f>
        <v/>
      </c>
      <c r="S150" t="str">
        <f>IF(ISBLANK(Table1[[#This Row],[Date de début de lecture]]),"",(IF(ISBLANK(Table1[[#This Row],[Date de fin de lecture FR]]),0,Table1[[#This Row],[Date de fin de lecture FR]]-Table1[[#This Row],[Date de début de lecture]])))</f>
        <v/>
      </c>
      <c r="T150" s="15" t="str">
        <f>IF(Table1[[#This Row],[Temps de lecture en jours]]="","",IF(ISBLANK(Table1[[#This Row],[Nbr Pages]]),0,Table1[[#This Row],[Nbr Pages]]/Table1[[#This Row],[Temps de lecture en jours]]))</f>
        <v/>
      </c>
      <c r="U150" t="str">
        <f>IF(ISBLANK(Table1[[#This Row],[Date d''achat]]),"",IF(ISBLANK(Table1[[#This Row],[Date de fin de lecture FR]]),0,Table1[[#This Row],[Date de fin de lecture FR]]-Table1[[#This Row],[Date d''achat]]))</f>
        <v/>
      </c>
      <c r="V150" s="7" t="str">
        <f>IF(ISBLANK(Table1[[#This Row],[Date de sortie]]),"",ROUNDDOWN(YEAR(Table1[[#This Row],[Date de sortie]]),-1))</f>
        <v/>
      </c>
    </row>
    <row r="151" spans="1:22">
      <c r="A151" t="s">
        <v>302</v>
      </c>
      <c r="B151" t="s">
        <v>303</v>
      </c>
      <c r="C151" t="s">
        <v>34</v>
      </c>
      <c r="D151" t="s">
        <v>34</v>
      </c>
      <c r="E151" t="s">
        <v>34</v>
      </c>
      <c r="F151" t="s">
        <v>34</v>
      </c>
      <c r="N151" s="2"/>
      <c r="O151" s="2"/>
      <c r="P151" t="s">
        <v>304</v>
      </c>
      <c r="Q151" t="str">
        <f>IF(ISBLANK(Table1[[#This Row],[Date de fin de lecture FR]]),"",YEAR(Table1[[#This Row],[Date de fin de lecture FR]]))</f>
        <v/>
      </c>
      <c r="R151" s="7" t="str">
        <f>IF(ISBLANK(Table1[[#This Row],[Date de fin de lecture FR]]),"",MONTH(Table1[[#This Row],[Date de fin de lecture FR]]))</f>
        <v/>
      </c>
      <c r="S151" t="str">
        <f>IF(ISBLANK(Table1[[#This Row],[Date de début de lecture]]),"",(IF(ISBLANK(Table1[[#This Row],[Date de fin de lecture FR]]),0,Table1[[#This Row],[Date de fin de lecture FR]]-Table1[[#This Row],[Date de début de lecture]])))</f>
        <v/>
      </c>
      <c r="T151" s="15" t="str">
        <f>IF(Table1[[#This Row],[Temps de lecture en jours]]="","",IF(ISBLANK(Table1[[#This Row],[Nbr Pages]]),0,Table1[[#This Row],[Nbr Pages]]/Table1[[#This Row],[Temps de lecture en jours]]))</f>
        <v/>
      </c>
      <c r="U151" t="str">
        <f>IF(ISBLANK(Table1[[#This Row],[Date d''achat]]),"",IF(ISBLANK(Table1[[#This Row],[Date de fin de lecture FR]]),0,Table1[[#This Row],[Date de fin de lecture FR]]-Table1[[#This Row],[Date d''achat]]))</f>
        <v/>
      </c>
      <c r="V151" s="7" t="str">
        <f>IF(ISBLANK(Table1[[#This Row],[Date de sortie]]),"",ROUNDDOWN(YEAR(Table1[[#This Row],[Date de sortie]]),-1))</f>
        <v/>
      </c>
    </row>
    <row r="152" spans="1:22">
      <c r="A152" t="s">
        <v>305</v>
      </c>
      <c r="B152" t="s">
        <v>306</v>
      </c>
      <c r="D152">
        <v>1</v>
      </c>
      <c r="F152" t="s">
        <v>31</v>
      </c>
      <c r="M152" s="2" t="s">
        <v>43</v>
      </c>
      <c r="O152" s="3" t="s">
        <v>44</v>
      </c>
      <c r="Q152" t="str">
        <f>IF(ISBLANK(Table1[[#This Row],[Date de fin de lecture FR]]),"",YEAR(Table1[[#This Row],[Date de fin de lecture FR]]))</f>
        <v/>
      </c>
      <c r="R152" s="7" t="str">
        <f>IF(ISBLANK(Table1[[#This Row],[Date de fin de lecture FR]]),"",MONTH(Table1[[#This Row],[Date de fin de lecture FR]]))</f>
        <v/>
      </c>
      <c r="S152" t="str">
        <f>IF(ISBLANK(Table1[[#This Row],[Date de début de lecture]]),"",(IF(ISBLANK(Table1[[#This Row],[Date de fin de lecture FR]]),0,Table1[[#This Row],[Date de fin de lecture FR]]-Table1[[#This Row],[Date de début de lecture]])))</f>
        <v/>
      </c>
      <c r="T152" s="15" t="str">
        <f>IF(Table1[[#This Row],[Temps de lecture en jours]]="","",IF(ISBLANK(Table1[[#This Row],[Nbr Pages]]),0,Table1[[#This Row],[Nbr Pages]]/Table1[[#This Row],[Temps de lecture en jours]]))</f>
        <v/>
      </c>
      <c r="U152" t="str">
        <f>IF(ISBLANK(Table1[[#This Row],[Date d''achat]]),"",IF(ISBLANK(Table1[[#This Row],[Date de fin de lecture FR]]),0,Table1[[#This Row],[Date de fin de lecture FR]]-Table1[[#This Row],[Date d''achat]]))</f>
        <v/>
      </c>
      <c r="V152" s="7" t="str">
        <f>IF(ISBLANK(Table1[[#This Row],[Date de sortie]]),"",ROUNDDOWN(YEAR(Table1[[#This Row],[Date de sortie]]),-1))</f>
        <v/>
      </c>
    </row>
    <row r="153" spans="1:22">
      <c r="A153" t="s">
        <v>307</v>
      </c>
      <c r="B153" t="s">
        <v>308</v>
      </c>
      <c r="C153" t="s">
        <v>34</v>
      </c>
      <c r="D153" t="s">
        <v>34</v>
      </c>
      <c r="E153" t="s">
        <v>34</v>
      </c>
      <c r="F153" t="s">
        <v>46</v>
      </c>
      <c r="N153" s="2"/>
      <c r="O153" s="2"/>
      <c r="P153" t="s">
        <v>34</v>
      </c>
      <c r="Q153" t="str">
        <f>IF(ISBLANK(Table1[[#This Row],[Date de fin de lecture FR]]),"",YEAR(Table1[[#This Row],[Date de fin de lecture FR]]))</f>
        <v/>
      </c>
      <c r="R153" s="7" t="str">
        <f>IF(ISBLANK(Table1[[#This Row],[Date de fin de lecture FR]]),"",MONTH(Table1[[#This Row],[Date de fin de lecture FR]]))</f>
        <v/>
      </c>
      <c r="S153" t="str">
        <f>IF(ISBLANK(Table1[[#This Row],[Date de début de lecture]]),"",(IF(ISBLANK(Table1[[#This Row],[Date de fin de lecture FR]]),0,Table1[[#This Row],[Date de fin de lecture FR]]-Table1[[#This Row],[Date de début de lecture]])))</f>
        <v/>
      </c>
      <c r="T153" s="15" t="str">
        <f>IF(Table1[[#This Row],[Temps de lecture en jours]]="","",IF(ISBLANK(Table1[[#This Row],[Nbr Pages]]),0,Table1[[#This Row],[Nbr Pages]]/Table1[[#This Row],[Temps de lecture en jours]]))</f>
        <v/>
      </c>
      <c r="U153" t="str">
        <f>IF(ISBLANK(Table1[[#This Row],[Date d''achat]]),"",IF(ISBLANK(Table1[[#This Row],[Date de fin de lecture FR]]),0,Table1[[#This Row],[Date de fin de lecture FR]]-Table1[[#This Row],[Date d''achat]]))</f>
        <v/>
      </c>
      <c r="V153" s="7" t="str">
        <f>IF(ISBLANK(Table1[[#This Row],[Date de sortie]]),"",ROUNDDOWN(YEAR(Table1[[#This Row],[Date de sortie]]),-1))</f>
        <v/>
      </c>
    </row>
    <row r="154" spans="1:22">
      <c r="A154" t="s">
        <v>309</v>
      </c>
      <c r="B154" t="s">
        <v>310</v>
      </c>
      <c r="C154">
        <v>1</v>
      </c>
      <c r="D154">
        <v>1</v>
      </c>
      <c r="E154" t="s">
        <v>34</v>
      </c>
      <c r="F154" t="s">
        <v>34</v>
      </c>
      <c r="M154" s="2" t="s">
        <v>43</v>
      </c>
      <c r="O154" s="3" t="s">
        <v>311</v>
      </c>
      <c r="P154" t="s">
        <v>34</v>
      </c>
      <c r="Q154" t="str">
        <f>IF(ISBLANK(Table1[[#This Row],[Date de fin de lecture FR]]),"",YEAR(Table1[[#This Row],[Date de fin de lecture FR]]))</f>
        <v/>
      </c>
      <c r="R154" s="7" t="str">
        <f>IF(ISBLANK(Table1[[#This Row],[Date de fin de lecture FR]]),"",MONTH(Table1[[#This Row],[Date de fin de lecture FR]]))</f>
        <v/>
      </c>
      <c r="S154" t="str">
        <f>IF(ISBLANK(Table1[[#This Row],[Date de début de lecture]]),"",(IF(ISBLANK(Table1[[#This Row],[Date de fin de lecture FR]]),0,Table1[[#This Row],[Date de fin de lecture FR]]-Table1[[#This Row],[Date de début de lecture]])))</f>
        <v/>
      </c>
      <c r="T154" s="15" t="str">
        <f>IF(Table1[[#This Row],[Temps de lecture en jours]]="","",IF(ISBLANK(Table1[[#This Row],[Nbr Pages]]),0,Table1[[#This Row],[Nbr Pages]]/Table1[[#This Row],[Temps de lecture en jours]]))</f>
        <v/>
      </c>
      <c r="U154" t="str">
        <f>IF(ISBLANK(Table1[[#This Row],[Date d''achat]]),"",IF(ISBLANK(Table1[[#This Row],[Date de fin de lecture FR]]),0,Table1[[#This Row],[Date de fin de lecture FR]]-Table1[[#This Row],[Date d''achat]]))</f>
        <v/>
      </c>
      <c r="V154" s="7" t="str">
        <f>IF(ISBLANK(Table1[[#This Row],[Date de sortie]]),"",ROUNDDOWN(YEAR(Table1[[#This Row],[Date de sortie]]),-1))</f>
        <v/>
      </c>
    </row>
    <row r="155" spans="1:22">
      <c r="A155" t="s">
        <v>312</v>
      </c>
      <c r="B155" t="s">
        <v>313</v>
      </c>
      <c r="N155" s="2"/>
      <c r="O155" s="2"/>
      <c r="P155" t="s">
        <v>314</v>
      </c>
      <c r="Q155" t="str">
        <f>IF(ISBLANK(Table1[[#This Row],[Date de fin de lecture FR]]),"",YEAR(Table1[[#This Row],[Date de fin de lecture FR]]))</f>
        <v/>
      </c>
      <c r="R155" s="7" t="str">
        <f>IF(ISBLANK(Table1[[#This Row],[Date de fin de lecture FR]]),"",MONTH(Table1[[#This Row],[Date de fin de lecture FR]]))</f>
        <v/>
      </c>
      <c r="S155" t="str">
        <f>IF(ISBLANK(Table1[[#This Row],[Date de début de lecture]]),"",(IF(ISBLANK(Table1[[#This Row],[Date de fin de lecture FR]]),0,Table1[[#This Row],[Date de fin de lecture FR]]-Table1[[#This Row],[Date de début de lecture]])))</f>
        <v/>
      </c>
      <c r="T155" s="15" t="str">
        <f>IF(Table1[[#This Row],[Temps de lecture en jours]]="","",IF(ISBLANK(Table1[[#This Row],[Nbr Pages]]),0,Table1[[#This Row],[Nbr Pages]]/Table1[[#This Row],[Temps de lecture en jours]]))</f>
        <v/>
      </c>
      <c r="U155" t="str">
        <f>IF(ISBLANK(Table1[[#This Row],[Date d''achat]]),"",IF(ISBLANK(Table1[[#This Row],[Date de fin de lecture FR]]),0,Table1[[#This Row],[Date de fin de lecture FR]]-Table1[[#This Row],[Date d''achat]]))</f>
        <v/>
      </c>
      <c r="V155" s="7" t="str">
        <f>IF(ISBLANK(Table1[[#This Row],[Date de sortie]]),"",ROUNDDOWN(YEAR(Table1[[#This Row],[Date de sortie]]),-1))</f>
        <v/>
      </c>
    </row>
    <row r="156" spans="1:22">
      <c r="A156" t="s">
        <v>315</v>
      </c>
      <c r="B156" t="s">
        <v>316</v>
      </c>
      <c r="C156">
        <v>1</v>
      </c>
      <c r="D156" t="s">
        <v>34</v>
      </c>
      <c r="E156" t="s">
        <v>34</v>
      </c>
      <c r="F156" t="s">
        <v>31</v>
      </c>
      <c r="J156" s="2">
        <v>44555</v>
      </c>
      <c r="N156" s="2"/>
      <c r="O156" s="2"/>
      <c r="Q156" t="str">
        <f>IF(ISBLANK(Table1[[#This Row],[Date de fin de lecture FR]]),"",YEAR(Table1[[#This Row],[Date de fin de lecture FR]]))</f>
        <v/>
      </c>
      <c r="R156" s="7" t="str">
        <f>IF(ISBLANK(Table1[[#This Row],[Date de fin de lecture FR]]),"",MONTH(Table1[[#This Row],[Date de fin de lecture FR]]))</f>
        <v/>
      </c>
      <c r="S156" t="str">
        <f>IF(ISBLANK(Table1[[#This Row],[Date de début de lecture]]),"",(IF(ISBLANK(Table1[[#This Row],[Date de fin de lecture FR]]),0,Table1[[#This Row],[Date de fin de lecture FR]]-Table1[[#This Row],[Date de début de lecture]])))</f>
        <v/>
      </c>
      <c r="T156" s="15" t="str">
        <f>IF(Table1[[#This Row],[Temps de lecture en jours]]="","",IF(ISBLANK(Table1[[#This Row],[Nbr Pages]]),0,Table1[[#This Row],[Nbr Pages]]/Table1[[#This Row],[Temps de lecture en jours]]))</f>
        <v/>
      </c>
      <c r="U156">
        <f>IF(ISBLANK(Table1[[#This Row],[Date d''achat]]),"",IF(ISBLANK(Table1[[#This Row],[Date de fin de lecture FR]]),0,Table1[[#This Row],[Date de fin de lecture FR]]-Table1[[#This Row],[Date d''achat]]))</f>
        <v>0</v>
      </c>
      <c r="V156" s="7" t="str">
        <f>IF(ISBLANK(Table1[[#This Row],[Date de sortie]]),"",ROUNDDOWN(YEAR(Table1[[#This Row],[Date de sortie]]),-1))</f>
        <v/>
      </c>
    </row>
    <row r="157" spans="1:22">
      <c r="A157" t="s">
        <v>317</v>
      </c>
      <c r="B157" t="s">
        <v>316</v>
      </c>
      <c r="C157">
        <v>1</v>
      </c>
      <c r="D157" t="s">
        <v>34</v>
      </c>
      <c r="E157" t="s">
        <v>34</v>
      </c>
      <c r="F157" t="s">
        <v>31</v>
      </c>
      <c r="G157" t="s">
        <v>318</v>
      </c>
      <c r="J157" s="2">
        <v>44555</v>
      </c>
      <c r="N157" s="2"/>
      <c r="O157" s="2"/>
      <c r="P157" t="s">
        <v>319</v>
      </c>
      <c r="Q157" t="str">
        <f>IF(ISBLANK(Table1[[#This Row],[Date de fin de lecture FR]]),"",YEAR(Table1[[#This Row],[Date de fin de lecture FR]]))</f>
        <v/>
      </c>
      <c r="R157" s="7" t="str">
        <f>IF(ISBLANK(Table1[[#This Row],[Date de fin de lecture FR]]),"",MONTH(Table1[[#This Row],[Date de fin de lecture FR]]))</f>
        <v/>
      </c>
      <c r="S157" t="str">
        <f>IF(ISBLANK(Table1[[#This Row],[Date de début de lecture]]),"",(IF(ISBLANK(Table1[[#This Row],[Date de fin de lecture FR]]),0,Table1[[#This Row],[Date de fin de lecture FR]]-Table1[[#This Row],[Date de début de lecture]])))</f>
        <v/>
      </c>
      <c r="T157" s="15" t="str">
        <f>IF(Table1[[#This Row],[Temps de lecture en jours]]="","",IF(ISBLANK(Table1[[#This Row],[Nbr Pages]]),0,Table1[[#This Row],[Nbr Pages]]/Table1[[#This Row],[Temps de lecture en jours]]))</f>
        <v/>
      </c>
      <c r="U157">
        <f>IF(ISBLANK(Table1[[#This Row],[Date d''achat]]),"",IF(ISBLANK(Table1[[#This Row],[Date de fin de lecture FR]]),0,Table1[[#This Row],[Date de fin de lecture FR]]-Table1[[#This Row],[Date d''achat]]))</f>
        <v>0</v>
      </c>
      <c r="V157" s="7" t="str">
        <f>IF(ISBLANK(Table1[[#This Row],[Date de sortie]]),"",ROUNDDOWN(YEAR(Table1[[#This Row],[Date de sortie]]),-1))</f>
        <v/>
      </c>
    </row>
    <row r="158" spans="1:22">
      <c r="A158" t="s">
        <v>320</v>
      </c>
      <c r="B158" t="s">
        <v>321</v>
      </c>
      <c r="F158" t="s">
        <v>257</v>
      </c>
      <c r="H158">
        <v>603</v>
      </c>
      <c r="N158" s="2"/>
      <c r="O158" s="2"/>
      <c r="Q158" t="str">
        <f>IF(ISBLANK(Table1[[#This Row],[Date de fin de lecture FR]]),"",YEAR(Table1[[#This Row],[Date de fin de lecture FR]]))</f>
        <v/>
      </c>
      <c r="R158" s="7" t="str">
        <f>IF(ISBLANK(Table1[[#This Row],[Date de fin de lecture FR]]),"",MONTH(Table1[[#This Row],[Date de fin de lecture FR]]))</f>
        <v/>
      </c>
      <c r="S158" t="str">
        <f>IF(ISBLANK(Table1[[#This Row],[Date de début de lecture]]),"",(IF(ISBLANK(Table1[[#This Row],[Date de fin de lecture FR]]),0,Table1[[#This Row],[Date de fin de lecture FR]]-Table1[[#This Row],[Date de début de lecture]])))</f>
        <v/>
      </c>
      <c r="T158" s="15" t="str">
        <f>IF(Table1[[#This Row],[Temps de lecture en jours]]="","",IF(ISBLANK(Table1[[#This Row],[Nbr Pages]]),0,Table1[[#This Row],[Nbr Pages]]/Table1[[#This Row],[Temps de lecture en jours]]))</f>
        <v/>
      </c>
      <c r="U158" t="str">
        <f>IF(ISBLANK(Table1[[#This Row],[Date d''achat]]),"",IF(ISBLANK(Table1[[#This Row],[Date de fin de lecture FR]]),0,Table1[[#This Row],[Date de fin de lecture FR]]-Table1[[#This Row],[Date d''achat]]))</f>
        <v/>
      </c>
      <c r="V158" s="7" t="str">
        <f>IF(ISBLANK(Table1[[#This Row],[Date de sortie]]),"",ROUNDDOWN(YEAR(Table1[[#This Row],[Date de sortie]]),-1))</f>
        <v/>
      </c>
    </row>
    <row r="159" spans="1:22">
      <c r="A159" t="s">
        <v>322</v>
      </c>
      <c r="B159" t="s">
        <v>321</v>
      </c>
      <c r="C159">
        <v>1</v>
      </c>
      <c r="D159">
        <v>1</v>
      </c>
      <c r="E159">
        <v>1</v>
      </c>
      <c r="F159" t="s">
        <v>279</v>
      </c>
      <c r="H159">
        <v>288</v>
      </c>
      <c r="I159" s="2">
        <v>43216</v>
      </c>
      <c r="J159" s="2">
        <v>43792</v>
      </c>
      <c r="L159" s="2">
        <v>43802</v>
      </c>
      <c r="M159" s="2" t="s">
        <v>43</v>
      </c>
      <c r="O159" s="3" t="s">
        <v>44</v>
      </c>
      <c r="P159" t="s">
        <v>323</v>
      </c>
      <c r="Q159">
        <f>IF(ISBLANK(Table1[[#This Row],[Date de fin de lecture FR]]),"",YEAR(Table1[[#This Row],[Date de fin de lecture FR]]))</f>
        <v>2019</v>
      </c>
      <c r="R159" s="7">
        <f>IF(ISBLANK(Table1[[#This Row],[Date de fin de lecture FR]]),"",MONTH(Table1[[#This Row],[Date de fin de lecture FR]]))</f>
        <v>12</v>
      </c>
      <c r="S159" t="str">
        <f>IF(ISBLANK(Table1[[#This Row],[Date de début de lecture]]),"",(IF(ISBLANK(Table1[[#This Row],[Date de fin de lecture FR]]),0,Table1[[#This Row],[Date de fin de lecture FR]]-Table1[[#This Row],[Date de début de lecture]])))</f>
        <v/>
      </c>
      <c r="T159" s="15" t="str">
        <f>IF(Table1[[#This Row],[Temps de lecture en jours]]="","",IF(ISBLANK(Table1[[#This Row],[Nbr Pages]]),0,Table1[[#This Row],[Nbr Pages]]/Table1[[#This Row],[Temps de lecture en jours]]))</f>
        <v/>
      </c>
      <c r="U159">
        <f>IF(ISBLANK(Table1[[#This Row],[Date d''achat]]),"",IF(ISBLANK(Table1[[#This Row],[Date de fin de lecture FR]]),0,Table1[[#This Row],[Date de fin de lecture FR]]-Table1[[#This Row],[Date d''achat]]))</f>
        <v>10</v>
      </c>
      <c r="V159" s="7">
        <f>IF(ISBLANK(Table1[[#This Row],[Date de sortie]]),"",ROUNDDOWN(YEAR(Table1[[#This Row],[Date de sortie]]),-1))</f>
        <v>2010</v>
      </c>
    </row>
    <row r="160" spans="1:22">
      <c r="A160" t="s">
        <v>324</v>
      </c>
      <c r="B160" t="s">
        <v>321</v>
      </c>
      <c r="C160">
        <v>1</v>
      </c>
      <c r="D160">
        <v>1</v>
      </c>
      <c r="E160">
        <v>1</v>
      </c>
      <c r="F160" t="s">
        <v>257</v>
      </c>
      <c r="H160">
        <v>250</v>
      </c>
      <c r="I160" s="2" t="s">
        <v>325</v>
      </c>
      <c r="J160" s="2">
        <v>44555</v>
      </c>
      <c r="K160" s="2">
        <v>44616</v>
      </c>
      <c r="L160" s="2">
        <v>44617</v>
      </c>
      <c r="M160" s="2" t="s">
        <v>43</v>
      </c>
      <c r="O160" s="3" t="s">
        <v>44</v>
      </c>
      <c r="P160" t="s">
        <v>326</v>
      </c>
      <c r="Q160">
        <f>IF(ISBLANK(Table1[[#This Row],[Date de fin de lecture FR]]),"",YEAR(Table1[[#This Row],[Date de fin de lecture FR]]))</f>
        <v>2022</v>
      </c>
      <c r="R160" s="7">
        <f>IF(ISBLANK(Table1[[#This Row],[Date de fin de lecture FR]]),"",MONTH(Table1[[#This Row],[Date de fin de lecture FR]]))</f>
        <v>2</v>
      </c>
      <c r="S160">
        <f>IF(ISBLANK(Table1[[#This Row],[Date de début de lecture]]),"",(IF(ISBLANK(Table1[[#This Row],[Date de fin de lecture FR]]),0,Table1[[#This Row],[Date de fin de lecture FR]]-Table1[[#This Row],[Date de début de lecture]])))</f>
        <v>1</v>
      </c>
      <c r="T160" s="15">
        <f>IF(Table1[[#This Row],[Temps de lecture en jours]]="","",IF(ISBLANK(Table1[[#This Row],[Nbr Pages]]),0,Table1[[#This Row],[Nbr Pages]]/Table1[[#This Row],[Temps de lecture en jours]]))</f>
        <v>250</v>
      </c>
      <c r="U160">
        <f>IF(ISBLANK(Table1[[#This Row],[Date d''achat]]),"",IF(ISBLANK(Table1[[#This Row],[Date de fin de lecture FR]]),0,Table1[[#This Row],[Date de fin de lecture FR]]-Table1[[#This Row],[Date d''achat]]))</f>
        <v>62</v>
      </c>
      <c r="V160" s="7">
        <f>IF(ISBLANK(Table1[[#This Row],[Date de sortie]]),"",ROUNDDOWN(YEAR(Table1[[#This Row],[Date de sortie]]),-1))</f>
        <v>2000</v>
      </c>
    </row>
    <row r="161" spans="1:22">
      <c r="A161" t="s">
        <v>327</v>
      </c>
      <c r="B161" t="s">
        <v>321</v>
      </c>
      <c r="C161">
        <v>1</v>
      </c>
      <c r="D161">
        <v>1</v>
      </c>
      <c r="E161">
        <v>1</v>
      </c>
      <c r="F161" t="s">
        <v>257</v>
      </c>
      <c r="H161">
        <v>372</v>
      </c>
      <c r="I161" s="2">
        <v>36069</v>
      </c>
      <c r="J161" s="2">
        <v>44805</v>
      </c>
      <c r="K161" s="2">
        <v>44834</v>
      </c>
      <c r="L161" s="2">
        <v>44857</v>
      </c>
      <c r="M161" s="2" t="s">
        <v>43</v>
      </c>
      <c r="O161" s="3" t="s">
        <v>44</v>
      </c>
      <c r="Q161">
        <f>IF(ISBLANK(Table1[[#This Row],[Date de fin de lecture FR]]),"",YEAR(Table1[[#This Row],[Date de fin de lecture FR]]))</f>
        <v>2022</v>
      </c>
      <c r="R161" s="7">
        <f>IF(ISBLANK(Table1[[#This Row],[Date de fin de lecture FR]]),"",MONTH(Table1[[#This Row],[Date de fin de lecture FR]]))</f>
        <v>10</v>
      </c>
      <c r="S161">
        <f>IF(ISBLANK(Table1[[#This Row],[Date de début de lecture]]),"",(IF(ISBLANK(Table1[[#This Row],[Date de fin de lecture FR]]),0,Table1[[#This Row],[Date de fin de lecture FR]]-Table1[[#This Row],[Date de début de lecture]])))</f>
        <v>23</v>
      </c>
      <c r="T161" s="15">
        <f>IF(Table1[[#This Row],[Temps de lecture en jours]]="","",IF(ISBLANK(Table1[[#This Row],[Nbr Pages]]),0,Table1[[#This Row],[Nbr Pages]]/Table1[[#This Row],[Temps de lecture en jours]]))</f>
        <v>16.173913043478262</v>
      </c>
      <c r="U161">
        <f>IF(ISBLANK(Table1[[#This Row],[Date d''achat]]),"",IF(ISBLANK(Table1[[#This Row],[Date de fin de lecture FR]]),0,Table1[[#This Row],[Date de fin de lecture FR]]-Table1[[#This Row],[Date d''achat]]))</f>
        <v>52</v>
      </c>
      <c r="V161" s="7">
        <f>IF(ISBLANK(Table1[[#This Row],[Date de sortie]]),"",ROUNDDOWN(YEAR(Table1[[#This Row],[Date de sortie]]),-1))</f>
        <v>1990</v>
      </c>
    </row>
    <row r="162" spans="1:22">
      <c r="A162" t="s">
        <v>328</v>
      </c>
      <c r="B162" t="s">
        <v>321</v>
      </c>
      <c r="C162">
        <v>1</v>
      </c>
      <c r="D162">
        <v>1</v>
      </c>
      <c r="E162">
        <v>1</v>
      </c>
      <c r="F162" t="s">
        <v>257</v>
      </c>
      <c r="H162">
        <v>374</v>
      </c>
      <c r="I162" s="2">
        <v>35065</v>
      </c>
      <c r="J162" s="2">
        <v>44555</v>
      </c>
      <c r="K162" s="2">
        <v>44608</v>
      </c>
      <c r="L162" s="2">
        <v>44614</v>
      </c>
      <c r="M162" s="2" t="s">
        <v>43</v>
      </c>
      <c r="O162" s="3" t="s">
        <v>44</v>
      </c>
      <c r="Q162">
        <f>IF(ISBLANK(Table1[[#This Row],[Date de fin de lecture FR]]),"",YEAR(Table1[[#This Row],[Date de fin de lecture FR]]))</f>
        <v>2022</v>
      </c>
      <c r="R162" s="7">
        <f>IF(ISBLANK(Table1[[#This Row],[Date de fin de lecture FR]]),"",MONTH(Table1[[#This Row],[Date de fin de lecture FR]]))</f>
        <v>2</v>
      </c>
      <c r="S162">
        <f>IF(ISBLANK(Table1[[#This Row],[Date de début de lecture]]),"",(IF(ISBLANK(Table1[[#This Row],[Date de fin de lecture FR]]),0,Table1[[#This Row],[Date de fin de lecture FR]]-Table1[[#This Row],[Date de début de lecture]])))</f>
        <v>6</v>
      </c>
      <c r="T162" s="15">
        <f>IF(Table1[[#This Row],[Temps de lecture en jours]]="","",IF(ISBLANK(Table1[[#This Row],[Nbr Pages]]),0,Table1[[#This Row],[Nbr Pages]]/Table1[[#This Row],[Temps de lecture en jours]]))</f>
        <v>62.333333333333336</v>
      </c>
      <c r="U162">
        <f>IF(ISBLANK(Table1[[#This Row],[Date d''achat]]),"",IF(ISBLANK(Table1[[#This Row],[Date de fin de lecture FR]]),0,Table1[[#This Row],[Date de fin de lecture FR]]-Table1[[#This Row],[Date d''achat]]))</f>
        <v>59</v>
      </c>
      <c r="V162" s="7">
        <f>IF(ISBLANK(Table1[[#This Row],[Date de sortie]]),"",ROUNDDOWN(YEAR(Table1[[#This Row],[Date de sortie]]),-1))</f>
        <v>1990</v>
      </c>
    </row>
    <row r="163" spans="1:22">
      <c r="A163" t="s">
        <v>329</v>
      </c>
      <c r="B163" t="s">
        <v>321</v>
      </c>
      <c r="C163">
        <v>1</v>
      </c>
      <c r="D163">
        <v>1</v>
      </c>
      <c r="E163">
        <v>1</v>
      </c>
      <c r="F163" t="s">
        <v>257</v>
      </c>
      <c r="H163">
        <v>234</v>
      </c>
      <c r="I163" s="2">
        <v>36162</v>
      </c>
      <c r="J163" s="2">
        <v>44597</v>
      </c>
      <c r="K163" s="2">
        <v>44623</v>
      </c>
      <c r="L163" s="2">
        <v>44730</v>
      </c>
      <c r="M163" s="2" t="s">
        <v>43</v>
      </c>
      <c r="O163" s="3" t="s">
        <v>44</v>
      </c>
      <c r="Q163">
        <f>IF(ISBLANK(Table1[[#This Row],[Date de fin de lecture FR]]),"",YEAR(Table1[[#This Row],[Date de fin de lecture FR]]))</f>
        <v>2022</v>
      </c>
      <c r="R163" s="7">
        <f>IF(ISBLANK(Table1[[#This Row],[Date de fin de lecture FR]]),"",MONTH(Table1[[#This Row],[Date de fin de lecture FR]]))</f>
        <v>6</v>
      </c>
      <c r="S163">
        <f>IF(ISBLANK(Table1[[#This Row],[Date de début de lecture]]),"",(IF(ISBLANK(Table1[[#This Row],[Date de fin de lecture FR]]),0,Table1[[#This Row],[Date de fin de lecture FR]]-Table1[[#This Row],[Date de début de lecture]])))</f>
        <v>107</v>
      </c>
      <c r="T163" s="15">
        <f>IF(Table1[[#This Row],[Temps de lecture en jours]]="","",IF(ISBLANK(Table1[[#This Row],[Nbr Pages]]),0,Table1[[#This Row],[Nbr Pages]]/Table1[[#This Row],[Temps de lecture en jours]]))</f>
        <v>2.1869158878504673</v>
      </c>
      <c r="U163">
        <f>IF(ISBLANK(Table1[[#This Row],[Date d''achat]]),"",IF(ISBLANK(Table1[[#This Row],[Date de fin de lecture FR]]),0,Table1[[#This Row],[Date de fin de lecture FR]]-Table1[[#This Row],[Date d''achat]]))</f>
        <v>133</v>
      </c>
      <c r="V163" s="7">
        <f>IF(ISBLANK(Table1[[#This Row],[Date de sortie]]),"",ROUNDDOWN(YEAR(Table1[[#This Row],[Date de sortie]]),-1))</f>
        <v>1990</v>
      </c>
    </row>
    <row r="164" spans="1:22">
      <c r="A164" t="s">
        <v>330</v>
      </c>
      <c r="B164" t="s">
        <v>321</v>
      </c>
      <c r="N164" s="2"/>
      <c r="O164" s="2"/>
      <c r="Q164" t="str">
        <f>IF(ISBLANK(Table1[[#This Row],[Date de fin de lecture FR]]),"",YEAR(Table1[[#This Row],[Date de fin de lecture FR]]))</f>
        <v/>
      </c>
      <c r="R164" s="7" t="str">
        <f>IF(ISBLANK(Table1[[#This Row],[Date de fin de lecture FR]]),"",MONTH(Table1[[#This Row],[Date de fin de lecture FR]]))</f>
        <v/>
      </c>
      <c r="S164" t="str">
        <f>IF(ISBLANK(Table1[[#This Row],[Date de début de lecture]]),"",(IF(ISBLANK(Table1[[#This Row],[Date de fin de lecture FR]]),0,Table1[[#This Row],[Date de fin de lecture FR]]-Table1[[#This Row],[Date de début de lecture]])))</f>
        <v/>
      </c>
      <c r="T164" s="15" t="str">
        <f>IF(Table1[[#This Row],[Temps de lecture en jours]]="","",IF(ISBLANK(Table1[[#This Row],[Nbr Pages]]),0,Table1[[#This Row],[Nbr Pages]]/Table1[[#This Row],[Temps de lecture en jours]]))</f>
        <v/>
      </c>
      <c r="U164" t="str">
        <f>IF(ISBLANK(Table1[[#This Row],[Date d''achat]]),"",IF(ISBLANK(Table1[[#This Row],[Date de fin de lecture FR]]),0,Table1[[#This Row],[Date de fin de lecture FR]]-Table1[[#This Row],[Date d''achat]]))</f>
        <v/>
      </c>
      <c r="V164" s="7" t="str">
        <f>IF(ISBLANK(Table1[[#This Row],[Date de sortie]]),"",ROUNDDOWN(YEAR(Table1[[#This Row],[Date de sortie]]),-1))</f>
        <v/>
      </c>
    </row>
    <row r="165" spans="1:22">
      <c r="A165" t="s">
        <v>331</v>
      </c>
      <c r="B165" t="s">
        <v>321</v>
      </c>
      <c r="C165">
        <v>1</v>
      </c>
      <c r="D165">
        <v>1</v>
      </c>
      <c r="E165">
        <v>1</v>
      </c>
      <c r="F165" t="s">
        <v>257</v>
      </c>
      <c r="H165">
        <v>181</v>
      </c>
      <c r="I165" s="2">
        <v>41473</v>
      </c>
      <c r="J165" s="2">
        <v>44922</v>
      </c>
      <c r="K165" s="2">
        <v>44957</v>
      </c>
      <c r="L165" s="2">
        <v>44962</v>
      </c>
      <c r="M165" s="2" t="s">
        <v>43</v>
      </c>
      <c r="N165" s="2"/>
      <c r="O165" s="2"/>
      <c r="Q165">
        <f>IF(ISBLANK(Table1[[#This Row],[Date de fin de lecture FR]]),"",YEAR(Table1[[#This Row],[Date de fin de lecture FR]]))</f>
        <v>2023</v>
      </c>
      <c r="R165" s="7">
        <f>IF(ISBLANK(Table1[[#This Row],[Date de fin de lecture FR]]),"",MONTH(Table1[[#This Row],[Date de fin de lecture FR]]))</f>
        <v>2</v>
      </c>
      <c r="S165">
        <f>IF(ISBLANK(Table1[[#This Row],[Date de début de lecture]]),"",(IF(ISBLANK(Table1[[#This Row],[Date de fin de lecture FR]]),0,Table1[[#This Row],[Date de fin de lecture FR]]-Table1[[#This Row],[Date de début de lecture]])))</f>
        <v>5</v>
      </c>
      <c r="T165" s="15">
        <f>IF(Table1[[#This Row],[Temps de lecture en jours]]="","",IF(ISBLANK(Table1[[#This Row],[Nbr Pages]]),0,Table1[[#This Row],[Nbr Pages]]/Table1[[#This Row],[Temps de lecture en jours]]))</f>
        <v>36.200000000000003</v>
      </c>
      <c r="U165">
        <f>IF(ISBLANK(Table1[[#This Row],[Date d''achat]]),"",IF(ISBLANK(Table1[[#This Row],[Date de fin de lecture FR]]),0,Table1[[#This Row],[Date de fin de lecture FR]]-Table1[[#This Row],[Date d''achat]]))</f>
        <v>40</v>
      </c>
      <c r="V165" s="7">
        <f>IF(ISBLANK(Table1[[#This Row],[Date de sortie]]),"",ROUNDDOWN(YEAR(Table1[[#This Row],[Date de sortie]]),-1))</f>
        <v>2010</v>
      </c>
    </row>
    <row r="166" spans="1:22">
      <c r="A166" t="s">
        <v>332</v>
      </c>
      <c r="B166" t="s">
        <v>321</v>
      </c>
      <c r="C166">
        <v>1</v>
      </c>
      <c r="D166">
        <v>1</v>
      </c>
      <c r="H166">
        <v>439</v>
      </c>
      <c r="I166" s="2">
        <v>33003</v>
      </c>
      <c r="K166" s="2">
        <v>44984</v>
      </c>
      <c r="L166" s="2">
        <v>45018</v>
      </c>
      <c r="N166" s="2"/>
      <c r="O166" s="2"/>
      <c r="Q166">
        <f>IF(ISBLANK(Table1[[#This Row],[Date de fin de lecture FR]]),"",YEAR(Table1[[#This Row],[Date de fin de lecture FR]]))</f>
        <v>2023</v>
      </c>
      <c r="R166" s="7">
        <f>IF(ISBLANK(Table1[[#This Row],[Date de fin de lecture FR]]),"",MONTH(Table1[[#This Row],[Date de fin de lecture FR]]))</f>
        <v>4</v>
      </c>
      <c r="S166">
        <f>IF(ISBLANK(Table1[[#This Row],[Date de début de lecture]]),"",(IF(ISBLANK(Table1[[#This Row],[Date de fin de lecture FR]]),0,Table1[[#This Row],[Date de fin de lecture FR]]-Table1[[#This Row],[Date de début de lecture]])))</f>
        <v>34</v>
      </c>
      <c r="T166" s="15">
        <f>IF(Table1[[#This Row],[Temps de lecture en jours]]="","",IF(ISBLANK(Table1[[#This Row],[Nbr Pages]]),0,Table1[[#This Row],[Nbr Pages]]/Table1[[#This Row],[Temps de lecture en jours]]))</f>
        <v>12.911764705882353</v>
      </c>
      <c r="U166" t="str">
        <f>IF(ISBLANK(Table1[[#This Row],[Date d''achat]]),"",IF(ISBLANK(Table1[[#This Row],[Date de fin de lecture FR]]),0,Table1[[#This Row],[Date de fin de lecture FR]]-Table1[[#This Row],[Date d''achat]]))</f>
        <v/>
      </c>
      <c r="V166" s="7">
        <f>IF(ISBLANK(Table1[[#This Row],[Date de sortie]]),"",ROUNDDOWN(YEAR(Table1[[#This Row],[Date de sortie]]),-1))</f>
        <v>1990</v>
      </c>
    </row>
    <row r="167" spans="1:22" ht="27.75">
      <c r="A167" t="s">
        <v>333</v>
      </c>
      <c r="B167" t="s">
        <v>334</v>
      </c>
      <c r="C167" t="s">
        <v>34</v>
      </c>
      <c r="D167" t="s">
        <v>34</v>
      </c>
      <c r="E167" t="s">
        <v>34</v>
      </c>
      <c r="F167" t="s">
        <v>34</v>
      </c>
      <c r="K167" s="27" t="s">
        <v>335</v>
      </c>
      <c r="N167" s="2"/>
      <c r="O167" s="2"/>
      <c r="P167" t="s">
        <v>294</v>
      </c>
      <c r="Q167" t="str">
        <f>IF(ISBLANK(Table1[[#This Row],[Date de fin de lecture FR]]),"",YEAR(Table1[[#This Row],[Date de fin de lecture FR]]))</f>
        <v/>
      </c>
      <c r="R167" s="7" t="str">
        <f>IF(ISBLANK(Table1[[#This Row],[Date de fin de lecture FR]]),"",MONTH(Table1[[#This Row],[Date de fin de lecture FR]]))</f>
        <v/>
      </c>
      <c r="S167">
        <f>IF(ISBLANK(Table1[[#This Row],[Date de début de lecture]]),"",(IF(ISBLANK(Table1[[#This Row],[Date de fin de lecture FR]]),0,Table1[[#This Row],[Date de fin de lecture FR]]-Table1[[#This Row],[Date de début de lecture]])))</f>
        <v>0</v>
      </c>
      <c r="T167" s="15">
        <f>IF(Table1[[#This Row],[Temps de lecture en jours]]="","",IF(ISBLANK(Table1[[#This Row],[Nbr Pages]]),0,Table1[[#This Row],[Nbr Pages]]/Table1[[#This Row],[Temps de lecture en jours]]))</f>
        <v>0</v>
      </c>
      <c r="U167" t="str">
        <f>IF(ISBLANK(Table1[[#This Row],[Date d''achat]]),"",IF(ISBLANK(Table1[[#This Row],[Date de fin de lecture FR]]),0,Table1[[#This Row],[Date de fin de lecture FR]]-Table1[[#This Row],[Date d''achat]]))</f>
        <v/>
      </c>
      <c r="V167" s="7" t="str">
        <f>IF(ISBLANK(Table1[[#This Row],[Date de sortie]]),"",ROUNDDOWN(YEAR(Table1[[#This Row],[Date de sortie]]),-1))</f>
        <v/>
      </c>
    </row>
    <row r="168" spans="1:22">
      <c r="A168" t="s">
        <v>336</v>
      </c>
      <c r="B168" t="s">
        <v>337</v>
      </c>
      <c r="C168">
        <v>1</v>
      </c>
      <c r="D168">
        <v>1</v>
      </c>
      <c r="E168">
        <v>1</v>
      </c>
      <c r="F168" t="s">
        <v>31</v>
      </c>
      <c r="H168">
        <v>382</v>
      </c>
      <c r="I168" s="2">
        <v>31062</v>
      </c>
      <c r="L168" s="2">
        <v>42887</v>
      </c>
      <c r="M168" s="2" t="s">
        <v>58</v>
      </c>
      <c r="N168" s="3">
        <v>1</v>
      </c>
      <c r="O168" s="3" t="s">
        <v>44</v>
      </c>
      <c r="P168" t="s">
        <v>34</v>
      </c>
      <c r="Q168">
        <f>IF(ISBLANK(Table1[[#This Row],[Date de fin de lecture FR]]),"",YEAR(Table1[[#This Row],[Date de fin de lecture FR]]))</f>
        <v>2017</v>
      </c>
      <c r="R168" s="7">
        <f>IF(ISBLANK(Table1[[#This Row],[Date de fin de lecture FR]]),"",MONTH(Table1[[#This Row],[Date de fin de lecture FR]]))</f>
        <v>6</v>
      </c>
      <c r="S168" t="str">
        <f>IF(ISBLANK(Table1[[#This Row],[Date de début de lecture]]),"",(IF(ISBLANK(Table1[[#This Row],[Date de fin de lecture FR]]),0,Table1[[#This Row],[Date de fin de lecture FR]]-Table1[[#This Row],[Date de début de lecture]])))</f>
        <v/>
      </c>
      <c r="T168" s="15" t="str">
        <f>IF(Table1[[#This Row],[Temps de lecture en jours]]="","",IF(ISBLANK(Table1[[#This Row],[Nbr Pages]]),0,Table1[[#This Row],[Nbr Pages]]/Table1[[#This Row],[Temps de lecture en jours]]))</f>
        <v/>
      </c>
      <c r="U168" t="str">
        <f>IF(ISBLANK(Table1[[#This Row],[Date d''achat]]),"",IF(ISBLANK(Table1[[#This Row],[Date de fin de lecture FR]]),0,Table1[[#This Row],[Date de fin de lecture FR]]-Table1[[#This Row],[Date d''achat]]))</f>
        <v/>
      </c>
      <c r="V168" s="7">
        <f>IF(ISBLANK(Table1[[#This Row],[Date de sortie]]),"",ROUNDDOWN(YEAR(Table1[[#This Row],[Date de sortie]]),-1))</f>
        <v>1980</v>
      </c>
    </row>
    <row r="169" spans="1:22">
      <c r="A169" t="s">
        <v>338</v>
      </c>
      <c r="B169" t="s">
        <v>337</v>
      </c>
      <c r="C169">
        <v>1</v>
      </c>
      <c r="D169">
        <v>1</v>
      </c>
      <c r="E169">
        <v>1</v>
      </c>
      <c r="F169" t="s">
        <v>31</v>
      </c>
      <c r="H169">
        <v>446</v>
      </c>
      <c r="I169" s="2">
        <v>31413</v>
      </c>
      <c r="L169" s="2">
        <v>42887</v>
      </c>
      <c r="M169" s="2" t="s">
        <v>58</v>
      </c>
      <c r="N169" s="3">
        <v>2</v>
      </c>
      <c r="O169" s="3" t="s">
        <v>44</v>
      </c>
      <c r="P169" t="s">
        <v>34</v>
      </c>
      <c r="Q169">
        <f>IF(ISBLANK(Table1[[#This Row],[Date de fin de lecture FR]]),"",YEAR(Table1[[#This Row],[Date de fin de lecture FR]]))</f>
        <v>2017</v>
      </c>
      <c r="R169" s="7">
        <f>IF(ISBLANK(Table1[[#This Row],[Date de fin de lecture FR]]),"",MONTH(Table1[[#This Row],[Date de fin de lecture FR]]))</f>
        <v>6</v>
      </c>
      <c r="S169" t="str">
        <f>IF(ISBLANK(Table1[[#This Row],[Date de début de lecture]]),"",(IF(ISBLANK(Table1[[#This Row],[Date de fin de lecture FR]]),0,Table1[[#This Row],[Date de fin de lecture FR]]-Table1[[#This Row],[Date de début de lecture]])))</f>
        <v/>
      </c>
      <c r="T169" s="15" t="str">
        <f>IF(Table1[[#This Row],[Temps de lecture en jours]]="","",IF(ISBLANK(Table1[[#This Row],[Nbr Pages]]),0,Table1[[#This Row],[Nbr Pages]]/Table1[[#This Row],[Temps de lecture en jours]]))</f>
        <v/>
      </c>
      <c r="U169" t="str">
        <f>IF(ISBLANK(Table1[[#This Row],[Date d''achat]]),"",IF(ISBLANK(Table1[[#This Row],[Date de fin de lecture FR]]),0,Table1[[#This Row],[Date de fin de lecture FR]]-Table1[[#This Row],[Date d''achat]]))</f>
        <v/>
      </c>
      <c r="V169" s="7">
        <f>IF(ISBLANK(Table1[[#This Row],[Date de sortie]]),"",ROUNDDOWN(YEAR(Table1[[#This Row],[Date de sortie]]),-1))</f>
        <v>1980</v>
      </c>
    </row>
    <row r="170" spans="1:22">
      <c r="A170" t="s">
        <v>339</v>
      </c>
      <c r="B170" t="s">
        <v>337</v>
      </c>
      <c r="C170">
        <v>1</v>
      </c>
      <c r="D170">
        <v>1</v>
      </c>
      <c r="E170">
        <v>1</v>
      </c>
      <c r="F170" t="s">
        <v>31</v>
      </c>
      <c r="H170">
        <v>573</v>
      </c>
      <c r="I170" s="2">
        <v>33970</v>
      </c>
      <c r="L170" s="2">
        <v>43070</v>
      </c>
      <c r="M170" s="2" t="s">
        <v>58</v>
      </c>
      <c r="N170" s="3">
        <v>3</v>
      </c>
      <c r="O170" s="3" t="s">
        <v>44</v>
      </c>
      <c r="P170" t="s">
        <v>34</v>
      </c>
      <c r="Q170">
        <f>IF(ISBLANK(Table1[[#This Row],[Date de fin de lecture FR]]),"",YEAR(Table1[[#This Row],[Date de fin de lecture FR]]))</f>
        <v>2017</v>
      </c>
      <c r="R170" s="7">
        <f>IF(ISBLANK(Table1[[#This Row],[Date de fin de lecture FR]]),"",MONTH(Table1[[#This Row],[Date de fin de lecture FR]]))</f>
        <v>12</v>
      </c>
      <c r="S170" t="str">
        <f>IF(ISBLANK(Table1[[#This Row],[Date de début de lecture]]),"",(IF(ISBLANK(Table1[[#This Row],[Date de fin de lecture FR]]),0,Table1[[#This Row],[Date de fin de lecture FR]]-Table1[[#This Row],[Date de début de lecture]])))</f>
        <v/>
      </c>
      <c r="T170" s="15" t="str">
        <f>IF(Table1[[#This Row],[Temps de lecture en jours]]="","",IF(ISBLANK(Table1[[#This Row],[Nbr Pages]]),0,Table1[[#This Row],[Nbr Pages]]/Table1[[#This Row],[Temps de lecture en jours]]))</f>
        <v/>
      </c>
      <c r="U170" t="str">
        <f>IF(ISBLANK(Table1[[#This Row],[Date d''achat]]),"",IF(ISBLANK(Table1[[#This Row],[Date de fin de lecture FR]]),0,Table1[[#This Row],[Date de fin de lecture FR]]-Table1[[#This Row],[Date d''achat]]))</f>
        <v/>
      </c>
      <c r="V170" s="7">
        <f>IF(ISBLANK(Table1[[#This Row],[Date de sortie]]),"",ROUNDDOWN(YEAR(Table1[[#This Row],[Date de sortie]]),-1))</f>
        <v>1990</v>
      </c>
    </row>
    <row r="171" spans="1:22">
      <c r="A171" t="s">
        <v>340</v>
      </c>
      <c r="B171" t="s">
        <v>337</v>
      </c>
      <c r="C171">
        <v>1</v>
      </c>
      <c r="F171" t="s">
        <v>31</v>
      </c>
      <c r="H171">
        <v>350</v>
      </c>
      <c r="J171" s="2">
        <v>44718</v>
      </c>
      <c r="N171" s="2"/>
      <c r="O171" s="2"/>
      <c r="Q171" t="str">
        <f>IF(ISBLANK(Table1[[#This Row],[Date de fin de lecture FR]]),"",YEAR(Table1[[#This Row],[Date de fin de lecture FR]]))</f>
        <v/>
      </c>
      <c r="R171" s="7" t="str">
        <f>IF(ISBLANK(Table1[[#This Row],[Date de fin de lecture FR]]),"",MONTH(Table1[[#This Row],[Date de fin de lecture FR]]))</f>
        <v/>
      </c>
      <c r="S171" t="str">
        <f>IF(ISBLANK(Table1[[#This Row],[Date de début de lecture]]),"",(IF(ISBLANK(Table1[[#This Row],[Date de fin de lecture FR]]),0,Table1[[#This Row],[Date de fin de lecture FR]]-Table1[[#This Row],[Date de début de lecture]])))</f>
        <v/>
      </c>
      <c r="T171" s="15" t="str">
        <f>IF(Table1[[#This Row],[Temps de lecture en jours]]="","",IF(ISBLANK(Table1[[#This Row],[Nbr Pages]]),0,Table1[[#This Row],[Nbr Pages]]/Table1[[#This Row],[Temps de lecture en jours]]))</f>
        <v/>
      </c>
      <c r="U171">
        <f>IF(ISBLANK(Table1[[#This Row],[Date d''achat]]),"",IF(ISBLANK(Table1[[#This Row],[Date de fin de lecture FR]]),0,Table1[[#This Row],[Date de fin de lecture FR]]-Table1[[#This Row],[Date d''achat]]))</f>
        <v>0</v>
      </c>
      <c r="V171" s="7" t="str">
        <f>IF(ISBLANK(Table1[[#This Row],[Date de sortie]]),"",ROUNDDOWN(YEAR(Table1[[#This Row],[Date de sortie]]),-1))</f>
        <v/>
      </c>
    </row>
    <row r="172" spans="1:22" ht="12" customHeight="1">
      <c r="A172" t="s">
        <v>341</v>
      </c>
      <c r="B172" t="s">
        <v>337</v>
      </c>
      <c r="C172" t="s">
        <v>34</v>
      </c>
      <c r="D172" t="s">
        <v>34</v>
      </c>
      <c r="E172" t="s">
        <v>34</v>
      </c>
      <c r="F172" t="s">
        <v>34</v>
      </c>
      <c r="H172">
        <v>466</v>
      </c>
      <c r="N172" s="2"/>
      <c r="O172" s="2"/>
      <c r="P172" s="14" t="s">
        <v>342</v>
      </c>
      <c r="Q172" t="str">
        <f>IF(ISBLANK(Table1[[#This Row],[Date de fin de lecture FR]]),"",YEAR(Table1[[#This Row],[Date de fin de lecture FR]]))</f>
        <v/>
      </c>
      <c r="R172" s="7" t="str">
        <f>IF(ISBLANK(Table1[[#This Row],[Date de fin de lecture FR]]),"",MONTH(Table1[[#This Row],[Date de fin de lecture FR]]))</f>
        <v/>
      </c>
      <c r="S172" t="str">
        <f>IF(ISBLANK(Table1[[#This Row],[Date de début de lecture]]),"",(IF(ISBLANK(Table1[[#This Row],[Date de fin de lecture FR]]),0,Table1[[#This Row],[Date de fin de lecture FR]]-Table1[[#This Row],[Date de début de lecture]])))</f>
        <v/>
      </c>
      <c r="T172" s="15" t="str">
        <f>IF(Table1[[#This Row],[Temps de lecture en jours]]="","",IF(ISBLANK(Table1[[#This Row],[Nbr Pages]]),0,Table1[[#This Row],[Nbr Pages]]/Table1[[#This Row],[Temps de lecture en jours]]))</f>
        <v/>
      </c>
      <c r="U172" t="str">
        <f>IF(ISBLANK(Table1[[#This Row],[Date d''achat]]),"",IF(ISBLANK(Table1[[#This Row],[Date de fin de lecture FR]]),0,Table1[[#This Row],[Date de fin de lecture FR]]-Table1[[#This Row],[Date d''achat]]))</f>
        <v/>
      </c>
      <c r="V172" s="7" t="str">
        <f>IF(ISBLANK(Table1[[#This Row],[Date de sortie]]),"",ROUNDDOWN(YEAR(Table1[[#This Row],[Date de sortie]]),-1))</f>
        <v/>
      </c>
    </row>
    <row r="173" spans="1:22">
      <c r="A173" t="s">
        <v>343</v>
      </c>
      <c r="B173" t="s">
        <v>344</v>
      </c>
      <c r="C173" t="s">
        <v>34</v>
      </c>
      <c r="D173" t="s">
        <v>34</v>
      </c>
      <c r="E173" t="s">
        <v>34</v>
      </c>
      <c r="F173" t="s">
        <v>46</v>
      </c>
      <c r="N173" s="2"/>
      <c r="O173" s="2"/>
      <c r="P173" t="s">
        <v>34</v>
      </c>
      <c r="Q173" t="str">
        <f>IF(ISBLANK(Table1[[#This Row],[Date de fin de lecture FR]]),"",YEAR(Table1[[#This Row],[Date de fin de lecture FR]]))</f>
        <v/>
      </c>
      <c r="R173" s="7" t="str">
        <f>IF(ISBLANK(Table1[[#This Row],[Date de fin de lecture FR]]),"",MONTH(Table1[[#This Row],[Date de fin de lecture FR]]))</f>
        <v/>
      </c>
      <c r="S173" t="str">
        <f>IF(ISBLANK(Table1[[#This Row],[Date de début de lecture]]),"",(IF(ISBLANK(Table1[[#This Row],[Date de fin de lecture FR]]),0,Table1[[#This Row],[Date de fin de lecture FR]]-Table1[[#This Row],[Date de début de lecture]])))</f>
        <v/>
      </c>
      <c r="T173" s="15" t="str">
        <f>IF(Table1[[#This Row],[Temps de lecture en jours]]="","",IF(ISBLANK(Table1[[#This Row],[Nbr Pages]]),0,Table1[[#This Row],[Nbr Pages]]/Table1[[#This Row],[Temps de lecture en jours]]))</f>
        <v/>
      </c>
      <c r="U173" t="str">
        <f>IF(ISBLANK(Table1[[#This Row],[Date d''achat]]),"",IF(ISBLANK(Table1[[#This Row],[Date de fin de lecture FR]]),0,Table1[[#This Row],[Date de fin de lecture FR]]-Table1[[#This Row],[Date d''achat]]))</f>
        <v/>
      </c>
      <c r="V173" s="7" t="str">
        <f>IF(ISBLANK(Table1[[#This Row],[Date de sortie]]),"",ROUNDDOWN(YEAR(Table1[[#This Row],[Date de sortie]]),-1))</f>
        <v/>
      </c>
    </row>
    <row r="174" spans="1:22">
      <c r="A174" t="s">
        <v>345</v>
      </c>
      <c r="B174" t="s">
        <v>346</v>
      </c>
      <c r="C174">
        <v>1</v>
      </c>
      <c r="D174">
        <v>1</v>
      </c>
      <c r="E174">
        <v>1</v>
      </c>
      <c r="F174" t="s">
        <v>46</v>
      </c>
      <c r="G174" t="s">
        <v>202</v>
      </c>
      <c r="H174">
        <v>624</v>
      </c>
      <c r="I174" s="2">
        <v>41682</v>
      </c>
      <c r="L174" s="2">
        <v>43628</v>
      </c>
      <c r="M174" s="2" t="s">
        <v>58</v>
      </c>
      <c r="N174" s="3">
        <v>1</v>
      </c>
      <c r="O174" s="3" t="s">
        <v>44</v>
      </c>
      <c r="P174" t="s">
        <v>34</v>
      </c>
      <c r="Q174">
        <f>IF(ISBLANK(Table1[[#This Row],[Date de fin de lecture FR]]),"",YEAR(Table1[[#This Row],[Date de fin de lecture FR]]))</f>
        <v>2019</v>
      </c>
      <c r="R174" s="7">
        <f>IF(ISBLANK(Table1[[#This Row],[Date de fin de lecture FR]]),"",MONTH(Table1[[#This Row],[Date de fin de lecture FR]]))</f>
        <v>6</v>
      </c>
      <c r="S174" t="str">
        <f>IF(ISBLANK(Table1[[#This Row],[Date de début de lecture]]),"",(IF(ISBLANK(Table1[[#This Row],[Date de fin de lecture FR]]),0,Table1[[#This Row],[Date de fin de lecture FR]]-Table1[[#This Row],[Date de début de lecture]])))</f>
        <v/>
      </c>
      <c r="T174" s="15" t="str">
        <f>IF(Table1[[#This Row],[Temps de lecture en jours]]="","",IF(ISBLANK(Table1[[#This Row],[Nbr Pages]]),0,Table1[[#This Row],[Nbr Pages]]/Table1[[#This Row],[Temps de lecture en jours]]))</f>
        <v/>
      </c>
      <c r="U174" t="str">
        <f>IF(ISBLANK(Table1[[#This Row],[Date d''achat]]),"",IF(ISBLANK(Table1[[#This Row],[Date de fin de lecture FR]]),0,Table1[[#This Row],[Date de fin de lecture FR]]-Table1[[#This Row],[Date d''achat]]))</f>
        <v/>
      </c>
      <c r="V174" s="7">
        <f>IF(ISBLANK(Table1[[#This Row],[Date de sortie]]),"",ROUNDDOWN(YEAR(Table1[[#This Row],[Date de sortie]]),-1))</f>
        <v>2010</v>
      </c>
    </row>
    <row r="175" spans="1:22">
      <c r="A175" t="s">
        <v>347</v>
      </c>
      <c r="B175" t="s">
        <v>346</v>
      </c>
      <c r="C175">
        <v>1</v>
      </c>
      <c r="D175">
        <v>1</v>
      </c>
      <c r="E175">
        <v>1</v>
      </c>
      <c r="F175" t="s">
        <v>46</v>
      </c>
      <c r="G175" t="s">
        <v>202</v>
      </c>
      <c r="H175">
        <v>528</v>
      </c>
      <c r="I175" s="2">
        <v>41682</v>
      </c>
      <c r="L175" s="2">
        <v>43671</v>
      </c>
      <c r="M175" s="2" t="s">
        <v>58</v>
      </c>
      <c r="N175" s="3">
        <v>2</v>
      </c>
      <c r="O175" s="3" t="s">
        <v>44</v>
      </c>
      <c r="P175" t="s">
        <v>34</v>
      </c>
      <c r="Q175">
        <f>IF(ISBLANK(Table1[[#This Row],[Date de fin de lecture FR]]),"",YEAR(Table1[[#This Row],[Date de fin de lecture FR]]))</f>
        <v>2019</v>
      </c>
      <c r="R175" s="7">
        <f>IF(ISBLANK(Table1[[#This Row],[Date de fin de lecture FR]]),"",MONTH(Table1[[#This Row],[Date de fin de lecture FR]]))</f>
        <v>7</v>
      </c>
      <c r="S175" t="str">
        <f>IF(ISBLANK(Table1[[#This Row],[Date de début de lecture]]),"",(IF(ISBLANK(Table1[[#This Row],[Date de fin de lecture FR]]),0,Table1[[#This Row],[Date de fin de lecture FR]]-Table1[[#This Row],[Date de début de lecture]])))</f>
        <v/>
      </c>
      <c r="T175" s="15" t="str">
        <f>IF(Table1[[#This Row],[Temps de lecture en jours]]="","",IF(ISBLANK(Table1[[#This Row],[Nbr Pages]]),0,Table1[[#This Row],[Nbr Pages]]/Table1[[#This Row],[Temps de lecture en jours]]))</f>
        <v/>
      </c>
      <c r="U175" t="str">
        <f>IF(ISBLANK(Table1[[#This Row],[Date d''achat]]),"",IF(ISBLANK(Table1[[#This Row],[Date de fin de lecture FR]]),0,Table1[[#This Row],[Date de fin de lecture FR]]-Table1[[#This Row],[Date d''achat]]))</f>
        <v/>
      </c>
      <c r="V175" s="7">
        <f>IF(ISBLANK(Table1[[#This Row],[Date de sortie]]),"",ROUNDDOWN(YEAR(Table1[[#This Row],[Date de sortie]]),-1))</f>
        <v>2010</v>
      </c>
    </row>
    <row r="176" spans="1:22">
      <c r="A176" t="s">
        <v>348</v>
      </c>
      <c r="B176" t="s">
        <v>346</v>
      </c>
      <c r="C176">
        <v>1</v>
      </c>
      <c r="D176">
        <v>1</v>
      </c>
      <c r="E176">
        <v>1</v>
      </c>
      <c r="F176" t="s">
        <v>46</v>
      </c>
      <c r="G176" t="s">
        <v>202</v>
      </c>
      <c r="H176">
        <v>408</v>
      </c>
      <c r="I176" s="2">
        <v>41682</v>
      </c>
      <c r="L176" s="2">
        <v>43676</v>
      </c>
      <c r="M176" s="2" t="s">
        <v>58</v>
      </c>
      <c r="N176" s="3">
        <v>3</v>
      </c>
      <c r="O176" s="3" t="s">
        <v>44</v>
      </c>
      <c r="P176" t="s">
        <v>34</v>
      </c>
      <c r="Q176">
        <f>IF(ISBLANK(Table1[[#This Row],[Date de fin de lecture FR]]),"",YEAR(Table1[[#This Row],[Date de fin de lecture FR]]))</f>
        <v>2019</v>
      </c>
      <c r="R176" s="7">
        <f>IF(ISBLANK(Table1[[#This Row],[Date de fin de lecture FR]]),"",MONTH(Table1[[#This Row],[Date de fin de lecture FR]]))</f>
        <v>7</v>
      </c>
      <c r="S176" t="str">
        <f>IF(ISBLANK(Table1[[#This Row],[Date de début de lecture]]),"",(IF(ISBLANK(Table1[[#This Row],[Date de fin de lecture FR]]),0,Table1[[#This Row],[Date de fin de lecture FR]]-Table1[[#This Row],[Date de début de lecture]])))</f>
        <v/>
      </c>
      <c r="T176" s="15" t="str">
        <f>IF(Table1[[#This Row],[Temps de lecture en jours]]="","",IF(ISBLANK(Table1[[#This Row],[Nbr Pages]]),0,Table1[[#This Row],[Nbr Pages]]/Table1[[#This Row],[Temps de lecture en jours]]))</f>
        <v/>
      </c>
      <c r="U176" t="str">
        <f>IF(ISBLANK(Table1[[#This Row],[Date d''achat]]),"",IF(ISBLANK(Table1[[#This Row],[Date de fin de lecture FR]]),0,Table1[[#This Row],[Date de fin de lecture FR]]-Table1[[#This Row],[Date d''achat]]))</f>
        <v/>
      </c>
      <c r="V176" s="7">
        <f>IF(ISBLANK(Table1[[#This Row],[Date de sortie]]),"",ROUNDDOWN(YEAR(Table1[[#This Row],[Date de sortie]]),-1))</f>
        <v>2010</v>
      </c>
    </row>
    <row r="177" spans="1:22">
      <c r="A177" t="s">
        <v>349</v>
      </c>
      <c r="B177" t="s">
        <v>346</v>
      </c>
      <c r="C177">
        <v>1</v>
      </c>
      <c r="D177">
        <v>1</v>
      </c>
      <c r="E177">
        <v>1</v>
      </c>
      <c r="F177" t="s">
        <v>46</v>
      </c>
      <c r="G177" t="s">
        <v>202</v>
      </c>
      <c r="H177">
        <v>456</v>
      </c>
      <c r="I177" s="2">
        <v>41682</v>
      </c>
      <c r="L177" s="2">
        <v>43690</v>
      </c>
      <c r="M177" s="2" t="s">
        <v>58</v>
      </c>
      <c r="N177" s="3">
        <v>4</v>
      </c>
      <c r="O177" s="3" t="s">
        <v>44</v>
      </c>
      <c r="P177" t="s">
        <v>34</v>
      </c>
      <c r="Q177">
        <f>IF(ISBLANK(Table1[[#This Row],[Date de fin de lecture FR]]),"",YEAR(Table1[[#This Row],[Date de fin de lecture FR]]))</f>
        <v>2019</v>
      </c>
      <c r="R177" s="7">
        <f>IF(ISBLANK(Table1[[#This Row],[Date de fin de lecture FR]]),"",MONTH(Table1[[#This Row],[Date de fin de lecture FR]]))</f>
        <v>8</v>
      </c>
      <c r="S177" t="str">
        <f>IF(ISBLANK(Table1[[#This Row],[Date de début de lecture]]),"",(IF(ISBLANK(Table1[[#This Row],[Date de fin de lecture FR]]),0,Table1[[#This Row],[Date de fin de lecture FR]]-Table1[[#This Row],[Date de début de lecture]])))</f>
        <v/>
      </c>
      <c r="T177" s="15" t="str">
        <f>IF(Table1[[#This Row],[Temps de lecture en jours]]="","",IF(ISBLANK(Table1[[#This Row],[Nbr Pages]]),0,Table1[[#This Row],[Nbr Pages]]/Table1[[#This Row],[Temps de lecture en jours]]))</f>
        <v/>
      </c>
      <c r="U177" t="str">
        <f>IF(ISBLANK(Table1[[#This Row],[Date d''achat]]),"",IF(ISBLANK(Table1[[#This Row],[Date de fin de lecture FR]]),0,Table1[[#This Row],[Date de fin de lecture FR]]-Table1[[#This Row],[Date d''achat]]))</f>
        <v/>
      </c>
      <c r="V177" s="7">
        <f>IF(ISBLANK(Table1[[#This Row],[Date de sortie]]),"",ROUNDDOWN(YEAR(Table1[[#This Row],[Date de sortie]]),-1))</f>
        <v>2010</v>
      </c>
    </row>
    <row r="178" spans="1:22">
      <c r="A178" t="s">
        <v>350</v>
      </c>
      <c r="B178" t="s">
        <v>346</v>
      </c>
      <c r="C178">
        <v>1</v>
      </c>
      <c r="D178">
        <v>1</v>
      </c>
      <c r="E178">
        <v>1</v>
      </c>
      <c r="F178" t="s">
        <v>46</v>
      </c>
      <c r="G178" t="s">
        <v>202</v>
      </c>
      <c r="H178">
        <v>480</v>
      </c>
      <c r="I178" s="2">
        <v>41682</v>
      </c>
      <c r="L178" s="2">
        <v>43706</v>
      </c>
      <c r="M178" s="2" t="s">
        <v>58</v>
      </c>
      <c r="N178" s="3">
        <v>5</v>
      </c>
      <c r="O178" s="3" t="s">
        <v>44</v>
      </c>
      <c r="P178" t="s">
        <v>34</v>
      </c>
      <c r="Q178">
        <f>IF(ISBLANK(Table1[[#This Row],[Date de fin de lecture FR]]),"",YEAR(Table1[[#This Row],[Date de fin de lecture FR]]))</f>
        <v>2019</v>
      </c>
      <c r="R178" s="7">
        <f>IF(ISBLANK(Table1[[#This Row],[Date de fin de lecture FR]]),"",MONTH(Table1[[#This Row],[Date de fin de lecture FR]]))</f>
        <v>8</v>
      </c>
      <c r="S178" t="str">
        <f>IF(ISBLANK(Table1[[#This Row],[Date de début de lecture]]),"",(IF(ISBLANK(Table1[[#This Row],[Date de fin de lecture FR]]),0,Table1[[#This Row],[Date de fin de lecture FR]]-Table1[[#This Row],[Date de début de lecture]])))</f>
        <v/>
      </c>
      <c r="T178" s="15" t="str">
        <f>IF(Table1[[#This Row],[Temps de lecture en jours]]="","",IF(ISBLANK(Table1[[#This Row],[Nbr Pages]]),0,Table1[[#This Row],[Nbr Pages]]/Table1[[#This Row],[Temps de lecture en jours]]))</f>
        <v/>
      </c>
      <c r="U178" t="str">
        <f>IF(ISBLANK(Table1[[#This Row],[Date d''achat]]),"",IF(ISBLANK(Table1[[#This Row],[Date de fin de lecture FR]]),0,Table1[[#This Row],[Date de fin de lecture FR]]-Table1[[#This Row],[Date d''achat]]))</f>
        <v/>
      </c>
      <c r="V178" s="7">
        <f>IF(ISBLANK(Table1[[#This Row],[Date de sortie]]),"",ROUNDDOWN(YEAR(Table1[[#This Row],[Date de sortie]]),-1))</f>
        <v>2010</v>
      </c>
    </row>
    <row r="179" spans="1:22">
      <c r="A179" t="s">
        <v>351</v>
      </c>
      <c r="B179" t="s">
        <v>352</v>
      </c>
      <c r="C179">
        <v>1</v>
      </c>
      <c r="D179">
        <v>1</v>
      </c>
      <c r="E179">
        <v>1</v>
      </c>
      <c r="F179" t="s">
        <v>31</v>
      </c>
      <c r="H179">
        <v>284</v>
      </c>
      <c r="I179" s="2">
        <v>25934</v>
      </c>
      <c r="J179" s="2">
        <v>43485</v>
      </c>
      <c r="K179" s="2">
        <v>44716</v>
      </c>
      <c r="L179" s="2">
        <v>44722</v>
      </c>
      <c r="M179" s="2" t="s">
        <v>43</v>
      </c>
      <c r="O179" s="3" t="s">
        <v>44</v>
      </c>
      <c r="P179" t="s">
        <v>294</v>
      </c>
      <c r="Q179">
        <f>IF(ISBLANK(Table1[[#This Row],[Date de fin de lecture FR]]),"",YEAR(Table1[[#This Row],[Date de fin de lecture FR]]))</f>
        <v>2022</v>
      </c>
      <c r="R179" s="7">
        <f>IF(ISBLANK(Table1[[#This Row],[Date de fin de lecture FR]]),"",MONTH(Table1[[#This Row],[Date de fin de lecture FR]]))</f>
        <v>6</v>
      </c>
      <c r="S179">
        <f>IF(ISBLANK(Table1[[#This Row],[Date de début de lecture]]),"",(IF(ISBLANK(Table1[[#This Row],[Date de fin de lecture FR]]),0,Table1[[#This Row],[Date de fin de lecture FR]]-Table1[[#This Row],[Date de début de lecture]])))</f>
        <v>6</v>
      </c>
      <c r="T179" s="15">
        <f>IF(Table1[[#This Row],[Temps de lecture en jours]]="","",IF(ISBLANK(Table1[[#This Row],[Nbr Pages]]),0,Table1[[#This Row],[Nbr Pages]]/Table1[[#This Row],[Temps de lecture en jours]]))</f>
        <v>47.333333333333336</v>
      </c>
      <c r="U179">
        <f>IF(ISBLANK(Table1[[#This Row],[Date d''achat]]),"",IF(ISBLANK(Table1[[#This Row],[Date de fin de lecture FR]]),0,Table1[[#This Row],[Date de fin de lecture FR]]-Table1[[#This Row],[Date d''achat]]))</f>
        <v>1237</v>
      </c>
      <c r="V179" s="7">
        <f>IF(ISBLANK(Table1[[#This Row],[Date de sortie]]),"",ROUNDDOWN(YEAR(Table1[[#This Row],[Date de sortie]]),-1))</f>
        <v>1970</v>
      </c>
    </row>
    <row r="180" spans="1:22">
      <c r="A180" t="s">
        <v>353</v>
      </c>
      <c r="B180" t="s">
        <v>354</v>
      </c>
      <c r="C180">
        <v>1</v>
      </c>
      <c r="D180">
        <v>1</v>
      </c>
      <c r="E180">
        <v>1</v>
      </c>
      <c r="F180" t="s">
        <v>31</v>
      </c>
      <c r="G180" t="s">
        <v>318</v>
      </c>
      <c r="H180">
        <v>250</v>
      </c>
      <c r="I180" s="2">
        <v>24838</v>
      </c>
      <c r="M180" s="2" t="s">
        <v>43</v>
      </c>
      <c r="O180" s="3" t="s">
        <v>113</v>
      </c>
      <c r="P180" t="s">
        <v>34</v>
      </c>
      <c r="Q180" t="str">
        <f>IF(ISBLANK(Table1[[#This Row],[Date de fin de lecture FR]]),"",YEAR(Table1[[#This Row],[Date de fin de lecture FR]]))</f>
        <v/>
      </c>
      <c r="R180" s="7" t="str">
        <f>IF(ISBLANK(Table1[[#This Row],[Date de fin de lecture FR]]),"",MONTH(Table1[[#This Row],[Date de fin de lecture FR]]))</f>
        <v/>
      </c>
      <c r="S180" t="str">
        <f>IF(ISBLANK(Table1[[#This Row],[Date de début de lecture]]),"",(IF(ISBLANK(Table1[[#This Row],[Date de fin de lecture FR]]),0,Table1[[#This Row],[Date de fin de lecture FR]]-Table1[[#This Row],[Date de début de lecture]])))</f>
        <v/>
      </c>
      <c r="T180" s="15" t="str">
        <f>IF(Table1[[#This Row],[Temps de lecture en jours]]="","",IF(ISBLANK(Table1[[#This Row],[Nbr Pages]]),0,Table1[[#This Row],[Nbr Pages]]/Table1[[#This Row],[Temps de lecture en jours]]))</f>
        <v/>
      </c>
      <c r="U180" t="str">
        <f>IF(ISBLANK(Table1[[#This Row],[Date d''achat]]),"",IF(ISBLANK(Table1[[#This Row],[Date de fin de lecture FR]]),0,Table1[[#This Row],[Date de fin de lecture FR]]-Table1[[#This Row],[Date d''achat]]))</f>
        <v/>
      </c>
      <c r="V180" s="7">
        <f>IF(ISBLANK(Table1[[#This Row],[Date de sortie]]),"",ROUNDDOWN(YEAR(Table1[[#This Row],[Date de sortie]]),-1))</f>
        <v>1960</v>
      </c>
    </row>
    <row r="181" spans="1:22">
      <c r="A181" t="s">
        <v>355</v>
      </c>
      <c r="B181" t="s">
        <v>354</v>
      </c>
      <c r="C181">
        <v>1</v>
      </c>
      <c r="D181" t="s">
        <v>34</v>
      </c>
      <c r="E181" t="s">
        <v>34</v>
      </c>
      <c r="F181" t="s">
        <v>31</v>
      </c>
      <c r="G181" t="s">
        <v>42</v>
      </c>
      <c r="N181" s="2"/>
      <c r="O181" s="2"/>
      <c r="P181" t="s">
        <v>34</v>
      </c>
      <c r="Q181" t="str">
        <f>IF(ISBLANK(Table1[[#This Row],[Date de fin de lecture FR]]),"",YEAR(Table1[[#This Row],[Date de fin de lecture FR]]))</f>
        <v/>
      </c>
      <c r="R181" s="7" t="str">
        <f>IF(ISBLANK(Table1[[#This Row],[Date de fin de lecture FR]]),"",MONTH(Table1[[#This Row],[Date de fin de lecture FR]]))</f>
        <v/>
      </c>
      <c r="S181" t="str">
        <f>IF(ISBLANK(Table1[[#This Row],[Date de début de lecture]]),"",(IF(ISBLANK(Table1[[#This Row],[Date de fin de lecture FR]]),0,Table1[[#This Row],[Date de fin de lecture FR]]-Table1[[#This Row],[Date de début de lecture]])))</f>
        <v/>
      </c>
      <c r="T181" s="15" t="str">
        <f>IF(Table1[[#This Row],[Temps de lecture en jours]]="","",IF(ISBLANK(Table1[[#This Row],[Nbr Pages]]),0,Table1[[#This Row],[Nbr Pages]]/Table1[[#This Row],[Temps de lecture en jours]]))</f>
        <v/>
      </c>
      <c r="U181" t="str">
        <f>IF(ISBLANK(Table1[[#This Row],[Date d''achat]]),"",IF(ISBLANK(Table1[[#This Row],[Date de fin de lecture FR]]),0,Table1[[#This Row],[Date de fin de lecture FR]]-Table1[[#This Row],[Date d''achat]]))</f>
        <v/>
      </c>
      <c r="V181" s="7" t="str">
        <f>IF(ISBLANK(Table1[[#This Row],[Date de sortie]]),"",ROUNDDOWN(YEAR(Table1[[#This Row],[Date de sortie]]),-1))</f>
        <v/>
      </c>
    </row>
    <row r="182" spans="1:22">
      <c r="A182" t="s">
        <v>356</v>
      </c>
      <c r="B182" t="s">
        <v>354</v>
      </c>
      <c r="C182">
        <v>1</v>
      </c>
      <c r="D182" t="s">
        <v>34</v>
      </c>
      <c r="E182" t="s">
        <v>34</v>
      </c>
      <c r="F182" t="s">
        <v>31</v>
      </c>
      <c r="H182">
        <v>249</v>
      </c>
      <c r="N182" s="2"/>
      <c r="O182" s="2"/>
      <c r="P182" t="s">
        <v>34</v>
      </c>
      <c r="Q182" t="str">
        <f>IF(ISBLANK(Table1[[#This Row],[Date de fin de lecture FR]]),"",YEAR(Table1[[#This Row],[Date de fin de lecture FR]]))</f>
        <v/>
      </c>
      <c r="R182" s="7" t="str">
        <f>IF(ISBLANK(Table1[[#This Row],[Date de fin de lecture FR]]),"",MONTH(Table1[[#This Row],[Date de fin de lecture FR]]))</f>
        <v/>
      </c>
      <c r="S182" t="str">
        <f>IF(ISBLANK(Table1[[#This Row],[Date de début de lecture]]),"",(IF(ISBLANK(Table1[[#This Row],[Date de fin de lecture FR]]),0,Table1[[#This Row],[Date de fin de lecture FR]]-Table1[[#This Row],[Date de début de lecture]])))</f>
        <v/>
      </c>
      <c r="T182" s="15" t="str">
        <f>IF(Table1[[#This Row],[Temps de lecture en jours]]="","",IF(ISBLANK(Table1[[#This Row],[Nbr Pages]]),0,Table1[[#This Row],[Nbr Pages]]/Table1[[#This Row],[Temps de lecture en jours]]))</f>
        <v/>
      </c>
      <c r="U182" t="str">
        <f>IF(ISBLANK(Table1[[#This Row],[Date d''achat]]),"",IF(ISBLANK(Table1[[#This Row],[Date de fin de lecture FR]]),0,Table1[[#This Row],[Date de fin de lecture FR]]-Table1[[#This Row],[Date d''achat]]))</f>
        <v/>
      </c>
      <c r="V182" s="7" t="str">
        <f>IF(ISBLANK(Table1[[#This Row],[Date de sortie]]),"",ROUNDDOWN(YEAR(Table1[[#This Row],[Date de sortie]]),-1))</f>
        <v/>
      </c>
    </row>
    <row r="183" spans="1:22">
      <c r="A183" t="s">
        <v>357</v>
      </c>
      <c r="B183" t="s">
        <v>354</v>
      </c>
      <c r="C183">
        <v>1</v>
      </c>
      <c r="D183" t="s">
        <v>34</v>
      </c>
      <c r="E183" t="s">
        <v>34</v>
      </c>
      <c r="F183" t="s">
        <v>31</v>
      </c>
      <c r="H183">
        <v>320</v>
      </c>
      <c r="N183" s="2"/>
      <c r="O183" s="2"/>
      <c r="P183" t="s">
        <v>34</v>
      </c>
      <c r="Q183" t="str">
        <f>IF(ISBLANK(Table1[[#This Row],[Date de fin de lecture FR]]),"",YEAR(Table1[[#This Row],[Date de fin de lecture FR]]))</f>
        <v/>
      </c>
      <c r="R183" s="7" t="str">
        <f>IF(ISBLANK(Table1[[#This Row],[Date de fin de lecture FR]]),"",MONTH(Table1[[#This Row],[Date de fin de lecture FR]]))</f>
        <v/>
      </c>
      <c r="S183" t="str">
        <f>IF(ISBLANK(Table1[[#This Row],[Date de début de lecture]]),"",(IF(ISBLANK(Table1[[#This Row],[Date de fin de lecture FR]]),0,Table1[[#This Row],[Date de fin de lecture FR]]-Table1[[#This Row],[Date de début de lecture]])))</f>
        <v/>
      </c>
      <c r="T183" s="15" t="str">
        <f>IF(Table1[[#This Row],[Temps de lecture en jours]]="","",IF(ISBLANK(Table1[[#This Row],[Nbr Pages]]),0,Table1[[#This Row],[Nbr Pages]]/Table1[[#This Row],[Temps de lecture en jours]]))</f>
        <v/>
      </c>
      <c r="U183" t="str">
        <f>IF(ISBLANK(Table1[[#This Row],[Date d''achat]]),"",IF(ISBLANK(Table1[[#This Row],[Date de fin de lecture FR]]),0,Table1[[#This Row],[Date de fin de lecture FR]]-Table1[[#This Row],[Date d''achat]]))</f>
        <v/>
      </c>
      <c r="V183" s="7" t="str">
        <f>IF(ISBLANK(Table1[[#This Row],[Date de sortie]]),"",ROUNDDOWN(YEAR(Table1[[#This Row],[Date de sortie]]),-1))</f>
        <v/>
      </c>
    </row>
    <row r="184" spans="1:22">
      <c r="A184" t="s">
        <v>358</v>
      </c>
      <c r="B184" t="s">
        <v>354</v>
      </c>
      <c r="C184">
        <v>1</v>
      </c>
      <c r="D184">
        <v>1</v>
      </c>
      <c r="E184">
        <v>1</v>
      </c>
      <c r="F184" t="s">
        <v>31</v>
      </c>
      <c r="H184">
        <v>256</v>
      </c>
      <c r="I184" s="2">
        <v>21551</v>
      </c>
      <c r="K184" s="2">
        <v>44542</v>
      </c>
      <c r="L184" s="2">
        <v>44551</v>
      </c>
      <c r="M184" s="2" t="s">
        <v>43</v>
      </c>
      <c r="O184" s="3" t="s">
        <v>44</v>
      </c>
      <c r="P184" t="s">
        <v>359</v>
      </c>
      <c r="Q184">
        <f>IF(ISBLANK(Table1[[#This Row],[Date de fin de lecture FR]]),"",YEAR(Table1[[#This Row],[Date de fin de lecture FR]]))</f>
        <v>2021</v>
      </c>
      <c r="R184" s="7">
        <f>IF(ISBLANK(Table1[[#This Row],[Date de fin de lecture FR]]),"",MONTH(Table1[[#This Row],[Date de fin de lecture FR]]))</f>
        <v>12</v>
      </c>
      <c r="S184">
        <f>IF(ISBLANK(Table1[[#This Row],[Date de début de lecture]]),"",(IF(ISBLANK(Table1[[#This Row],[Date de fin de lecture FR]]),0,Table1[[#This Row],[Date de fin de lecture FR]]-Table1[[#This Row],[Date de début de lecture]])))</f>
        <v>9</v>
      </c>
      <c r="T184" s="15">
        <f>IF(Table1[[#This Row],[Temps de lecture en jours]]="","",IF(ISBLANK(Table1[[#This Row],[Nbr Pages]]),0,Table1[[#This Row],[Nbr Pages]]/Table1[[#This Row],[Temps de lecture en jours]]))</f>
        <v>28.444444444444443</v>
      </c>
      <c r="U184" t="str">
        <f>IF(ISBLANK(Table1[[#This Row],[Date d''achat]]),"",IF(ISBLANK(Table1[[#This Row],[Date de fin de lecture FR]]),0,Table1[[#This Row],[Date de fin de lecture FR]]-Table1[[#This Row],[Date d''achat]]))</f>
        <v/>
      </c>
      <c r="V184" s="7">
        <f>IF(ISBLANK(Table1[[#This Row],[Date de sortie]]),"",ROUNDDOWN(YEAR(Table1[[#This Row],[Date de sortie]]),-1))</f>
        <v>1950</v>
      </c>
    </row>
    <row r="185" spans="1:22">
      <c r="A185" t="s">
        <v>360</v>
      </c>
      <c r="B185" t="s">
        <v>354</v>
      </c>
      <c r="C185">
        <v>1</v>
      </c>
      <c r="D185">
        <v>1</v>
      </c>
      <c r="E185" t="s">
        <v>34</v>
      </c>
      <c r="F185" t="s">
        <v>31</v>
      </c>
      <c r="H185">
        <v>250</v>
      </c>
      <c r="I185" s="2">
        <v>23012</v>
      </c>
      <c r="K185" s="2">
        <v>44552</v>
      </c>
      <c r="L185" s="2">
        <v>44559</v>
      </c>
      <c r="M185" s="2" t="s">
        <v>43</v>
      </c>
      <c r="O185" s="3" t="s">
        <v>44</v>
      </c>
      <c r="P185" t="s">
        <v>361</v>
      </c>
      <c r="Q185">
        <f>IF(ISBLANK(Table1[[#This Row],[Date de fin de lecture FR]]),"",YEAR(Table1[[#This Row],[Date de fin de lecture FR]]))</f>
        <v>2021</v>
      </c>
      <c r="R185" s="7">
        <f>IF(ISBLANK(Table1[[#This Row],[Date de fin de lecture FR]]),"",MONTH(Table1[[#This Row],[Date de fin de lecture FR]]))</f>
        <v>12</v>
      </c>
      <c r="S185">
        <f>IF(ISBLANK(Table1[[#This Row],[Date de début de lecture]]),"",(IF(ISBLANK(Table1[[#This Row],[Date de fin de lecture FR]]),0,Table1[[#This Row],[Date de fin de lecture FR]]-Table1[[#This Row],[Date de début de lecture]])))</f>
        <v>7</v>
      </c>
      <c r="T185" s="15">
        <f>IF(Table1[[#This Row],[Temps de lecture en jours]]="","",IF(ISBLANK(Table1[[#This Row],[Nbr Pages]]),0,Table1[[#This Row],[Nbr Pages]]/Table1[[#This Row],[Temps de lecture en jours]]))</f>
        <v>35.714285714285715</v>
      </c>
      <c r="U185" t="str">
        <f>IF(ISBLANK(Table1[[#This Row],[Date d''achat]]),"",IF(ISBLANK(Table1[[#This Row],[Date de fin de lecture FR]]),0,Table1[[#This Row],[Date de fin de lecture FR]]-Table1[[#This Row],[Date d''achat]]))</f>
        <v/>
      </c>
      <c r="V185" s="7">
        <f>IF(ISBLANK(Table1[[#This Row],[Date de sortie]]),"",ROUNDDOWN(YEAR(Table1[[#This Row],[Date de sortie]]),-1))</f>
        <v>1960</v>
      </c>
    </row>
    <row r="186" spans="1:22">
      <c r="A186" t="s">
        <v>362</v>
      </c>
      <c r="B186" t="s">
        <v>354</v>
      </c>
      <c r="C186">
        <v>1</v>
      </c>
      <c r="D186">
        <v>1</v>
      </c>
      <c r="E186" t="s">
        <v>34</v>
      </c>
      <c r="F186" t="s">
        <v>31</v>
      </c>
      <c r="H186">
        <v>250</v>
      </c>
      <c r="I186" s="2">
        <v>21916</v>
      </c>
      <c r="M186" s="2" t="s">
        <v>43</v>
      </c>
      <c r="O186" s="3" t="s">
        <v>44</v>
      </c>
      <c r="P186" t="s">
        <v>34</v>
      </c>
      <c r="Q186" t="str">
        <f>IF(ISBLANK(Table1[[#This Row],[Date de fin de lecture FR]]),"",YEAR(Table1[[#This Row],[Date de fin de lecture FR]]))</f>
        <v/>
      </c>
      <c r="R186" s="7" t="str">
        <f>IF(ISBLANK(Table1[[#This Row],[Date de fin de lecture FR]]),"",MONTH(Table1[[#This Row],[Date de fin de lecture FR]]))</f>
        <v/>
      </c>
      <c r="S186" t="str">
        <f>IF(ISBLANK(Table1[[#This Row],[Date de début de lecture]]),"",(IF(ISBLANK(Table1[[#This Row],[Date de fin de lecture FR]]),0,Table1[[#This Row],[Date de fin de lecture FR]]-Table1[[#This Row],[Date de début de lecture]])))</f>
        <v/>
      </c>
      <c r="T186" s="15" t="str">
        <f>IF(Table1[[#This Row],[Temps de lecture en jours]]="","",IF(ISBLANK(Table1[[#This Row],[Nbr Pages]]),0,Table1[[#This Row],[Nbr Pages]]/Table1[[#This Row],[Temps de lecture en jours]]))</f>
        <v/>
      </c>
      <c r="U186" t="str">
        <f>IF(ISBLANK(Table1[[#This Row],[Date d''achat]]),"",IF(ISBLANK(Table1[[#This Row],[Date de fin de lecture FR]]),0,Table1[[#This Row],[Date de fin de lecture FR]]-Table1[[#This Row],[Date d''achat]]))</f>
        <v/>
      </c>
      <c r="V186" s="7">
        <f>IF(ISBLANK(Table1[[#This Row],[Date de sortie]]),"",ROUNDDOWN(YEAR(Table1[[#This Row],[Date de sortie]]),-1))</f>
        <v>1960</v>
      </c>
    </row>
    <row r="187" spans="1:22">
      <c r="A187" t="s">
        <v>363</v>
      </c>
      <c r="B187" t="s">
        <v>354</v>
      </c>
      <c r="C187">
        <v>1</v>
      </c>
      <c r="D187" t="s">
        <v>34</v>
      </c>
      <c r="E187" t="s">
        <v>34</v>
      </c>
      <c r="F187" t="s">
        <v>31</v>
      </c>
      <c r="H187">
        <v>400</v>
      </c>
      <c r="N187" s="2"/>
      <c r="O187" s="2"/>
      <c r="P187" t="s">
        <v>34</v>
      </c>
      <c r="Q187" t="str">
        <f>IF(ISBLANK(Table1[[#This Row],[Date de fin de lecture FR]]),"",YEAR(Table1[[#This Row],[Date de fin de lecture FR]]))</f>
        <v/>
      </c>
      <c r="R187" s="7" t="str">
        <f>IF(ISBLANK(Table1[[#This Row],[Date de fin de lecture FR]]),"",MONTH(Table1[[#This Row],[Date de fin de lecture FR]]))</f>
        <v/>
      </c>
      <c r="S187" t="str">
        <f>IF(ISBLANK(Table1[[#This Row],[Date de début de lecture]]),"",(IF(ISBLANK(Table1[[#This Row],[Date de fin de lecture FR]]),0,Table1[[#This Row],[Date de fin de lecture FR]]-Table1[[#This Row],[Date de début de lecture]])))</f>
        <v/>
      </c>
      <c r="T187" s="15" t="str">
        <f>IF(Table1[[#This Row],[Temps de lecture en jours]]="","",IF(ISBLANK(Table1[[#This Row],[Nbr Pages]]),0,Table1[[#This Row],[Nbr Pages]]/Table1[[#This Row],[Temps de lecture en jours]]))</f>
        <v/>
      </c>
      <c r="U187" t="str">
        <f>IF(ISBLANK(Table1[[#This Row],[Date d''achat]]),"",IF(ISBLANK(Table1[[#This Row],[Date de fin de lecture FR]]),0,Table1[[#This Row],[Date de fin de lecture FR]]-Table1[[#This Row],[Date d''achat]]))</f>
        <v/>
      </c>
      <c r="V187" s="7" t="str">
        <f>IF(ISBLANK(Table1[[#This Row],[Date de sortie]]),"",ROUNDDOWN(YEAR(Table1[[#This Row],[Date de sortie]]),-1))</f>
        <v/>
      </c>
    </row>
    <row r="188" spans="1:22">
      <c r="A188" t="s">
        <v>364</v>
      </c>
      <c r="B188" t="s">
        <v>354</v>
      </c>
      <c r="C188">
        <v>1</v>
      </c>
      <c r="D188">
        <v>1</v>
      </c>
      <c r="E188">
        <v>1</v>
      </c>
      <c r="F188" t="s">
        <v>31</v>
      </c>
      <c r="H188">
        <v>288</v>
      </c>
      <c r="I188" s="2">
        <v>25204</v>
      </c>
      <c r="L188" s="2">
        <v>42829</v>
      </c>
      <c r="M188" s="2" t="s">
        <v>43</v>
      </c>
      <c r="O188" s="3" t="s">
        <v>44</v>
      </c>
      <c r="P188" t="s">
        <v>34</v>
      </c>
      <c r="Q188">
        <f>IF(ISBLANK(Table1[[#This Row],[Date de fin de lecture FR]]),"",YEAR(Table1[[#This Row],[Date de fin de lecture FR]]))</f>
        <v>2017</v>
      </c>
      <c r="R188" s="7">
        <f>IF(ISBLANK(Table1[[#This Row],[Date de fin de lecture FR]]),"",MONTH(Table1[[#This Row],[Date de fin de lecture FR]]))</f>
        <v>4</v>
      </c>
      <c r="S188" t="str">
        <f>IF(ISBLANK(Table1[[#This Row],[Date de début de lecture]]),"",(IF(ISBLANK(Table1[[#This Row],[Date de fin de lecture FR]]),0,Table1[[#This Row],[Date de fin de lecture FR]]-Table1[[#This Row],[Date de début de lecture]])))</f>
        <v/>
      </c>
      <c r="T188" s="15" t="str">
        <f>IF(Table1[[#This Row],[Temps de lecture en jours]]="","",IF(ISBLANK(Table1[[#This Row],[Nbr Pages]]),0,Table1[[#This Row],[Nbr Pages]]/Table1[[#This Row],[Temps de lecture en jours]]))</f>
        <v/>
      </c>
      <c r="U188" t="str">
        <f>IF(ISBLANK(Table1[[#This Row],[Date d''achat]]),"",IF(ISBLANK(Table1[[#This Row],[Date de fin de lecture FR]]),0,Table1[[#This Row],[Date de fin de lecture FR]]-Table1[[#This Row],[Date d''achat]]))</f>
        <v/>
      </c>
      <c r="V188" s="7">
        <f>IF(ISBLANK(Table1[[#This Row],[Date de sortie]]),"",ROUNDDOWN(YEAR(Table1[[#This Row],[Date de sortie]]),-1))</f>
        <v>1960</v>
      </c>
    </row>
    <row r="189" spans="1:22">
      <c r="A189" t="s">
        <v>365</v>
      </c>
      <c r="B189" t="s">
        <v>366</v>
      </c>
      <c r="C189">
        <v>1</v>
      </c>
      <c r="D189">
        <v>1</v>
      </c>
      <c r="E189">
        <v>1</v>
      </c>
      <c r="F189" t="s">
        <v>46</v>
      </c>
      <c r="G189" t="s">
        <v>289</v>
      </c>
      <c r="H189">
        <v>1032</v>
      </c>
      <c r="I189" s="2">
        <v>34881</v>
      </c>
      <c r="L189" s="2">
        <v>39083</v>
      </c>
      <c r="M189" s="2" t="s">
        <v>43</v>
      </c>
      <c r="O189" s="3" t="s">
        <v>44</v>
      </c>
      <c r="P189" t="s">
        <v>34</v>
      </c>
      <c r="Q189">
        <f>IF(ISBLANK(Table1[[#This Row],[Date de fin de lecture FR]]),"",YEAR(Table1[[#This Row],[Date de fin de lecture FR]]))</f>
        <v>2007</v>
      </c>
      <c r="R189" s="7">
        <f>IF(ISBLANK(Table1[[#This Row],[Date de fin de lecture FR]]),"",MONTH(Table1[[#This Row],[Date de fin de lecture FR]]))</f>
        <v>1</v>
      </c>
      <c r="S189" t="str">
        <f>IF(ISBLANK(Table1[[#This Row],[Date de début de lecture]]),"",(IF(ISBLANK(Table1[[#This Row],[Date de fin de lecture FR]]),0,Table1[[#This Row],[Date de fin de lecture FR]]-Table1[[#This Row],[Date de début de lecture]])))</f>
        <v/>
      </c>
      <c r="T189" s="15" t="str">
        <f>IF(Table1[[#This Row],[Temps de lecture en jours]]="","",IF(ISBLANK(Table1[[#This Row],[Nbr Pages]]),0,Table1[[#This Row],[Nbr Pages]]/Table1[[#This Row],[Temps de lecture en jours]]))</f>
        <v/>
      </c>
      <c r="U189" t="str">
        <f>IF(ISBLANK(Table1[[#This Row],[Date d''achat]]),"",IF(ISBLANK(Table1[[#This Row],[Date de fin de lecture FR]]),0,Table1[[#This Row],[Date de fin de lecture FR]]-Table1[[#This Row],[Date d''achat]]))</f>
        <v/>
      </c>
      <c r="V189" s="7">
        <f>IF(ISBLANK(Table1[[#This Row],[Date de sortie]]),"",ROUNDDOWN(YEAR(Table1[[#This Row],[Date de sortie]]),-1))</f>
        <v>1990</v>
      </c>
    </row>
    <row r="190" spans="1:22">
      <c r="A190" t="s">
        <v>367</v>
      </c>
      <c r="B190" t="s">
        <v>366</v>
      </c>
      <c r="C190">
        <v>1</v>
      </c>
      <c r="D190">
        <v>1</v>
      </c>
      <c r="E190" t="s">
        <v>34</v>
      </c>
      <c r="F190" t="s">
        <v>46</v>
      </c>
      <c r="G190" t="s">
        <v>289</v>
      </c>
      <c r="H190">
        <v>592</v>
      </c>
      <c r="I190" s="2">
        <v>43027</v>
      </c>
      <c r="M190" s="2" t="s">
        <v>58</v>
      </c>
      <c r="N190" s="3">
        <v>1</v>
      </c>
      <c r="O190" s="3" t="s">
        <v>44</v>
      </c>
      <c r="P190" t="s">
        <v>34</v>
      </c>
      <c r="Q190" t="str">
        <f>IF(ISBLANK(Table1[[#This Row],[Date de fin de lecture FR]]),"",YEAR(Table1[[#This Row],[Date de fin de lecture FR]]))</f>
        <v/>
      </c>
      <c r="R190" s="7" t="str">
        <f>IF(ISBLANK(Table1[[#This Row],[Date de fin de lecture FR]]),"",MONTH(Table1[[#This Row],[Date de fin de lecture FR]]))</f>
        <v/>
      </c>
      <c r="S190" t="str">
        <f>IF(ISBLANK(Table1[[#This Row],[Date de début de lecture]]),"",(IF(ISBLANK(Table1[[#This Row],[Date de fin de lecture FR]]),0,Table1[[#This Row],[Date de fin de lecture FR]]-Table1[[#This Row],[Date de début de lecture]])))</f>
        <v/>
      </c>
      <c r="T190" s="15" t="str">
        <f>IF(Table1[[#This Row],[Temps de lecture en jours]]="","",IF(ISBLANK(Table1[[#This Row],[Nbr Pages]]),0,Table1[[#This Row],[Nbr Pages]]/Table1[[#This Row],[Temps de lecture en jours]]))</f>
        <v/>
      </c>
      <c r="U190" t="str">
        <f>IF(ISBLANK(Table1[[#This Row],[Date d''achat]]),"",IF(ISBLANK(Table1[[#This Row],[Date de fin de lecture FR]]),0,Table1[[#This Row],[Date de fin de lecture FR]]-Table1[[#This Row],[Date d''achat]]))</f>
        <v/>
      </c>
      <c r="V190" s="7">
        <f>IF(ISBLANK(Table1[[#This Row],[Date de sortie]]),"",ROUNDDOWN(YEAR(Table1[[#This Row],[Date de sortie]]),-1))</f>
        <v>2010</v>
      </c>
    </row>
    <row r="191" spans="1:22">
      <c r="A191" t="s">
        <v>368</v>
      </c>
      <c r="B191" t="s">
        <v>366</v>
      </c>
      <c r="C191" t="s">
        <v>34</v>
      </c>
      <c r="D191" t="s">
        <v>34</v>
      </c>
      <c r="E191" t="s">
        <v>34</v>
      </c>
      <c r="F191" t="s">
        <v>46</v>
      </c>
      <c r="G191" t="s">
        <v>289</v>
      </c>
      <c r="N191" s="2"/>
      <c r="O191" s="2"/>
      <c r="P191" t="s">
        <v>369</v>
      </c>
      <c r="Q191" t="str">
        <f>IF(ISBLANK(Table1[[#This Row],[Date de fin de lecture FR]]),"",YEAR(Table1[[#This Row],[Date de fin de lecture FR]]))</f>
        <v/>
      </c>
      <c r="R191" s="7" t="str">
        <f>IF(ISBLANK(Table1[[#This Row],[Date de fin de lecture FR]]),"",MONTH(Table1[[#This Row],[Date de fin de lecture FR]]))</f>
        <v/>
      </c>
      <c r="S191" t="str">
        <f>IF(ISBLANK(Table1[[#This Row],[Date de début de lecture]]),"",(IF(ISBLANK(Table1[[#This Row],[Date de fin de lecture FR]]),0,Table1[[#This Row],[Date de fin de lecture FR]]-Table1[[#This Row],[Date de début de lecture]])))</f>
        <v/>
      </c>
      <c r="T191" s="15" t="str">
        <f>IF(Table1[[#This Row],[Temps de lecture en jours]]="","",IF(ISBLANK(Table1[[#This Row],[Nbr Pages]]),0,Table1[[#This Row],[Nbr Pages]]/Table1[[#This Row],[Temps de lecture en jours]]))</f>
        <v/>
      </c>
      <c r="U191" t="str">
        <f>IF(ISBLANK(Table1[[#This Row],[Date d''achat]]),"",IF(ISBLANK(Table1[[#This Row],[Date de fin de lecture FR]]),0,Table1[[#This Row],[Date de fin de lecture FR]]-Table1[[#This Row],[Date d''achat]]))</f>
        <v/>
      </c>
      <c r="V191" s="7" t="str">
        <f>IF(ISBLANK(Table1[[#This Row],[Date de sortie]]),"",ROUNDDOWN(YEAR(Table1[[#This Row],[Date de sortie]]),-1))</f>
        <v/>
      </c>
    </row>
    <row r="192" spans="1:22">
      <c r="A192" t="s">
        <v>370</v>
      </c>
      <c r="B192" t="s">
        <v>371</v>
      </c>
      <c r="C192" t="s">
        <v>34</v>
      </c>
      <c r="D192" t="s">
        <v>34</v>
      </c>
      <c r="E192" t="s">
        <v>34</v>
      </c>
      <c r="F192" t="s">
        <v>372</v>
      </c>
      <c r="N192" s="2"/>
      <c r="O192" s="2"/>
      <c r="P192" t="s">
        <v>34</v>
      </c>
      <c r="Q192" t="str">
        <f>IF(ISBLANK(Table1[[#This Row],[Date de fin de lecture FR]]),"",YEAR(Table1[[#This Row],[Date de fin de lecture FR]]))</f>
        <v/>
      </c>
      <c r="R192" s="7" t="str">
        <f>IF(ISBLANK(Table1[[#This Row],[Date de fin de lecture FR]]),"",MONTH(Table1[[#This Row],[Date de fin de lecture FR]]))</f>
        <v/>
      </c>
      <c r="S192" t="str">
        <f>IF(ISBLANK(Table1[[#This Row],[Date de début de lecture]]),"",(IF(ISBLANK(Table1[[#This Row],[Date de fin de lecture FR]]),0,Table1[[#This Row],[Date de fin de lecture FR]]-Table1[[#This Row],[Date de début de lecture]])))</f>
        <v/>
      </c>
      <c r="T192" s="15" t="str">
        <f>IF(Table1[[#This Row],[Temps de lecture en jours]]="","",IF(ISBLANK(Table1[[#This Row],[Nbr Pages]]),0,Table1[[#This Row],[Nbr Pages]]/Table1[[#This Row],[Temps de lecture en jours]]))</f>
        <v/>
      </c>
      <c r="U192" t="str">
        <f>IF(ISBLANK(Table1[[#This Row],[Date d''achat]]),"",IF(ISBLANK(Table1[[#This Row],[Date de fin de lecture FR]]),0,Table1[[#This Row],[Date de fin de lecture FR]]-Table1[[#This Row],[Date d''achat]]))</f>
        <v/>
      </c>
      <c r="V192" s="7" t="str">
        <f>IF(ISBLANK(Table1[[#This Row],[Date de sortie]]),"",ROUNDDOWN(YEAR(Table1[[#This Row],[Date de sortie]]),-1))</f>
        <v/>
      </c>
    </row>
    <row r="193" spans="1:22">
      <c r="A193" t="s">
        <v>373</v>
      </c>
      <c r="B193" t="s">
        <v>374</v>
      </c>
      <c r="C193">
        <v>1</v>
      </c>
      <c r="D193" t="s">
        <v>34</v>
      </c>
      <c r="E193" t="s">
        <v>34</v>
      </c>
      <c r="F193" t="s">
        <v>46</v>
      </c>
      <c r="N193" s="2"/>
      <c r="O193" s="2"/>
      <c r="P193" t="s">
        <v>34</v>
      </c>
      <c r="Q193" t="str">
        <f>IF(ISBLANK(Table1[[#This Row],[Date de fin de lecture FR]]),"",YEAR(Table1[[#This Row],[Date de fin de lecture FR]]))</f>
        <v/>
      </c>
      <c r="R193" s="7" t="str">
        <f>IF(ISBLANK(Table1[[#This Row],[Date de fin de lecture FR]]),"",MONTH(Table1[[#This Row],[Date de fin de lecture FR]]))</f>
        <v/>
      </c>
      <c r="S193" t="str">
        <f>IF(ISBLANK(Table1[[#This Row],[Date de début de lecture]]),"",(IF(ISBLANK(Table1[[#This Row],[Date de fin de lecture FR]]),0,Table1[[#This Row],[Date de fin de lecture FR]]-Table1[[#This Row],[Date de début de lecture]])))</f>
        <v/>
      </c>
      <c r="T193" s="15" t="str">
        <f>IF(Table1[[#This Row],[Temps de lecture en jours]]="","",IF(ISBLANK(Table1[[#This Row],[Nbr Pages]]),0,Table1[[#This Row],[Nbr Pages]]/Table1[[#This Row],[Temps de lecture en jours]]))</f>
        <v/>
      </c>
      <c r="U193" t="str">
        <f>IF(ISBLANK(Table1[[#This Row],[Date d''achat]]),"",IF(ISBLANK(Table1[[#This Row],[Date de fin de lecture FR]]),0,Table1[[#This Row],[Date de fin de lecture FR]]-Table1[[#This Row],[Date d''achat]]))</f>
        <v/>
      </c>
      <c r="V193" s="7" t="str">
        <f>IF(ISBLANK(Table1[[#This Row],[Date de sortie]]),"",ROUNDDOWN(YEAR(Table1[[#This Row],[Date de sortie]]),-1))</f>
        <v/>
      </c>
    </row>
    <row r="194" spans="1:22">
      <c r="A194" t="s">
        <v>375</v>
      </c>
      <c r="B194" t="s">
        <v>374</v>
      </c>
      <c r="C194">
        <v>1</v>
      </c>
      <c r="D194">
        <v>1</v>
      </c>
      <c r="E194" t="s">
        <v>34</v>
      </c>
      <c r="F194" t="s">
        <v>46</v>
      </c>
      <c r="G194" t="s">
        <v>97</v>
      </c>
      <c r="H194">
        <v>281</v>
      </c>
      <c r="I194" s="2">
        <v>37622</v>
      </c>
      <c r="L194" s="2">
        <v>39083</v>
      </c>
      <c r="M194" s="2" t="s">
        <v>58</v>
      </c>
      <c r="N194" s="3">
        <v>1</v>
      </c>
      <c r="O194" s="3" t="s">
        <v>44</v>
      </c>
      <c r="P194" t="s">
        <v>34</v>
      </c>
      <c r="Q194">
        <f>IF(ISBLANK(Table1[[#This Row],[Date de fin de lecture FR]]),"",YEAR(Table1[[#This Row],[Date de fin de lecture FR]]))</f>
        <v>2007</v>
      </c>
      <c r="R194" s="7">
        <f>IF(ISBLANK(Table1[[#This Row],[Date de fin de lecture FR]]),"",MONTH(Table1[[#This Row],[Date de fin de lecture FR]]))</f>
        <v>1</v>
      </c>
      <c r="S194" t="str">
        <f>IF(ISBLANK(Table1[[#This Row],[Date de début de lecture]]),"",(IF(ISBLANK(Table1[[#This Row],[Date de fin de lecture FR]]),0,Table1[[#This Row],[Date de fin de lecture FR]]-Table1[[#This Row],[Date de début de lecture]])))</f>
        <v/>
      </c>
      <c r="T194" s="15" t="str">
        <f>IF(Table1[[#This Row],[Temps de lecture en jours]]="","",IF(ISBLANK(Table1[[#This Row],[Nbr Pages]]),0,Table1[[#This Row],[Nbr Pages]]/Table1[[#This Row],[Temps de lecture en jours]]))</f>
        <v/>
      </c>
      <c r="U194" t="str">
        <f>IF(ISBLANK(Table1[[#This Row],[Date d''achat]]),"",IF(ISBLANK(Table1[[#This Row],[Date de fin de lecture FR]]),0,Table1[[#This Row],[Date de fin de lecture FR]]-Table1[[#This Row],[Date d''achat]]))</f>
        <v/>
      </c>
      <c r="V194" s="7">
        <f>IF(ISBLANK(Table1[[#This Row],[Date de sortie]]),"",ROUNDDOWN(YEAR(Table1[[#This Row],[Date de sortie]]),-1))</f>
        <v>2000</v>
      </c>
    </row>
    <row r="195" spans="1:22">
      <c r="A195" t="s">
        <v>376</v>
      </c>
      <c r="B195" t="s">
        <v>374</v>
      </c>
      <c r="C195">
        <v>1</v>
      </c>
      <c r="D195">
        <v>1</v>
      </c>
      <c r="E195" t="s">
        <v>34</v>
      </c>
      <c r="F195" t="s">
        <v>46</v>
      </c>
      <c r="G195" t="s">
        <v>97</v>
      </c>
      <c r="H195">
        <v>314</v>
      </c>
      <c r="I195" s="2">
        <v>37622</v>
      </c>
      <c r="L195" s="2">
        <v>39083</v>
      </c>
      <c r="M195" s="2" t="s">
        <v>58</v>
      </c>
      <c r="N195" s="3">
        <v>2</v>
      </c>
      <c r="O195" s="3" t="s">
        <v>44</v>
      </c>
      <c r="P195" t="s">
        <v>34</v>
      </c>
      <c r="Q195">
        <f>IF(ISBLANK(Table1[[#This Row],[Date de fin de lecture FR]]),"",YEAR(Table1[[#This Row],[Date de fin de lecture FR]]))</f>
        <v>2007</v>
      </c>
      <c r="R195" s="7">
        <f>IF(ISBLANK(Table1[[#This Row],[Date de fin de lecture FR]]),"",MONTH(Table1[[#This Row],[Date de fin de lecture FR]]))</f>
        <v>1</v>
      </c>
      <c r="S195" t="str">
        <f>IF(ISBLANK(Table1[[#This Row],[Date de début de lecture]]),"",(IF(ISBLANK(Table1[[#This Row],[Date de fin de lecture FR]]),0,Table1[[#This Row],[Date de fin de lecture FR]]-Table1[[#This Row],[Date de début de lecture]])))</f>
        <v/>
      </c>
      <c r="T195" s="15" t="str">
        <f>IF(Table1[[#This Row],[Temps de lecture en jours]]="","",IF(ISBLANK(Table1[[#This Row],[Nbr Pages]]),0,Table1[[#This Row],[Nbr Pages]]/Table1[[#This Row],[Temps de lecture en jours]]))</f>
        <v/>
      </c>
      <c r="U195" t="str">
        <f>IF(ISBLANK(Table1[[#This Row],[Date d''achat]]),"",IF(ISBLANK(Table1[[#This Row],[Date de fin de lecture FR]]),0,Table1[[#This Row],[Date de fin de lecture FR]]-Table1[[#This Row],[Date d''achat]]))</f>
        <v/>
      </c>
      <c r="V195" s="7">
        <f>IF(ISBLANK(Table1[[#This Row],[Date de sortie]]),"",ROUNDDOWN(YEAR(Table1[[#This Row],[Date de sortie]]),-1))</f>
        <v>2000</v>
      </c>
    </row>
    <row r="196" spans="1:22">
      <c r="A196" t="s">
        <v>377</v>
      </c>
      <c r="B196" t="s">
        <v>374</v>
      </c>
      <c r="C196">
        <v>1</v>
      </c>
      <c r="D196">
        <v>1</v>
      </c>
      <c r="E196" t="s">
        <v>34</v>
      </c>
      <c r="F196" t="s">
        <v>46</v>
      </c>
      <c r="G196" t="s">
        <v>97</v>
      </c>
      <c r="H196">
        <v>316</v>
      </c>
      <c r="I196" s="2">
        <v>37622</v>
      </c>
      <c r="L196" s="2">
        <v>39083</v>
      </c>
      <c r="M196" s="2" t="s">
        <v>58</v>
      </c>
      <c r="N196" s="3">
        <v>3</v>
      </c>
      <c r="O196" s="3" t="s">
        <v>44</v>
      </c>
      <c r="P196" t="s">
        <v>34</v>
      </c>
      <c r="Q196">
        <f>IF(ISBLANK(Table1[[#This Row],[Date de fin de lecture FR]]),"",YEAR(Table1[[#This Row],[Date de fin de lecture FR]]))</f>
        <v>2007</v>
      </c>
      <c r="R196" s="7">
        <f>IF(ISBLANK(Table1[[#This Row],[Date de fin de lecture FR]]),"",MONTH(Table1[[#This Row],[Date de fin de lecture FR]]))</f>
        <v>1</v>
      </c>
      <c r="S196" t="str">
        <f>IF(ISBLANK(Table1[[#This Row],[Date de début de lecture]]),"",(IF(ISBLANK(Table1[[#This Row],[Date de fin de lecture FR]]),0,Table1[[#This Row],[Date de fin de lecture FR]]-Table1[[#This Row],[Date de début de lecture]])))</f>
        <v/>
      </c>
      <c r="T196" s="15" t="str">
        <f>IF(Table1[[#This Row],[Temps de lecture en jours]]="","",IF(ISBLANK(Table1[[#This Row],[Nbr Pages]]),0,Table1[[#This Row],[Nbr Pages]]/Table1[[#This Row],[Temps de lecture en jours]]))</f>
        <v/>
      </c>
      <c r="U196" t="str">
        <f>IF(ISBLANK(Table1[[#This Row],[Date d''achat]]),"",IF(ISBLANK(Table1[[#This Row],[Date de fin de lecture FR]]),0,Table1[[#This Row],[Date de fin de lecture FR]]-Table1[[#This Row],[Date d''achat]]))</f>
        <v/>
      </c>
      <c r="V196" s="7">
        <f>IF(ISBLANK(Table1[[#This Row],[Date de sortie]]),"",ROUNDDOWN(YEAR(Table1[[#This Row],[Date de sortie]]),-1))</f>
        <v>2000</v>
      </c>
    </row>
    <row r="197" spans="1:22">
      <c r="A197" t="s">
        <v>378</v>
      </c>
      <c r="B197" t="s">
        <v>374</v>
      </c>
      <c r="C197">
        <v>1</v>
      </c>
      <c r="D197" t="s">
        <v>34</v>
      </c>
      <c r="E197" t="s">
        <v>34</v>
      </c>
      <c r="F197" t="s">
        <v>46</v>
      </c>
      <c r="G197" t="s">
        <v>97</v>
      </c>
      <c r="N197" s="2"/>
      <c r="O197" s="2"/>
      <c r="P197" t="s">
        <v>34</v>
      </c>
      <c r="Q197" t="str">
        <f>IF(ISBLANK(Table1[[#This Row],[Date de fin de lecture FR]]),"",YEAR(Table1[[#This Row],[Date de fin de lecture FR]]))</f>
        <v/>
      </c>
      <c r="R197" s="7" t="str">
        <f>IF(ISBLANK(Table1[[#This Row],[Date de fin de lecture FR]]),"",MONTH(Table1[[#This Row],[Date de fin de lecture FR]]))</f>
        <v/>
      </c>
      <c r="S197" t="str">
        <f>IF(ISBLANK(Table1[[#This Row],[Date de début de lecture]]),"",(IF(ISBLANK(Table1[[#This Row],[Date de fin de lecture FR]]),0,Table1[[#This Row],[Date de fin de lecture FR]]-Table1[[#This Row],[Date de début de lecture]])))</f>
        <v/>
      </c>
      <c r="T197" s="15" t="str">
        <f>IF(Table1[[#This Row],[Temps de lecture en jours]]="","",IF(ISBLANK(Table1[[#This Row],[Nbr Pages]]),0,Table1[[#This Row],[Nbr Pages]]/Table1[[#This Row],[Temps de lecture en jours]]))</f>
        <v/>
      </c>
      <c r="U197" t="str">
        <f>IF(ISBLANK(Table1[[#This Row],[Date d''achat]]),"",IF(ISBLANK(Table1[[#This Row],[Date de fin de lecture FR]]),0,Table1[[#This Row],[Date de fin de lecture FR]]-Table1[[#This Row],[Date d''achat]]))</f>
        <v/>
      </c>
      <c r="V197" s="7" t="str">
        <f>IF(ISBLANK(Table1[[#This Row],[Date de sortie]]),"",ROUNDDOWN(YEAR(Table1[[#This Row],[Date de sortie]]),-1))</f>
        <v/>
      </c>
    </row>
    <row r="198" spans="1:22">
      <c r="A198" t="s">
        <v>379</v>
      </c>
      <c r="B198" t="s">
        <v>380</v>
      </c>
      <c r="C198" t="s">
        <v>34</v>
      </c>
      <c r="D198" t="s">
        <v>34</v>
      </c>
      <c r="E198" t="s">
        <v>34</v>
      </c>
      <c r="F198" t="s">
        <v>34</v>
      </c>
      <c r="N198" s="2"/>
      <c r="O198" s="2"/>
      <c r="P198" t="s">
        <v>381</v>
      </c>
      <c r="Q198" t="str">
        <f>IF(ISBLANK(Table1[[#This Row],[Date de fin de lecture FR]]),"",YEAR(Table1[[#This Row],[Date de fin de lecture FR]]))</f>
        <v/>
      </c>
      <c r="R198" s="7" t="str">
        <f>IF(ISBLANK(Table1[[#This Row],[Date de fin de lecture FR]]),"",MONTH(Table1[[#This Row],[Date de fin de lecture FR]]))</f>
        <v/>
      </c>
      <c r="S198" t="str">
        <f>IF(ISBLANK(Table1[[#This Row],[Date de début de lecture]]),"",(IF(ISBLANK(Table1[[#This Row],[Date de fin de lecture FR]]),0,Table1[[#This Row],[Date de fin de lecture FR]]-Table1[[#This Row],[Date de début de lecture]])))</f>
        <v/>
      </c>
      <c r="T198" s="15" t="str">
        <f>IF(Table1[[#This Row],[Temps de lecture en jours]]="","",IF(ISBLANK(Table1[[#This Row],[Nbr Pages]]),0,Table1[[#This Row],[Nbr Pages]]/Table1[[#This Row],[Temps de lecture en jours]]))</f>
        <v/>
      </c>
      <c r="U198" t="str">
        <f>IF(ISBLANK(Table1[[#This Row],[Date d''achat]]),"",IF(ISBLANK(Table1[[#This Row],[Date de fin de lecture FR]]),0,Table1[[#This Row],[Date de fin de lecture FR]]-Table1[[#This Row],[Date d''achat]]))</f>
        <v/>
      </c>
      <c r="V198" s="7" t="str">
        <f>IF(ISBLANK(Table1[[#This Row],[Date de sortie]]),"",ROUNDDOWN(YEAR(Table1[[#This Row],[Date de sortie]]),-1))</f>
        <v/>
      </c>
    </row>
    <row r="199" spans="1:22">
      <c r="A199" t="s">
        <v>382</v>
      </c>
      <c r="B199" t="s">
        <v>383</v>
      </c>
      <c r="C199">
        <v>1</v>
      </c>
      <c r="D199">
        <v>1</v>
      </c>
      <c r="E199" t="s">
        <v>34</v>
      </c>
      <c r="F199" t="s">
        <v>31</v>
      </c>
      <c r="H199">
        <v>365</v>
      </c>
      <c r="I199" s="2">
        <v>18264</v>
      </c>
      <c r="M199" s="2" t="s">
        <v>43</v>
      </c>
      <c r="O199" s="3" t="s">
        <v>113</v>
      </c>
      <c r="P199" t="s">
        <v>34</v>
      </c>
      <c r="Q199" t="str">
        <f>IF(ISBLANK(Table1[[#This Row],[Date de fin de lecture FR]]),"",YEAR(Table1[[#This Row],[Date de fin de lecture FR]]))</f>
        <v/>
      </c>
      <c r="R199" s="7" t="str">
        <f>IF(ISBLANK(Table1[[#This Row],[Date de fin de lecture FR]]),"",MONTH(Table1[[#This Row],[Date de fin de lecture FR]]))</f>
        <v/>
      </c>
      <c r="S199" t="str">
        <f>IF(ISBLANK(Table1[[#This Row],[Date de début de lecture]]),"",(IF(ISBLANK(Table1[[#This Row],[Date de fin de lecture FR]]),0,Table1[[#This Row],[Date de fin de lecture FR]]-Table1[[#This Row],[Date de début de lecture]])))</f>
        <v/>
      </c>
      <c r="T199" s="15" t="str">
        <f>IF(Table1[[#This Row],[Temps de lecture en jours]]="","",IF(ISBLANK(Table1[[#This Row],[Nbr Pages]]),0,Table1[[#This Row],[Nbr Pages]]/Table1[[#This Row],[Temps de lecture en jours]]))</f>
        <v/>
      </c>
      <c r="U199" t="str">
        <f>IF(ISBLANK(Table1[[#This Row],[Date d''achat]]),"",IF(ISBLANK(Table1[[#This Row],[Date de fin de lecture FR]]),0,Table1[[#This Row],[Date de fin de lecture FR]]-Table1[[#This Row],[Date d''achat]]))</f>
        <v/>
      </c>
      <c r="V199" s="7">
        <f>IF(ISBLANK(Table1[[#This Row],[Date de sortie]]),"",ROUNDDOWN(YEAR(Table1[[#This Row],[Date de sortie]]),-1))</f>
        <v>1950</v>
      </c>
    </row>
    <row r="200" spans="1:22">
      <c r="A200" t="s">
        <v>384</v>
      </c>
      <c r="B200" t="s">
        <v>383</v>
      </c>
      <c r="C200">
        <v>1</v>
      </c>
      <c r="D200">
        <v>1</v>
      </c>
      <c r="E200" t="s">
        <v>34</v>
      </c>
      <c r="F200" t="s">
        <v>31</v>
      </c>
      <c r="G200" t="s">
        <v>42</v>
      </c>
      <c r="H200">
        <v>240</v>
      </c>
      <c r="I200" s="2">
        <v>19651</v>
      </c>
      <c r="M200" s="2" t="s">
        <v>43</v>
      </c>
      <c r="O200" s="3" t="s">
        <v>44</v>
      </c>
      <c r="P200" t="s">
        <v>34</v>
      </c>
      <c r="Q200" t="str">
        <f>IF(ISBLANK(Table1[[#This Row],[Date de fin de lecture FR]]),"",YEAR(Table1[[#This Row],[Date de fin de lecture FR]]))</f>
        <v/>
      </c>
      <c r="R200" s="7" t="str">
        <f>IF(ISBLANK(Table1[[#This Row],[Date de fin de lecture FR]]),"",MONTH(Table1[[#This Row],[Date de fin de lecture FR]]))</f>
        <v/>
      </c>
      <c r="S200" t="str">
        <f>IF(ISBLANK(Table1[[#This Row],[Date de début de lecture]]),"",(IF(ISBLANK(Table1[[#This Row],[Date de fin de lecture FR]]),0,Table1[[#This Row],[Date de fin de lecture FR]]-Table1[[#This Row],[Date de début de lecture]])))</f>
        <v/>
      </c>
      <c r="T200" s="15" t="str">
        <f>IF(Table1[[#This Row],[Temps de lecture en jours]]="","",IF(ISBLANK(Table1[[#This Row],[Nbr Pages]]),0,Table1[[#This Row],[Nbr Pages]]/Table1[[#This Row],[Temps de lecture en jours]]))</f>
        <v/>
      </c>
      <c r="U200" t="str">
        <f>IF(ISBLANK(Table1[[#This Row],[Date d''achat]]),"",IF(ISBLANK(Table1[[#This Row],[Date de fin de lecture FR]]),0,Table1[[#This Row],[Date de fin de lecture FR]]-Table1[[#This Row],[Date d''achat]]))</f>
        <v/>
      </c>
      <c r="V200" s="7">
        <f>IF(ISBLANK(Table1[[#This Row],[Date de sortie]]),"",ROUNDDOWN(YEAR(Table1[[#This Row],[Date de sortie]]),-1))</f>
        <v>1950</v>
      </c>
    </row>
    <row r="201" spans="1:22">
      <c r="A201" t="s">
        <v>385</v>
      </c>
      <c r="B201" t="s">
        <v>386</v>
      </c>
      <c r="C201">
        <v>1</v>
      </c>
      <c r="D201">
        <v>1</v>
      </c>
      <c r="E201">
        <v>1</v>
      </c>
      <c r="F201" t="s">
        <v>46</v>
      </c>
      <c r="H201">
        <v>50</v>
      </c>
      <c r="I201" s="2">
        <v>35508</v>
      </c>
      <c r="J201" s="2">
        <v>44119</v>
      </c>
      <c r="L201" s="2">
        <v>44146</v>
      </c>
      <c r="M201" s="2" t="s">
        <v>43</v>
      </c>
      <c r="O201" s="3" t="s">
        <v>35</v>
      </c>
      <c r="P201" t="s">
        <v>387</v>
      </c>
      <c r="Q201">
        <f>IF(ISBLANK(Table1[[#This Row],[Date de fin de lecture FR]]),"",YEAR(Table1[[#This Row],[Date de fin de lecture FR]]))</f>
        <v>2020</v>
      </c>
      <c r="R201" s="7">
        <f>IF(ISBLANK(Table1[[#This Row],[Date de fin de lecture FR]]),"",MONTH(Table1[[#This Row],[Date de fin de lecture FR]]))</f>
        <v>11</v>
      </c>
      <c r="S201" t="str">
        <f>IF(ISBLANK(Table1[[#This Row],[Date de début de lecture]]),"",(IF(ISBLANK(Table1[[#This Row],[Date de fin de lecture FR]]),0,Table1[[#This Row],[Date de fin de lecture FR]]-Table1[[#This Row],[Date de début de lecture]])))</f>
        <v/>
      </c>
      <c r="T201" s="15" t="str">
        <f>IF(Table1[[#This Row],[Temps de lecture en jours]]="","",IF(ISBLANK(Table1[[#This Row],[Nbr Pages]]),0,Table1[[#This Row],[Nbr Pages]]/Table1[[#This Row],[Temps de lecture en jours]]))</f>
        <v/>
      </c>
      <c r="U201">
        <f>IF(ISBLANK(Table1[[#This Row],[Date d''achat]]),"",IF(ISBLANK(Table1[[#This Row],[Date de fin de lecture FR]]),0,Table1[[#This Row],[Date de fin de lecture FR]]-Table1[[#This Row],[Date d''achat]]))</f>
        <v>27</v>
      </c>
      <c r="V201" s="7">
        <f>IF(ISBLANK(Table1[[#This Row],[Date de sortie]]),"",ROUNDDOWN(YEAR(Table1[[#This Row],[Date de sortie]]),-1))</f>
        <v>1990</v>
      </c>
    </row>
    <row r="202" spans="1:22">
      <c r="A202" t="s">
        <v>388</v>
      </c>
      <c r="B202" t="s">
        <v>389</v>
      </c>
      <c r="C202">
        <v>1</v>
      </c>
      <c r="D202" t="s">
        <v>34</v>
      </c>
      <c r="E202" t="s">
        <v>34</v>
      </c>
      <c r="F202" t="s">
        <v>279</v>
      </c>
      <c r="J202" s="2">
        <v>43459</v>
      </c>
      <c r="N202" s="2"/>
      <c r="O202" s="2"/>
      <c r="P202" t="s">
        <v>34</v>
      </c>
      <c r="Q202" t="str">
        <f>IF(ISBLANK(Table1[[#This Row],[Date de fin de lecture FR]]),"",YEAR(Table1[[#This Row],[Date de fin de lecture FR]]))</f>
        <v/>
      </c>
      <c r="R202" s="7" t="str">
        <f>IF(ISBLANK(Table1[[#This Row],[Date de fin de lecture FR]]),"",MONTH(Table1[[#This Row],[Date de fin de lecture FR]]))</f>
        <v/>
      </c>
      <c r="S202" t="str">
        <f>IF(ISBLANK(Table1[[#This Row],[Date de début de lecture]]),"",(IF(ISBLANK(Table1[[#This Row],[Date de fin de lecture FR]]),0,Table1[[#This Row],[Date de fin de lecture FR]]-Table1[[#This Row],[Date de début de lecture]])))</f>
        <v/>
      </c>
      <c r="T202" s="15" t="str">
        <f>IF(Table1[[#This Row],[Temps de lecture en jours]]="","",IF(ISBLANK(Table1[[#This Row],[Nbr Pages]]),0,Table1[[#This Row],[Nbr Pages]]/Table1[[#This Row],[Temps de lecture en jours]]))</f>
        <v/>
      </c>
      <c r="U202">
        <f>IF(ISBLANK(Table1[[#This Row],[Date d''achat]]),"",IF(ISBLANK(Table1[[#This Row],[Date de fin de lecture FR]]),0,Table1[[#This Row],[Date de fin de lecture FR]]-Table1[[#This Row],[Date d''achat]]))</f>
        <v>0</v>
      </c>
      <c r="V202" s="7" t="str">
        <f>IF(ISBLANK(Table1[[#This Row],[Date de sortie]]),"",ROUNDDOWN(YEAR(Table1[[#This Row],[Date de sortie]]),-1))</f>
        <v/>
      </c>
    </row>
    <row r="203" spans="1:22">
      <c r="A203" t="s">
        <v>390</v>
      </c>
      <c r="B203" t="s">
        <v>391</v>
      </c>
      <c r="C203">
        <v>1</v>
      </c>
      <c r="D203">
        <v>1</v>
      </c>
      <c r="E203">
        <v>1</v>
      </c>
      <c r="F203" t="s">
        <v>46</v>
      </c>
      <c r="G203" t="s">
        <v>392</v>
      </c>
      <c r="H203">
        <v>544</v>
      </c>
      <c r="I203" s="2">
        <v>26604</v>
      </c>
      <c r="L203" s="2">
        <v>43467</v>
      </c>
      <c r="M203" s="2" t="s">
        <v>43</v>
      </c>
      <c r="O203" s="3" t="s">
        <v>44</v>
      </c>
      <c r="P203" t="s">
        <v>34</v>
      </c>
      <c r="Q203">
        <f>IF(ISBLANK(Table1[[#This Row],[Date de fin de lecture FR]]),"",YEAR(Table1[[#This Row],[Date de fin de lecture FR]]))</f>
        <v>2019</v>
      </c>
      <c r="R203" s="7">
        <f>IF(ISBLANK(Table1[[#This Row],[Date de fin de lecture FR]]),"",MONTH(Table1[[#This Row],[Date de fin de lecture FR]]))</f>
        <v>1</v>
      </c>
      <c r="S203" t="str">
        <f>IF(ISBLANK(Table1[[#This Row],[Date de début de lecture]]),"",(IF(ISBLANK(Table1[[#This Row],[Date de fin de lecture FR]]),0,Table1[[#This Row],[Date de fin de lecture FR]]-Table1[[#This Row],[Date de début de lecture]])))</f>
        <v/>
      </c>
      <c r="T203" s="15" t="str">
        <f>IF(Table1[[#This Row],[Temps de lecture en jours]]="","",IF(ISBLANK(Table1[[#This Row],[Nbr Pages]]),0,Table1[[#This Row],[Nbr Pages]]/Table1[[#This Row],[Temps de lecture en jours]]))</f>
        <v/>
      </c>
      <c r="U203" t="str">
        <f>IF(ISBLANK(Table1[[#This Row],[Date d''achat]]),"",IF(ISBLANK(Table1[[#This Row],[Date de fin de lecture FR]]),0,Table1[[#This Row],[Date de fin de lecture FR]]-Table1[[#This Row],[Date d''achat]]))</f>
        <v/>
      </c>
      <c r="V203" s="7">
        <f>IF(ISBLANK(Table1[[#This Row],[Date de sortie]]),"",ROUNDDOWN(YEAR(Table1[[#This Row],[Date de sortie]]),-1))</f>
        <v>1970</v>
      </c>
    </row>
    <row r="204" spans="1:22">
      <c r="A204" t="s">
        <v>393</v>
      </c>
      <c r="B204" t="s">
        <v>394</v>
      </c>
      <c r="C204">
        <v>1</v>
      </c>
      <c r="D204">
        <v>1</v>
      </c>
      <c r="E204">
        <v>1</v>
      </c>
      <c r="F204" t="s">
        <v>122</v>
      </c>
      <c r="H204">
        <v>272</v>
      </c>
      <c r="I204" s="2">
        <v>20455</v>
      </c>
      <c r="M204" s="2" t="s">
        <v>43</v>
      </c>
      <c r="O204" s="3" t="s">
        <v>44</v>
      </c>
      <c r="P204" t="s">
        <v>34</v>
      </c>
      <c r="Q204" t="str">
        <f>IF(ISBLANK(Table1[[#This Row],[Date de fin de lecture FR]]),"",YEAR(Table1[[#This Row],[Date de fin de lecture FR]]))</f>
        <v/>
      </c>
      <c r="R204" s="7" t="str">
        <f>IF(ISBLANK(Table1[[#This Row],[Date de fin de lecture FR]]),"",MONTH(Table1[[#This Row],[Date de fin de lecture FR]]))</f>
        <v/>
      </c>
      <c r="S204" t="str">
        <f>IF(ISBLANK(Table1[[#This Row],[Date de début de lecture]]),"",(IF(ISBLANK(Table1[[#This Row],[Date de fin de lecture FR]]),0,Table1[[#This Row],[Date de fin de lecture FR]]-Table1[[#This Row],[Date de début de lecture]])))</f>
        <v/>
      </c>
      <c r="T204" s="15" t="str">
        <f>IF(Table1[[#This Row],[Temps de lecture en jours]]="","",IF(ISBLANK(Table1[[#This Row],[Nbr Pages]]),0,Table1[[#This Row],[Nbr Pages]]/Table1[[#This Row],[Temps de lecture en jours]]))</f>
        <v/>
      </c>
      <c r="U204" t="str">
        <f>IF(ISBLANK(Table1[[#This Row],[Date d''achat]]),"",IF(ISBLANK(Table1[[#This Row],[Date de fin de lecture FR]]),0,Table1[[#This Row],[Date de fin de lecture FR]]-Table1[[#This Row],[Date d''achat]]))</f>
        <v/>
      </c>
      <c r="V204" s="7">
        <f>IF(ISBLANK(Table1[[#This Row],[Date de sortie]]),"",ROUNDDOWN(YEAR(Table1[[#This Row],[Date de sortie]]),-1))</f>
        <v>1950</v>
      </c>
    </row>
    <row r="205" spans="1:22">
      <c r="A205" t="s">
        <v>395</v>
      </c>
      <c r="B205" t="s">
        <v>394</v>
      </c>
      <c r="C205">
        <v>1</v>
      </c>
      <c r="D205">
        <v>1</v>
      </c>
      <c r="E205">
        <v>1</v>
      </c>
      <c r="F205" t="s">
        <v>122</v>
      </c>
      <c r="H205">
        <v>475</v>
      </c>
      <c r="I205" s="2">
        <v>18264</v>
      </c>
      <c r="L205" s="2">
        <v>42727</v>
      </c>
      <c r="M205" s="2" t="s">
        <v>43</v>
      </c>
      <c r="O205" s="3" t="s">
        <v>113</v>
      </c>
      <c r="P205" t="s">
        <v>34</v>
      </c>
      <c r="Q205">
        <f>IF(ISBLANK(Table1[[#This Row],[Date de fin de lecture FR]]),"",YEAR(Table1[[#This Row],[Date de fin de lecture FR]]))</f>
        <v>2016</v>
      </c>
      <c r="R205" s="7">
        <f>IF(ISBLANK(Table1[[#This Row],[Date de fin de lecture FR]]),"",MONTH(Table1[[#This Row],[Date de fin de lecture FR]]))</f>
        <v>12</v>
      </c>
      <c r="S205" t="str">
        <f>IF(ISBLANK(Table1[[#This Row],[Date de début de lecture]]),"",(IF(ISBLANK(Table1[[#This Row],[Date de fin de lecture FR]]),0,Table1[[#This Row],[Date de fin de lecture FR]]-Table1[[#This Row],[Date de début de lecture]])))</f>
        <v/>
      </c>
      <c r="T205" s="15" t="str">
        <f>IF(Table1[[#This Row],[Temps de lecture en jours]]="","",IF(ISBLANK(Table1[[#This Row],[Nbr Pages]]),0,Table1[[#This Row],[Nbr Pages]]/Table1[[#This Row],[Temps de lecture en jours]]))</f>
        <v/>
      </c>
      <c r="U205" t="str">
        <f>IF(ISBLANK(Table1[[#This Row],[Date d''achat]]),"",IF(ISBLANK(Table1[[#This Row],[Date de fin de lecture FR]]),0,Table1[[#This Row],[Date de fin de lecture FR]]-Table1[[#This Row],[Date d''achat]]))</f>
        <v/>
      </c>
      <c r="V205" s="7">
        <f>IF(ISBLANK(Table1[[#This Row],[Date de sortie]]),"",ROUNDDOWN(YEAR(Table1[[#This Row],[Date de sortie]]),-1))</f>
        <v>1950</v>
      </c>
    </row>
    <row r="206" spans="1:22">
      <c r="A206" t="s">
        <v>396</v>
      </c>
      <c r="B206" t="s">
        <v>397</v>
      </c>
      <c r="C206" t="s">
        <v>34</v>
      </c>
      <c r="D206" t="s">
        <v>34</v>
      </c>
      <c r="E206" t="s">
        <v>34</v>
      </c>
      <c r="F206" t="s">
        <v>31</v>
      </c>
      <c r="N206" s="2"/>
      <c r="O206" s="2"/>
      <c r="P206" t="s">
        <v>398</v>
      </c>
      <c r="Q206" t="str">
        <f>IF(ISBLANK(Table1[[#This Row],[Date de fin de lecture FR]]),"",YEAR(Table1[[#This Row],[Date de fin de lecture FR]]))</f>
        <v/>
      </c>
      <c r="R206" s="7" t="str">
        <f>IF(ISBLANK(Table1[[#This Row],[Date de fin de lecture FR]]),"",MONTH(Table1[[#This Row],[Date de fin de lecture FR]]))</f>
        <v/>
      </c>
      <c r="S206" t="str">
        <f>IF(ISBLANK(Table1[[#This Row],[Date de début de lecture]]),"",(IF(ISBLANK(Table1[[#This Row],[Date de fin de lecture FR]]),0,Table1[[#This Row],[Date de fin de lecture FR]]-Table1[[#This Row],[Date de début de lecture]])))</f>
        <v/>
      </c>
      <c r="T206" s="15" t="str">
        <f>IF(Table1[[#This Row],[Temps de lecture en jours]]="","",IF(ISBLANK(Table1[[#This Row],[Nbr Pages]]),0,Table1[[#This Row],[Nbr Pages]]/Table1[[#This Row],[Temps de lecture en jours]]))</f>
        <v/>
      </c>
      <c r="U206" t="str">
        <f>IF(ISBLANK(Table1[[#This Row],[Date d''achat]]),"",IF(ISBLANK(Table1[[#This Row],[Date de fin de lecture FR]]),0,Table1[[#This Row],[Date de fin de lecture FR]]-Table1[[#This Row],[Date d''achat]]))</f>
        <v/>
      </c>
      <c r="V206" s="7" t="str">
        <f>IF(ISBLANK(Table1[[#This Row],[Date de sortie]]),"",ROUNDDOWN(YEAR(Table1[[#This Row],[Date de sortie]]),-1))</f>
        <v/>
      </c>
    </row>
    <row r="207" spans="1:22">
      <c r="A207" t="s">
        <v>399</v>
      </c>
      <c r="B207" t="s">
        <v>397</v>
      </c>
      <c r="C207" t="s">
        <v>34</v>
      </c>
      <c r="D207" t="s">
        <v>34</v>
      </c>
      <c r="E207" t="s">
        <v>34</v>
      </c>
      <c r="F207" t="s">
        <v>34</v>
      </c>
      <c r="N207" s="2"/>
      <c r="O207" s="2"/>
      <c r="P207" t="s">
        <v>34</v>
      </c>
      <c r="Q207" t="str">
        <f>IF(ISBLANK(Table1[[#This Row],[Date de fin de lecture FR]]),"",YEAR(Table1[[#This Row],[Date de fin de lecture FR]]))</f>
        <v/>
      </c>
      <c r="R207" s="7" t="str">
        <f>IF(ISBLANK(Table1[[#This Row],[Date de fin de lecture FR]]),"",MONTH(Table1[[#This Row],[Date de fin de lecture FR]]))</f>
        <v/>
      </c>
      <c r="S207" t="str">
        <f>IF(ISBLANK(Table1[[#This Row],[Date de début de lecture]]),"",(IF(ISBLANK(Table1[[#This Row],[Date de fin de lecture FR]]),0,Table1[[#This Row],[Date de fin de lecture FR]]-Table1[[#This Row],[Date de début de lecture]])))</f>
        <v/>
      </c>
      <c r="T207" s="15" t="str">
        <f>IF(Table1[[#This Row],[Temps de lecture en jours]]="","",IF(ISBLANK(Table1[[#This Row],[Nbr Pages]]),0,Table1[[#This Row],[Nbr Pages]]/Table1[[#This Row],[Temps de lecture en jours]]))</f>
        <v/>
      </c>
      <c r="U207" t="str">
        <f>IF(ISBLANK(Table1[[#This Row],[Date d''achat]]),"",IF(ISBLANK(Table1[[#This Row],[Date de fin de lecture FR]]),0,Table1[[#This Row],[Date de fin de lecture FR]]-Table1[[#This Row],[Date d''achat]]))</f>
        <v/>
      </c>
      <c r="V207" s="7" t="str">
        <f>IF(ISBLANK(Table1[[#This Row],[Date de sortie]]),"",ROUNDDOWN(YEAR(Table1[[#This Row],[Date de sortie]]),-1))</f>
        <v/>
      </c>
    </row>
    <row r="208" spans="1:22">
      <c r="A208" t="s">
        <v>400</v>
      </c>
      <c r="B208" t="s">
        <v>401</v>
      </c>
      <c r="C208">
        <v>1</v>
      </c>
      <c r="D208">
        <v>1</v>
      </c>
      <c r="E208">
        <v>1</v>
      </c>
      <c r="F208" t="s">
        <v>39</v>
      </c>
      <c r="H208">
        <v>700</v>
      </c>
      <c r="I208" s="2">
        <v>41394</v>
      </c>
      <c r="J208" s="2">
        <v>44555</v>
      </c>
      <c r="K208" s="2">
        <v>44867</v>
      </c>
      <c r="L208" s="2">
        <v>44872</v>
      </c>
      <c r="M208" s="2" t="s">
        <v>94</v>
      </c>
      <c r="O208" s="3" t="s">
        <v>44</v>
      </c>
      <c r="P208" t="s">
        <v>402</v>
      </c>
      <c r="Q208">
        <f>IF(ISBLANK(Table1[[#This Row],[Date de fin de lecture FR]]),"",YEAR(Table1[[#This Row],[Date de fin de lecture FR]]))</f>
        <v>2022</v>
      </c>
      <c r="R208" s="7">
        <f>IF(ISBLANK(Table1[[#This Row],[Date de fin de lecture FR]]),"",MONTH(Table1[[#This Row],[Date de fin de lecture FR]]))</f>
        <v>11</v>
      </c>
      <c r="S208">
        <f>IF(ISBLANK(Table1[[#This Row],[Date de début de lecture]]),"",(IF(ISBLANK(Table1[[#This Row],[Date de fin de lecture FR]]),0,Table1[[#This Row],[Date de fin de lecture FR]]-Table1[[#This Row],[Date de début de lecture]])))</f>
        <v>5</v>
      </c>
      <c r="T208" s="15">
        <f>IF(Table1[[#This Row],[Temps de lecture en jours]]="","",IF(ISBLANK(Table1[[#This Row],[Nbr Pages]]),0,Table1[[#This Row],[Nbr Pages]]/Table1[[#This Row],[Temps de lecture en jours]]))</f>
        <v>140</v>
      </c>
      <c r="U208">
        <f>IF(ISBLANK(Table1[[#This Row],[Date d''achat]]),"",IF(ISBLANK(Table1[[#This Row],[Date de fin de lecture FR]]),0,Table1[[#This Row],[Date de fin de lecture FR]]-Table1[[#This Row],[Date d''achat]]))</f>
        <v>317</v>
      </c>
      <c r="V208" s="7">
        <f>IF(ISBLANK(Table1[[#This Row],[Date de sortie]]),"",ROUNDDOWN(YEAR(Table1[[#This Row],[Date de sortie]]),-1))</f>
        <v>2010</v>
      </c>
    </row>
    <row r="209" spans="1:22">
      <c r="A209" t="s">
        <v>403</v>
      </c>
      <c r="B209" t="s">
        <v>401</v>
      </c>
      <c r="C209" t="s">
        <v>34</v>
      </c>
      <c r="D209" t="s">
        <v>34</v>
      </c>
      <c r="E209" t="s">
        <v>34</v>
      </c>
      <c r="F209" t="s">
        <v>39</v>
      </c>
      <c r="N209" s="2"/>
      <c r="O209" s="2"/>
      <c r="P209" t="s">
        <v>34</v>
      </c>
      <c r="Q209" t="str">
        <f>IF(ISBLANK(Table1[[#This Row],[Date de fin de lecture FR]]),"",YEAR(Table1[[#This Row],[Date de fin de lecture FR]]))</f>
        <v/>
      </c>
      <c r="R209" s="7" t="str">
        <f>IF(ISBLANK(Table1[[#This Row],[Date de fin de lecture FR]]),"",MONTH(Table1[[#This Row],[Date de fin de lecture FR]]))</f>
        <v/>
      </c>
      <c r="S209" t="str">
        <f>IF(ISBLANK(Table1[[#This Row],[Date de début de lecture]]),"",(IF(ISBLANK(Table1[[#This Row],[Date de fin de lecture FR]]),0,Table1[[#This Row],[Date de fin de lecture FR]]-Table1[[#This Row],[Date de début de lecture]])))</f>
        <v/>
      </c>
      <c r="T209" s="15" t="str">
        <f>IF(Table1[[#This Row],[Temps de lecture en jours]]="","",IF(ISBLANK(Table1[[#This Row],[Nbr Pages]]),0,Table1[[#This Row],[Nbr Pages]]/Table1[[#This Row],[Temps de lecture en jours]]))</f>
        <v/>
      </c>
      <c r="U209" t="str">
        <f>IF(ISBLANK(Table1[[#This Row],[Date d''achat]]),"",IF(ISBLANK(Table1[[#This Row],[Date de fin de lecture FR]]),0,Table1[[#This Row],[Date de fin de lecture FR]]-Table1[[#This Row],[Date d''achat]]))</f>
        <v/>
      </c>
      <c r="V209" s="7" t="str">
        <f>IF(ISBLANK(Table1[[#This Row],[Date de sortie]]),"",ROUNDDOWN(YEAR(Table1[[#This Row],[Date de sortie]]),-1))</f>
        <v/>
      </c>
    </row>
    <row r="210" spans="1:22">
      <c r="A210" t="s">
        <v>404</v>
      </c>
      <c r="B210" t="s">
        <v>401</v>
      </c>
      <c r="C210" t="s">
        <v>34</v>
      </c>
      <c r="D210" t="s">
        <v>34</v>
      </c>
      <c r="E210" t="s">
        <v>34</v>
      </c>
      <c r="F210" t="s">
        <v>39</v>
      </c>
      <c r="N210" s="2"/>
      <c r="O210" s="2"/>
      <c r="P210" t="s">
        <v>34</v>
      </c>
      <c r="Q210" t="str">
        <f>IF(ISBLANK(Table1[[#This Row],[Date de fin de lecture FR]]),"",YEAR(Table1[[#This Row],[Date de fin de lecture FR]]))</f>
        <v/>
      </c>
      <c r="R210" s="7" t="str">
        <f>IF(ISBLANK(Table1[[#This Row],[Date de fin de lecture FR]]),"",MONTH(Table1[[#This Row],[Date de fin de lecture FR]]))</f>
        <v/>
      </c>
      <c r="S210" t="str">
        <f>IF(ISBLANK(Table1[[#This Row],[Date de début de lecture]]),"",(IF(ISBLANK(Table1[[#This Row],[Date de fin de lecture FR]]),0,Table1[[#This Row],[Date de fin de lecture FR]]-Table1[[#This Row],[Date de début de lecture]])))</f>
        <v/>
      </c>
      <c r="T210" s="15" t="str">
        <f>IF(Table1[[#This Row],[Temps de lecture en jours]]="","",IF(ISBLANK(Table1[[#This Row],[Nbr Pages]]),0,Table1[[#This Row],[Nbr Pages]]/Table1[[#This Row],[Temps de lecture en jours]]))</f>
        <v/>
      </c>
      <c r="U210" t="str">
        <f>IF(ISBLANK(Table1[[#This Row],[Date d''achat]]),"",IF(ISBLANK(Table1[[#This Row],[Date de fin de lecture FR]]),0,Table1[[#This Row],[Date de fin de lecture FR]]-Table1[[#This Row],[Date d''achat]]))</f>
        <v/>
      </c>
      <c r="V210" s="7" t="str">
        <f>IF(ISBLANK(Table1[[#This Row],[Date de sortie]]),"",ROUNDDOWN(YEAR(Table1[[#This Row],[Date de sortie]]),-1))</f>
        <v/>
      </c>
    </row>
    <row r="211" spans="1:22">
      <c r="A211" t="s">
        <v>405</v>
      </c>
      <c r="B211" t="s">
        <v>401</v>
      </c>
      <c r="C211" t="s">
        <v>34</v>
      </c>
      <c r="D211" t="s">
        <v>34</v>
      </c>
      <c r="E211" t="s">
        <v>34</v>
      </c>
      <c r="F211" t="s">
        <v>39</v>
      </c>
      <c r="N211" s="2"/>
      <c r="O211" s="2"/>
      <c r="P211" t="s">
        <v>34</v>
      </c>
      <c r="Q211" t="str">
        <f>IF(ISBLANK(Table1[[#This Row],[Date de fin de lecture FR]]),"",YEAR(Table1[[#This Row],[Date de fin de lecture FR]]))</f>
        <v/>
      </c>
      <c r="R211" s="7" t="str">
        <f>IF(ISBLANK(Table1[[#This Row],[Date de fin de lecture FR]]),"",MONTH(Table1[[#This Row],[Date de fin de lecture FR]]))</f>
        <v/>
      </c>
      <c r="S211" t="str">
        <f>IF(ISBLANK(Table1[[#This Row],[Date de début de lecture]]),"",(IF(ISBLANK(Table1[[#This Row],[Date de fin de lecture FR]]),0,Table1[[#This Row],[Date de fin de lecture FR]]-Table1[[#This Row],[Date de début de lecture]])))</f>
        <v/>
      </c>
      <c r="T211" s="15" t="str">
        <f>IF(Table1[[#This Row],[Temps de lecture en jours]]="","",IF(ISBLANK(Table1[[#This Row],[Nbr Pages]]),0,Table1[[#This Row],[Nbr Pages]]/Table1[[#This Row],[Temps de lecture en jours]]))</f>
        <v/>
      </c>
      <c r="U211" t="str">
        <f>IF(ISBLANK(Table1[[#This Row],[Date d''achat]]),"",IF(ISBLANK(Table1[[#This Row],[Date de fin de lecture FR]]),0,Table1[[#This Row],[Date de fin de lecture FR]]-Table1[[#This Row],[Date d''achat]]))</f>
        <v/>
      </c>
      <c r="V211" s="7" t="str">
        <f>IF(ISBLANK(Table1[[#This Row],[Date de sortie]]),"",ROUNDDOWN(YEAR(Table1[[#This Row],[Date de sortie]]),-1))</f>
        <v/>
      </c>
    </row>
    <row r="212" spans="1:22">
      <c r="A212" t="s">
        <v>406</v>
      </c>
      <c r="B212" t="s">
        <v>401</v>
      </c>
      <c r="C212" t="s">
        <v>34</v>
      </c>
      <c r="D212" t="s">
        <v>34</v>
      </c>
      <c r="E212" t="s">
        <v>34</v>
      </c>
      <c r="F212" t="s">
        <v>39</v>
      </c>
      <c r="N212" s="2"/>
      <c r="O212" s="2"/>
      <c r="P212" t="s">
        <v>34</v>
      </c>
      <c r="Q212" t="str">
        <f>IF(ISBLANK(Table1[[#This Row],[Date de fin de lecture FR]]),"",YEAR(Table1[[#This Row],[Date de fin de lecture FR]]))</f>
        <v/>
      </c>
      <c r="R212" s="7" t="str">
        <f>IF(ISBLANK(Table1[[#This Row],[Date de fin de lecture FR]]),"",MONTH(Table1[[#This Row],[Date de fin de lecture FR]]))</f>
        <v/>
      </c>
      <c r="S212" t="str">
        <f>IF(ISBLANK(Table1[[#This Row],[Date de début de lecture]]),"",(IF(ISBLANK(Table1[[#This Row],[Date de fin de lecture FR]]),0,Table1[[#This Row],[Date de fin de lecture FR]]-Table1[[#This Row],[Date de début de lecture]])))</f>
        <v/>
      </c>
      <c r="T212" s="15" t="str">
        <f>IF(Table1[[#This Row],[Temps de lecture en jours]]="","",IF(ISBLANK(Table1[[#This Row],[Nbr Pages]]),0,Table1[[#This Row],[Nbr Pages]]/Table1[[#This Row],[Temps de lecture en jours]]))</f>
        <v/>
      </c>
      <c r="U212" t="str">
        <f>IF(ISBLANK(Table1[[#This Row],[Date d''achat]]),"",IF(ISBLANK(Table1[[#This Row],[Date de fin de lecture FR]]),0,Table1[[#This Row],[Date de fin de lecture FR]]-Table1[[#This Row],[Date d''achat]]))</f>
        <v/>
      </c>
      <c r="V212" s="7" t="str">
        <f>IF(ISBLANK(Table1[[#This Row],[Date de sortie]]),"",ROUNDDOWN(YEAR(Table1[[#This Row],[Date de sortie]]),-1))</f>
        <v/>
      </c>
    </row>
    <row r="213" spans="1:22">
      <c r="A213" t="s">
        <v>407</v>
      </c>
      <c r="B213" t="s">
        <v>408</v>
      </c>
      <c r="C213">
        <v>1</v>
      </c>
      <c r="D213">
        <v>1</v>
      </c>
      <c r="E213">
        <v>1</v>
      </c>
      <c r="F213" t="s">
        <v>46</v>
      </c>
      <c r="H213">
        <v>1105</v>
      </c>
      <c r="I213" s="2">
        <v>34790</v>
      </c>
      <c r="L213" s="2">
        <v>42201</v>
      </c>
      <c r="M213" s="2" t="s">
        <v>58</v>
      </c>
      <c r="N213" s="3">
        <v>1</v>
      </c>
      <c r="O213" s="3" t="s">
        <v>44</v>
      </c>
      <c r="P213" t="s">
        <v>34</v>
      </c>
      <c r="Q213">
        <f>IF(ISBLANK(Table1[[#This Row],[Date de fin de lecture FR]]),"",YEAR(Table1[[#This Row],[Date de fin de lecture FR]]))</f>
        <v>2015</v>
      </c>
      <c r="R213" s="7">
        <f>IF(ISBLANK(Table1[[#This Row],[Date de fin de lecture FR]]),"",MONTH(Table1[[#This Row],[Date de fin de lecture FR]]))</f>
        <v>7</v>
      </c>
      <c r="S213" t="str">
        <f>IF(ISBLANK(Table1[[#This Row],[Date de début de lecture]]),"",(IF(ISBLANK(Table1[[#This Row],[Date de fin de lecture FR]]),0,Table1[[#This Row],[Date de fin de lecture FR]]-Table1[[#This Row],[Date de début de lecture]])))</f>
        <v/>
      </c>
      <c r="T213" s="15" t="str">
        <f>IF(Table1[[#This Row],[Temps de lecture en jours]]="","",IF(ISBLANK(Table1[[#This Row],[Nbr Pages]]),0,Table1[[#This Row],[Nbr Pages]]/Table1[[#This Row],[Temps de lecture en jours]]))</f>
        <v/>
      </c>
      <c r="U213" t="str">
        <f>IF(ISBLANK(Table1[[#This Row],[Date d''achat]]),"",IF(ISBLANK(Table1[[#This Row],[Date de fin de lecture FR]]),0,Table1[[#This Row],[Date de fin de lecture FR]]-Table1[[#This Row],[Date d''achat]]))</f>
        <v/>
      </c>
      <c r="V213" s="7">
        <f>IF(ISBLANK(Table1[[#This Row],[Date de sortie]]),"",ROUNDDOWN(YEAR(Table1[[#This Row],[Date de sortie]]),-1))</f>
        <v>1990</v>
      </c>
    </row>
    <row r="214" spans="1:22">
      <c r="A214" t="s">
        <v>409</v>
      </c>
      <c r="B214" t="s">
        <v>408</v>
      </c>
      <c r="C214" t="s">
        <v>34</v>
      </c>
      <c r="D214">
        <v>1</v>
      </c>
      <c r="E214" t="s">
        <v>34</v>
      </c>
      <c r="F214" t="s">
        <v>46</v>
      </c>
      <c r="H214">
        <v>300</v>
      </c>
      <c r="I214" s="2">
        <v>37987</v>
      </c>
      <c r="L214" s="2">
        <v>42326</v>
      </c>
      <c r="M214" s="2" t="s">
        <v>58</v>
      </c>
      <c r="N214" s="3">
        <v>10</v>
      </c>
      <c r="O214" s="3" t="s">
        <v>44</v>
      </c>
      <c r="P214" t="s">
        <v>34</v>
      </c>
      <c r="Q214">
        <f>IF(ISBLANK(Table1[[#This Row],[Date de fin de lecture FR]]),"",YEAR(Table1[[#This Row],[Date de fin de lecture FR]]))</f>
        <v>2015</v>
      </c>
      <c r="R214" s="7">
        <f>IF(ISBLANK(Table1[[#This Row],[Date de fin de lecture FR]]),"",MONTH(Table1[[#This Row],[Date de fin de lecture FR]]))</f>
        <v>11</v>
      </c>
      <c r="S214" t="str">
        <f>IF(ISBLANK(Table1[[#This Row],[Date de début de lecture]]),"",(IF(ISBLANK(Table1[[#This Row],[Date de fin de lecture FR]]),0,Table1[[#This Row],[Date de fin de lecture FR]]-Table1[[#This Row],[Date de début de lecture]])))</f>
        <v/>
      </c>
      <c r="T214" s="15" t="str">
        <f>IF(Table1[[#This Row],[Temps de lecture en jours]]="","",IF(ISBLANK(Table1[[#This Row],[Nbr Pages]]),0,Table1[[#This Row],[Nbr Pages]]/Table1[[#This Row],[Temps de lecture en jours]]))</f>
        <v/>
      </c>
      <c r="U214" t="str">
        <f>IF(ISBLANK(Table1[[#This Row],[Date d''achat]]),"",IF(ISBLANK(Table1[[#This Row],[Date de fin de lecture FR]]),0,Table1[[#This Row],[Date de fin de lecture FR]]-Table1[[#This Row],[Date d''achat]]))</f>
        <v/>
      </c>
      <c r="V214" s="7">
        <f>IF(ISBLANK(Table1[[#This Row],[Date de sortie]]),"",ROUNDDOWN(YEAR(Table1[[#This Row],[Date de sortie]]),-1))</f>
        <v>2000</v>
      </c>
    </row>
    <row r="215" spans="1:22">
      <c r="A215" t="s">
        <v>410</v>
      </c>
      <c r="B215" t="s">
        <v>408</v>
      </c>
      <c r="C215">
        <v>1</v>
      </c>
      <c r="D215">
        <v>1</v>
      </c>
      <c r="E215">
        <v>1</v>
      </c>
      <c r="F215" t="s">
        <v>46</v>
      </c>
      <c r="H215">
        <v>912</v>
      </c>
      <c r="I215" s="2">
        <v>36544</v>
      </c>
      <c r="L215" s="2">
        <v>42202</v>
      </c>
      <c r="M215" s="2" t="s">
        <v>58</v>
      </c>
      <c r="N215" s="3">
        <v>4</v>
      </c>
      <c r="O215" s="3" t="s">
        <v>44</v>
      </c>
      <c r="P215" t="s">
        <v>34</v>
      </c>
      <c r="Q215">
        <f>IF(ISBLANK(Table1[[#This Row],[Date de fin de lecture FR]]),"",YEAR(Table1[[#This Row],[Date de fin de lecture FR]]))</f>
        <v>2015</v>
      </c>
      <c r="R215" s="7">
        <f>IF(ISBLANK(Table1[[#This Row],[Date de fin de lecture FR]]),"",MONTH(Table1[[#This Row],[Date de fin de lecture FR]]))</f>
        <v>7</v>
      </c>
      <c r="S215" t="str">
        <f>IF(ISBLANK(Table1[[#This Row],[Date de début de lecture]]),"",(IF(ISBLANK(Table1[[#This Row],[Date de fin de lecture FR]]),0,Table1[[#This Row],[Date de fin de lecture FR]]-Table1[[#This Row],[Date de début de lecture]])))</f>
        <v/>
      </c>
      <c r="T215" s="15" t="str">
        <f>IF(Table1[[#This Row],[Temps de lecture en jours]]="","",IF(ISBLANK(Table1[[#This Row],[Nbr Pages]]),0,Table1[[#This Row],[Nbr Pages]]/Table1[[#This Row],[Temps de lecture en jours]]))</f>
        <v/>
      </c>
      <c r="U215" t="str">
        <f>IF(ISBLANK(Table1[[#This Row],[Date d''achat]]),"",IF(ISBLANK(Table1[[#This Row],[Date de fin de lecture FR]]),0,Table1[[#This Row],[Date de fin de lecture FR]]-Table1[[#This Row],[Date d''achat]]))</f>
        <v/>
      </c>
      <c r="V215" s="7">
        <f>IF(ISBLANK(Table1[[#This Row],[Date de sortie]]),"",ROUNDDOWN(YEAR(Table1[[#This Row],[Date de sortie]]),-1))</f>
        <v>2000</v>
      </c>
    </row>
    <row r="216" spans="1:22">
      <c r="A216" t="s">
        <v>411</v>
      </c>
      <c r="B216" t="s">
        <v>408</v>
      </c>
      <c r="C216">
        <v>1</v>
      </c>
      <c r="D216">
        <v>1</v>
      </c>
      <c r="E216">
        <v>1</v>
      </c>
      <c r="F216" t="s">
        <v>46</v>
      </c>
      <c r="H216">
        <v>1030</v>
      </c>
      <c r="I216" s="2">
        <v>37257</v>
      </c>
      <c r="L216" s="2">
        <v>42005</v>
      </c>
      <c r="M216" s="2" t="s">
        <v>58</v>
      </c>
      <c r="N216" s="3">
        <v>7</v>
      </c>
      <c r="O216" s="3" t="s">
        <v>44</v>
      </c>
      <c r="P216" t="s">
        <v>34</v>
      </c>
      <c r="Q216">
        <f>IF(ISBLANK(Table1[[#This Row],[Date de fin de lecture FR]]),"",YEAR(Table1[[#This Row],[Date de fin de lecture FR]]))</f>
        <v>2015</v>
      </c>
      <c r="R216" s="7">
        <f>IF(ISBLANK(Table1[[#This Row],[Date de fin de lecture FR]]),"",MONTH(Table1[[#This Row],[Date de fin de lecture FR]]))</f>
        <v>1</v>
      </c>
      <c r="S216" t="str">
        <f>IF(ISBLANK(Table1[[#This Row],[Date de début de lecture]]),"",(IF(ISBLANK(Table1[[#This Row],[Date de fin de lecture FR]]),0,Table1[[#This Row],[Date de fin de lecture FR]]-Table1[[#This Row],[Date de début de lecture]])))</f>
        <v/>
      </c>
      <c r="T216" s="15" t="str">
        <f>IF(Table1[[#This Row],[Temps de lecture en jours]]="","",IF(ISBLANK(Table1[[#This Row],[Nbr Pages]]),0,Table1[[#This Row],[Nbr Pages]]/Table1[[#This Row],[Temps de lecture en jours]]))</f>
        <v/>
      </c>
      <c r="U216" t="str">
        <f>IF(ISBLANK(Table1[[#This Row],[Date d''achat]]),"",IF(ISBLANK(Table1[[#This Row],[Date de fin de lecture FR]]),0,Table1[[#This Row],[Date de fin de lecture FR]]-Table1[[#This Row],[Date d''achat]]))</f>
        <v/>
      </c>
      <c r="V216" s="7">
        <f>IF(ISBLANK(Table1[[#This Row],[Date de sortie]]),"",ROUNDDOWN(YEAR(Table1[[#This Row],[Date de sortie]]),-1))</f>
        <v>2000</v>
      </c>
    </row>
    <row r="217" spans="1:22">
      <c r="A217" t="s">
        <v>412</v>
      </c>
      <c r="B217" t="s">
        <v>408</v>
      </c>
      <c r="C217" t="s">
        <v>34</v>
      </c>
      <c r="D217">
        <v>1</v>
      </c>
      <c r="E217" t="s">
        <v>34</v>
      </c>
      <c r="F217" t="s">
        <v>46</v>
      </c>
      <c r="H217">
        <v>471</v>
      </c>
      <c r="I217" s="2">
        <v>37622</v>
      </c>
      <c r="L217" s="2">
        <v>42005</v>
      </c>
      <c r="M217" s="2" t="s">
        <v>58</v>
      </c>
      <c r="N217" s="3">
        <v>9</v>
      </c>
      <c r="O217" s="3" t="s">
        <v>44</v>
      </c>
      <c r="P217" t="s">
        <v>34</v>
      </c>
      <c r="Q217">
        <f>IF(ISBLANK(Table1[[#This Row],[Date de fin de lecture FR]]),"",YEAR(Table1[[#This Row],[Date de fin de lecture FR]]))</f>
        <v>2015</v>
      </c>
      <c r="R217" s="7">
        <f>IF(ISBLANK(Table1[[#This Row],[Date de fin de lecture FR]]),"",MONTH(Table1[[#This Row],[Date de fin de lecture FR]]))</f>
        <v>1</v>
      </c>
      <c r="S217" t="str">
        <f>IF(ISBLANK(Table1[[#This Row],[Date de début de lecture]]),"",(IF(ISBLANK(Table1[[#This Row],[Date de fin de lecture FR]]),0,Table1[[#This Row],[Date de fin de lecture FR]]-Table1[[#This Row],[Date de début de lecture]])))</f>
        <v/>
      </c>
      <c r="T217" s="15" t="str">
        <f>IF(Table1[[#This Row],[Temps de lecture en jours]]="","",IF(ISBLANK(Table1[[#This Row],[Nbr Pages]]),0,Table1[[#This Row],[Nbr Pages]]/Table1[[#This Row],[Temps de lecture en jours]]))</f>
        <v/>
      </c>
      <c r="U217" t="str">
        <f>IF(ISBLANK(Table1[[#This Row],[Date d''achat]]),"",IF(ISBLANK(Table1[[#This Row],[Date de fin de lecture FR]]),0,Table1[[#This Row],[Date de fin de lecture FR]]-Table1[[#This Row],[Date d''achat]]))</f>
        <v/>
      </c>
      <c r="V217" s="7">
        <f>IF(ISBLANK(Table1[[#This Row],[Date de sortie]]),"",ROUNDDOWN(YEAR(Table1[[#This Row],[Date de sortie]]),-1))</f>
        <v>2000</v>
      </c>
    </row>
    <row r="218" spans="1:22">
      <c r="A218" t="s">
        <v>413</v>
      </c>
      <c r="B218" t="s">
        <v>408</v>
      </c>
      <c r="C218">
        <v>1</v>
      </c>
      <c r="D218" t="s">
        <v>34</v>
      </c>
      <c r="E218" t="s">
        <v>34</v>
      </c>
      <c r="F218" t="s">
        <v>46</v>
      </c>
      <c r="N218" s="2"/>
      <c r="O218" s="2"/>
      <c r="P218" t="s">
        <v>414</v>
      </c>
      <c r="Q218" t="str">
        <f>IF(ISBLANK(Table1[[#This Row],[Date de fin de lecture FR]]),"",YEAR(Table1[[#This Row],[Date de fin de lecture FR]]))</f>
        <v/>
      </c>
      <c r="R218" s="7" t="str">
        <f>IF(ISBLANK(Table1[[#This Row],[Date de fin de lecture FR]]),"",MONTH(Table1[[#This Row],[Date de fin de lecture FR]]))</f>
        <v/>
      </c>
      <c r="S218" t="str">
        <f>IF(ISBLANK(Table1[[#This Row],[Date de début de lecture]]),"",(IF(ISBLANK(Table1[[#This Row],[Date de fin de lecture FR]]),0,Table1[[#This Row],[Date de fin de lecture FR]]-Table1[[#This Row],[Date de début de lecture]])))</f>
        <v/>
      </c>
      <c r="T218" s="15" t="str">
        <f>IF(Table1[[#This Row],[Temps de lecture en jours]]="","",IF(ISBLANK(Table1[[#This Row],[Nbr Pages]]),0,Table1[[#This Row],[Nbr Pages]]/Table1[[#This Row],[Temps de lecture en jours]]))</f>
        <v/>
      </c>
      <c r="U218" t="str">
        <f>IF(ISBLANK(Table1[[#This Row],[Date d''achat]]),"",IF(ISBLANK(Table1[[#This Row],[Date de fin de lecture FR]]),0,Table1[[#This Row],[Date de fin de lecture FR]]-Table1[[#This Row],[Date d''achat]]))</f>
        <v/>
      </c>
      <c r="V218" s="7" t="str">
        <f>IF(ISBLANK(Table1[[#This Row],[Date de sortie]]),"",ROUNDDOWN(YEAR(Table1[[#This Row],[Date de sortie]]),-1))</f>
        <v/>
      </c>
    </row>
    <row r="219" spans="1:22">
      <c r="A219" t="s">
        <v>415</v>
      </c>
      <c r="B219" t="s">
        <v>408</v>
      </c>
      <c r="C219">
        <v>1</v>
      </c>
      <c r="D219">
        <v>1</v>
      </c>
      <c r="E219" t="s">
        <v>34</v>
      </c>
      <c r="F219" t="s">
        <v>46</v>
      </c>
      <c r="H219">
        <v>317</v>
      </c>
      <c r="I219" s="2">
        <v>37904</v>
      </c>
      <c r="M219" s="2" t="s">
        <v>58</v>
      </c>
      <c r="N219" s="3">
        <v>1</v>
      </c>
      <c r="O219" s="3" t="s">
        <v>44</v>
      </c>
      <c r="P219" t="s">
        <v>414</v>
      </c>
      <c r="Q219" t="str">
        <f>IF(ISBLANK(Table1[[#This Row],[Date de fin de lecture FR]]),"",YEAR(Table1[[#This Row],[Date de fin de lecture FR]]))</f>
        <v/>
      </c>
      <c r="R219" s="7" t="str">
        <f>IF(ISBLANK(Table1[[#This Row],[Date de fin de lecture FR]]),"",MONTH(Table1[[#This Row],[Date de fin de lecture FR]]))</f>
        <v/>
      </c>
      <c r="S219" t="str">
        <f>IF(ISBLANK(Table1[[#This Row],[Date de début de lecture]]),"",(IF(ISBLANK(Table1[[#This Row],[Date de fin de lecture FR]]),0,Table1[[#This Row],[Date de fin de lecture FR]]-Table1[[#This Row],[Date de début de lecture]])))</f>
        <v/>
      </c>
      <c r="T219" s="15" t="str">
        <f>IF(Table1[[#This Row],[Temps de lecture en jours]]="","",IF(ISBLANK(Table1[[#This Row],[Nbr Pages]]),0,Table1[[#This Row],[Nbr Pages]]/Table1[[#This Row],[Temps de lecture en jours]]))</f>
        <v/>
      </c>
      <c r="U219" t="str">
        <f>IF(ISBLANK(Table1[[#This Row],[Date d''achat]]),"",IF(ISBLANK(Table1[[#This Row],[Date de fin de lecture FR]]),0,Table1[[#This Row],[Date de fin de lecture FR]]-Table1[[#This Row],[Date d''achat]]))</f>
        <v/>
      </c>
      <c r="V219" s="7">
        <f>IF(ISBLANK(Table1[[#This Row],[Date de sortie]]),"",ROUNDDOWN(YEAR(Table1[[#This Row],[Date de sortie]]),-1))</f>
        <v>2000</v>
      </c>
    </row>
    <row r="220" spans="1:22">
      <c r="A220" t="s">
        <v>416</v>
      </c>
      <c r="B220" t="s">
        <v>408</v>
      </c>
      <c r="C220">
        <v>1</v>
      </c>
      <c r="D220">
        <v>1</v>
      </c>
      <c r="E220" t="s">
        <v>34</v>
      </c>
      <c r="F220" t="s">
        <v>46</v>
      </c>
      <c r="H220">
        <v>384</v>
      </c>
      <c r="I220" s="2">
        <v>37904</v>
      </c>
      <c r="M220" s="2" t="s">
        <v>58</v>
      </c>
      <c r="N220" s="3">
        <v>2</v>
      </c>
      <c r="O220" s="3" t="s">
        <v>44</v>
      </c>
      <c r="P220" t="s">
        <v>414</v>
      </c>
      <c r="Q220" t="str">
        <f>IF(ISBLANK(Table1[[#This Row],[Date de fin de lecture FR]]),"",YEAR(Table1[[#This Row],[Date de fin de lecture FR]]))</f>
        <v/>
      </c>
      <c r="R220" s="7" t="str">
        <f>IF(ISBLANK(Table1[[#This Row],[Date de fin de lecture FR]]),"",MONTH(Table1[[#This Row],[Date de fin de lecture FR]]))</f>
        <v/>
      </c>
      <c r="S220" t="str">
        <f>IF(ISBLANK(Table1[[#This Row],[Date de début de lecture]]),"",(IF(ISBLANK(Table1[[#This Row],[Date de fin de lecture FR]]),0,Table1[[#This Row],[Date de fin de lecture FR]]-Table1[[#This Row],[Date de début de lecture]])))</f>
        <v/>
      </c>
      <c r="T220" s="15" t="str">
        <f>IF(Table1[[#This Row],[Temps de lecture en jours]]="","",IF(ISBLANK(Table1[[#This Row],[Nbr Pages]]),0,Table1[[#This Row],[Nbr Pages]]/Table1[[#This Row],[Temps de lecture en jours]]))</f>
        <v/>
      </c>
      <c r="U220" t="str">
        <f>IF(ISBLANK(Table1[[#This Row],[Date d''achat]]),"",IF(ISBLANK(Table1[[#This Row],[Date de fin de lecture FR]]),0,Table1[[#This Row],[Date de fin de lecture FR]]-Table1[[#This Row],[Date d''achat]]))</f>
        <v/>
      </c>
      <c r="V220" s="7">
        <f>IF(ISBLANK(Table1[[#This Row],[Date de sortie]]),"",ROUNDDOWN(YEAR(Table1[[#This Row],[Date de sortie]]),-1))</f>
        <v>2000</v>
      </c>
    </row>
    <row r="221" spans="1:22">
      <c r="A221" t="s">
        <v>417</v>
      </c>
      <c r="B221" t="s">
        <v>408</v>
      </c>
      <c r="C221">
        <v>1</v>
      </c>
      <c r="D221">
        <v>1</v>
      </c>
      <c r="E221" t="s">
        <v>34</v>
      </c>
      <c r="F221" t="s">
        <v>46</v>
      </c>
      <c r="H221">
        <v>379</v>
      </c>
      <c r="I221" s="2">
        <v>37904</v>
      </c>
      <c r="L221" s="2">
        <v>42789</v>
      </c>
      <c r="M221" s="2" t="s">
        <v>58</v>
      </c>
      <c r="N221" s="3">
        <v>3</v>
      </c>
      <c r="O221" s="3" t="s">
        <v>44</v>
      </c>
      <c r="P221" t="s">
        <v>414</v>
      </c>
      <c r="Q221">
        <f>IF(ISBLANK(Table1[[#This Row],[Date de fin de lecture FR]]),"",YEAR(Table1[[#This Row],[Date de fin de lecture FR]]))</f>
        <v>2017</v>
      </c>
      <c r="R221" s="7">
        <f>IF(ISBLANK(Table1[[#This Row],[Date de fin de lecture FR]]),"",MONTH(Table1[[#This Row],[Date de fin de lecture FR]]))</f>
        <v>2</v>
      </c>
      <c r="S221" t="str">
        <f>IF(ISBLANK(Table1[[#This Row],[Date de début de lecture]]),"",(IF(ISBLANK(Table1[[#This Row],[Date de fin de lecture FR]]),0,Table1[[#This Row],[Date de fin de lecture FR]]-Table1[[#This Row],[Date de début de lecture]])))</f>
        <v/>
      </c>
      <c r="T221" s="15" t="str">
        <f>IF(Table1[[#This Row],[Temps de lecture en jours]]="","",IF(ISBLANK(Table1[[#This Row],[Nbr Pages]]),0,Table1[[#This Row],[Nbr Pages]]/Table1[[#This Row],[Temps de lecture en jours]]))</f>
        <v/>
      </c>
      <c r="U221" t="str">
        <f>IF(ISBLANK(Table1[[#This Row],[Date d''achat]]),"",IF(ISBLANK(Table1[[#This Row],[Date de fin de lecture FR]]),0,Table1[[#This Row],[Date de fin de lecture FR]]-Table1[[#This Row],[Date d''achat]]))</f>
        <v/>
      </c>
      <c r="V221" s="7">
        <f>IF(ISBLANK(Table1[[#This Row],[Date de sortie]]),"",ROUNDDOWN(YEAR(Table1[[#This Row],[Date de sortie]]),-1))</f>
        <v>2000</v>
      </c>
    </row>
    <row r="222" spans="1:22">
      <c r="A222" t="s">
        <v>418</v>
      </c>
      <c r="B222" t="s">
        <v>408</v>
      </c>
      <c r="C222">
        <v>1</v>
      </c>
      <c r="D222" t="s">
        <v>34</v>
      </c>
      <c r="E222" t="s">
        <v>34</v>
      </c>
      <c r="F222" t="s">
        <v>46</v>
      </c>
      <c r="N222" s="2"/>
      <c r="O222" s="2"/>
      <c r="P222" t="s">
        <v>34</v>
      </c>
      <c r="Q222" t="str">
        <f>IF(ISBLANK(Table1[[#This Row],[Date de fin de lecture FR]]),"",YEAR(Table1[[#This Row],[Date de fin de lecture FR]]))</f>
        <v/>
      </c>
      <c r="R222" s="7" t="str">
        <f>IF(ISBLANK(Table1[[#This Row],[Date de fin de lecture FR]]),"",MONTH(Table1[[#This Row],[Date de fin de lecture FR]]))</f>
        <v/>
      </c>
      <c r="S222" t="str">
        <f>IF(ISBLANK(Table1[[#This Row],[Date de début de lecture]]),"",(IF(ISBLANK(Table1[[#This Row],[Date de fin de lecture FR]]),0,Table1[[#This Row],[Date de fin de lecture FR]]-Table1[[#This Row],[Date de début de lecture]])))</f>
        <v/>
      </c>
      <c r="T222" s="15" t="str">
        <f>IF(Table1[[#This Row],[Temps de lecture en jours]]="","",IF(ISBLANK(Table1[[#This Row],[Nbr Pages]]),0,Table1[[#This Row],[Nbr Pages]]/Table1[[#This Row],[Temps de lecture en jours]]))</f>
        <v/>
      </c>
      <c r="U222" t="str">
        <f>IF(ISBLANK(Table1[[#This Row],[Date d''achat]]),"",IF(ISBLANK(Table1[[#This Row],[Date de fin de lecture FR]]),0,Table1[[#This Row],[Date de fin de lecture FR]]-Table1[[#This Row],[Date d''achat]]))</f>
        <v/>
      </c>
      <c r="V222" s="7" t="str">
        <f>IF(ISBLANK(Table1[[#This Row],[Date de sortie]]),"",ROUNDDOWN(YEAR(Table1[[#This Row],[Date de sortie]]),-1))</f>
        <v/>
      </c>
    </row>
    <row r="223" spans="1:22">
      <c r="A223" t="s">
        <v>419</v>
      </c>
      <c r="B223" t="s">
        <v>408</v>
      </c>
      <c r="C223">
        <v>1</v>
      </c>
      <c r="D223" t="s">
        <v>34</v>
      </c>
      <c r="E223" t="s">
        <v>34</v>
      </c>
      <c r="F223" t="s">
        <v>46</v>
      </c>
      <c r="H223">
        <v>96</v>
      </c>
      <c r="N223" s="2"/>
      <c r="O223" s="2"/>
      <c r="P223" t="s">
        <v>34</v>
      </c>
      <c r="Q223" t="str">
        <f>IF(ISBLANK(Table1[[#This Row],[Date de fin de lecture FR]]),"",YEAR(Table1[[#This Row],[Date de fin de lecture FR]]))</f>
        <v/>
      </c>
      <c r="R223" s="7" t="str">
        <f>IF(ISBLANK(Table1[[#This Row],[Date de fin de lecture FR]]),"",MONTH(Table1[[#This Row],[Date de fin de lecture FR]]))</f>
        <v/>
      </c>
      <c r="S223" t="str">
        <f>IF(ISBLANK(Table1[[#This Row],[Date de début de lecture]]),"",(IF(ISBLANK(Table1[[#This Row],[Date de fin de lecture FR]]),0,Table1[[#This Row],[Date de fin de lecture FR]]-Table1[[#This Row],[Date de début de lecture]])))</f>
        <v/>
      </c>
      <c r="T223" s="15" t="str">
        <f>IF(Table1[[#This Row],[Temps de lecture en jours]]="","",IF(ISBLANK(Table1[[#This Row],[Nbr Pages]]),0,Table1[[#This Row],[Nbr Pages]]/Table1[[#This Row],[Temps de lecture en jours]]))</f>
        <v/>
      </c>
      <c r="U223" t="str">
        <f>IF(ISBLANK(Table1[[#This Row],[Date d''achat]]),"",IF(ISBLANK(Table1[[#This Row],[Date de fin de lecture FR]]),0,Table1[[#This Row],[Date de fin de lecture FR]]-Table1[[#This Row],[Date d''achat]]))</f>
        <v/>
      </c>
      <c r="V223" s="7" t="str">
        <f>IF(ISBLANK(Table1[[#This Row],[Date de sortie]]),"",ROUNDDOWN(YEAR(Table1[[#This Row],[Date de sortie]]),-1))</f>
        <v/>
      </c>
    </row>
    <row r="224" spans="1:22">
      <c r="A224" t="s">
        <v>420</v>
      </c>
      <c r="B224" t="s">
        <v>421</v>
      </c>
      <c r="C224">
        <v>1</v>
      </c>
      <c r="D224" t="s">
        <v>34</v>
      </c>
      <c r="E224" t="s">
        <v>34</v>
      </c>
      <c r="F224" t="s">
        <v>31</v>
      </c>
      <c r="N224" s="2"/>
      <c r="O224" s="2"/>
      <c r="P224" t="s">
        <v>34</v>
      </c>
      <c r="Q224" t="str">
        <f>IF(ISBLANK(Table1[[#This Row],[Date de fin de lecture FR]]),"",YEAR(Table1[[#This Row],[Date de fin de lecture FR]]))</f>
        <v/>
      </c>
      <c r="R224" s="7" t="str">
        <f>IF(ISBLANK(Table1[[#This Row],[Date de fin de lecture FR]]),"",MONTH(Table1[[#This Row],[Date de fin de lecture FR]]))</f>
        <v/>
      </c>
      <c r="S224" t="str">
        <f>IF(ISBLANK(Table1[[#This Row],[Date de début de lecture]]),"",(IF(ISBLANK(Table1[[#This Row],[Date de fin de lecture FR]]),0,Table1[[#This Row],[Date de fin de lecture FR]]-Table1[[#This Row],[Date de début de lecture]])))</f>
        <v/>
      </c>
      <c r="T224" s="15" t="str">
        <f>IF(Table1[[#This Row],[Temps de lecture en jours]]="","",IF(ISBLANK(Table1[[#This Row],[Nbr Pages]]),0,Table1[[#This Row],[Nbr Pages]]/Table1[[#This Row],[Temps de lecture en jours]]))</f>
        <v/>
      </c>
      <c r="U224" t="str">
        <f>IF(ISBLANK(Table1[[#This Row],[Date d''achat]]),"",IF(ISBLANK(Table1[[#This Row],[Date de fin de lecture FR]]),0,Table1[[#This Row],[Date de fin de lecture FR]]-Table1[[#This Row],[Date d''achat]]))</f>
        <v/>
      </c>
      <c r="V224" s="7" t="str">
        <f>IF(ISBLANK(Table1[[#This Row],[Date de sortie]]),"",ROUNDDOWN(YEAR(Table1[[#This Row],[Date de sortie]]),-1))</f>
        <v/>
      </c>
    </row>
    <row r="225" spans="1:22">
      <c r="A225" t="s">
        <v>422</v>
      </c>
      <c r="B225" t="s">
        <v>421</v>
      </c>
      <c r="C225">
        <v>1</v>
      </c>
      <c r="D225" t="s">
        <v>34</v>
      </c>
      <c r="E225" t="s">
        <v>34</v>
      </c>
      <c r="F225" t="s">
        <v>31</v>
      </c>
      <c r="N225" s="2"/>
      <c r="O225" s="2"/>
      <c r="P225" t="s">
        <v>34</v>
      </c>
      <c r="Q225" t="str">
        <f>IF(ISBLANK(Table1[[#This Row],[Date de fin de lecture FR]]),"",YEAR(Table1[[#This Row],[Date de fin de lecture FR]]))</f>
        <v/>
      </c>
      <c r="R225" s="7" t="str">
        <f>IF(ISBLANK(Table1[[#This Row],[Date de fin de lecture FR]]),"",MONTH(Table1[[#This Row],[Date de fin de lecture FR]]))</f>
        <v/>
      </c>
      <c r="S225" t="str">
        <f>IF(ISBLANK(Table1[[#This Row],[Date de début de lecture]]),"",(IF(ISBLANK(Table1[[#This Row],[Date de fin de lecture FR]]),0,Table1[[#This Row],[Date de fin de lecture FR]]-Table1[[#This Row],[Date de début de lecture]])))</f>
        <v/>
      </c>
      <c r="T225" s="15" t="str">
        <f>IF(Table1[[#This Row],[Temps de lecture en jours]]="","",IF(ISBLANK(Table1[[#This Row],[Nbr Pages]]),0,Table1[[#This Row],[Nbr Pages]]/Table1[[#This Row],[Temps de lecture en jours]]))</f>
        <v/>
      </c>
      <c r="U225" t="str">
        <f>IF(ISBLANK(Table1[[#This Row],[Date d''achat]]),"",IF(ISBLANK(Table1[[#This Row],[Date de fin de lecture FR]]),0,Table1[[#This Row],[Date de fin de lecture FR]]-Table1[[#This Row],[Date d''achat]]))</f>
        <v/>
      </c>
      <c r="V225" s="7" t="str">
        <f>IF(ISBLANK(Table1[[#This Row],[Date de sortie]]),"",ROUNDDOWN(YEAR(Table1[[#This Row],[Date de sortie]]),-1))</f>
        <v/>
      </c>
    </row>
    <row r="226" spans="1:22">
      <c r="A226" t="s">
        <v>423</v>
      </c>
      <c r="B226" t="s">
        <v>424</v>
      </c>
      <c r="F226" t="s">
        <v>46</v>
      </c>
      <c r="G226" t="s">
        <v>425</v>
      </c>
      <c r="I226" s="2">
        <v>43893</v>
      </c>
      <c r="N226" s="2"/>
      <c r="O226" s="2"/>
      <c r="P226" t="s">
        <v>426</v>
      </c>
      <c r="Q226" t="str">
        <f>IF(ISBLANK(Table1[[#This Row],[Date de fin de lecture FR]]),"",YEAR(Table1[[#This Row],[Date de fin de lecture FR]]))</f>
        <v/>
      </c>
      <c r="R226" s="7" t="str">
        <f>IF(ISBLANK(Table1[[#This Row],[Date de fin de lecture FR]]),"",MONTH(Table1[[#This Row],[Date de fin de lecture FR]]))</f>
        <v/>
      </c>
      <c r="S226" t="str">
        <f>IF(ISBLANK(Table1[[#This Row],[Date de début de lecture]]),"",(IF(ISBLANK(Table1[[#This Row],[Date de fin de lecture FR]]),0,Table1[[#This Row],[Date de fin de lecture FR]]-Table1[[#This Row],[Date de début de lecture]])))</f>
        <v/>
      </c>
      <c r="T226" s="15" t="str">
        <f>IF(Table1[[#This Row],[Temps de lecture en jours]]="","",IF(ISBLANK(Table1[[#This Row],[Nbr Pages]]),0,Table1[[#This Row],[Nbr Pages]]/Table1[[#This Row],[Temps de lecture en jours]]))</f>
        <v/>
      </c>
      <c r="U226" t="str">
        <f>IF(ISBLANK(Table1[[#This Row],[Date d''achat]]),"",IF(ISBLANK(Table1[[#This Row],[Date de fin de lecture FR]]),0,Table1[[#This Row],[Date de fin de lecture FR]]-Table1[[#This Row],[Date d''achat]]))</f>
        <v/>
      </c>
      <c r="V226" s="7">
        <f>IF(ISBLANK(Table1[[#This Row],[Date de sortie]]),"",ROUNDDOWN(YEAR(Table1[[#This Row],[Date de sortie]]),-1))</f>
        <v>2020</v>
      </c>
    </row>
    <row r="227" spans="1:22">
      <c r="A227" t="s">
        <v>427</v>
      </c>
      <c r="B227" t="s">
        <v>428</v>
      </c>
      <c r="C227">
        <v>1</v>
      </c>
      <c r="D227">
        <v>1</v>
      </c>
      <c r="E227">
        <v>1</v>
      </c>
      <c r="F227" t="s">
        <v>46</v>
      </c>
      <c r="G227" t="s">
        <v>159</v>
      </c>
      <c r="H227">
        <v>672</v>
      </c>
      <c r="I227" s="2">
        <v>41978</v>
      </c>
      <c r="L227" s="2">
        <v>42816</v>
      </c>
      <c r="M227" s="2" t="s">
        <v>58</v>
      </c>
      <c r="N227" s="3">
        <v>3</v>
      </c>
      <c r="O227" s="3" t="s">
        <v>44</v>
      </c>
      <c r="P227" t="s">
        <v>429</v>
      </c>
      <c r="Q227">
        <f>IF(ISBLANK(Table1[[#This Row],[Date de fin de lecture FR]]),"",YEAR(Table1[[#This Row],[Date de fin de lecture FR]]))</f>
        <v>2017</v>
      </c>
      <c r="R227" s="7">
        <f>IF(ISBLANK(Table1[[#This Row],[Date de fin de lecture FR]]),"",MONTH(Table1[[#This Row],[Date de fin de lecture FR]]))</f>
        <v>3</v>
      </c>
      <c r="S227" t="str">
        <f>IF(ISBLANK(Table1[[#This Row],[Date de début de lecture]]),"",(IF(ISBLANK(Table1[[#This Row],[Date de fin de lecture FR]]),0,Table1[[#This Row],[Date de fin de lecture FR]]-Table1[[#This Row],[Date de début de lecture]])))</f>
        <v/>
      </c>
      <c r="T227" s="15" t="str">
        <f>IF(Table1[[#This Row],[Temps de lecture en jours]]="","",IF(ISBLANK(Table1[[#This Row],[Nbr Pages]]),0,Table1[[#This Row],[Nbr Pages]]/Table1[[#This Row],[Temps de lecture en jours]]))</f>
        <v/>
      </c>
      <c r="U227" t="str">
        <f>IF(ISBLANK(Table1[[#This Row],[Date d''achat]]),"",IF(ISBLANK(Table1[[#This Row],[Date de fin de lecture FR]]),0,Table1[[#This Row],[Date de fin de lecture FR]]-Table1[[#This Row],[Date d''achat]]))</f>
        <v/>
      </c>
      <c r="V227" s="7">
        <f>IF(ISBLANK(Table1[[#This Row],[Date de sortie]]),"",ROUNDDOWN(YEAR(Table1[[#This Row],[Date de sortie]]),-1))</f>
        <v>2010</v>
      </c>
    </row>
    <row r="228" spans="1:22">
      <c r="A228" t="s">
        <v>430</v>
      </c>
      <c r="B228" t="s">
        <v>428</v>
      </c>
      <c r="C228" t="s">
        <v>34</v>
      </c>
      <c r="D228" t="s">
        <v>34</v>
      </c>
      <c r="E228" t="s">
        <v>34</v>
      </c>
      <c r="F228" t="s">
        <v>46</v>
      </c>
      <c r="G228" t="s">
        <v>159</v>
      </c>
      <c r="H228">
        <v>0</v>
      </c>
      <c r="N228" s="2"/>
      <c r="O228" s="2"/>
      <c r="P228" t="s">
        <v>431</v>
      </c>
      <c r="Q228" t="str">
        <f>IF(ISBLANK(Table1[[#This Row],[Date de fin de lecture FR]]),"",YEAR(Table1[[#This Row],[Date de fin de lecture FR]]))</f>
        <v/>
      </c>
      <c r="R228" s="7" t="str">
        <f>IF(ISBLANK(Table1[[#This Row],[Date de fin de lecture FR]]),"",MONTH(Table1[[#This Row],[Date de fin de lecture FR]]))</f>
        <v/>
      </c>
      <c r="S228" t="str">
        <f>IF(ISBLANK(Table1[[#This Row],[Date de début de lecture]]),"",(IF(ISBLANK(Table1[[#This Row],[Date de fin de lecture FR]]),0,Table1[[#This Row],[Date de fin de lecture FR]]-Table1[[#This Row],[Date de début de lecture]])))</f>
        <v/>
      </c>
      <c r="T228" s="15" t="str">
        <f>IF(Table1[[#This Row],[Temps de lecture en jours]]="","",IF(ISBLANK(Table1[[#This Row],[Nbr Pages]]),0,Table1[[#This Row],[Nbr Pages]]/Table1[[#This Row],[Temps de lecture en jours]]))</f>
        <v/>
      </c>
      <c r="U228" t="str">
        <f>IF(ISBLANK(Table1[[#This Row],[Date d''achat]]),"",IF(ISBLANK(Table1[[#This Row],[Date de fin de lecture FR]]),0,Table1[[#This Row],[Date de fin de lecture FR]]-Table1[[#This Row],[Date d''achat]]))</f>
        <v/>
      </c>
      <c r="V228" s="7" t="str">
        <f>IF(ISBLANK(Table1[[#This Row],[Date de sortie]]),"",ROUNDDOWN(YEAR(Table1[[#This Row],[Date de sortie]]),-1))</f>
        <v/>
      </c>
    </row>
    <row r="229" spans="1:22">
      <c r="A229" t="s">
        <v>432</v>
      </c>
      <c r="B229" t="s">
        <v>433</v>
      </c>
      <c r="C229">
        <v>1</v>
      </c>
      <c r="D229">
        <v>1</v>
      </c>
      <c r="E229">
        <v>1</v>
      </c>
      <c r="F229" t="s">
        <v>46</v>
      </c>
      <c r="H229">
        <v>572</v>
      </c>
      <c r="J229" s="2">
        <v>44921</v>
      </c>
      <c r="K229" s="2">
        <v>44922</v>
      </c>
      <c r="L229" s="2">
        <v>44933</v>
      </c>
      <c r="M229" s="2" t="s">
        <v>58</v>
      </c>
      <c r="N229" s="3">
        <v>1</v>
      </c>
      <c r="O229" s="3" t="s">
        <v>44</v>
      </c>
      <c r="Q229">
        <f>IF(ISBLANK(Table1[[#This Row],[Date de fin de lecture FR]]),"",YEAR(Table1[[#This Row],[Date de fin de lecture FR]]))</f>
        <v>2023</v>
      </c>
      <c r="R229" s="7">
        <f>IF(ISBLANK(Table1[[#This Row],[Date de fin de lecture FR]]),"",MONTH(Table1[[#This Row],[Date de fin de lecture FR]]))</f>
        <v>1</v>
      </c>
      <c r="S229">
        <f>IF(ISBLANK(Table1[[#This Row],[Date de début de lecture]]),"",(IF(ISBLANK(Table1[[#This Row],[Date de fin de lecture FR]]),0,Table1[[#This Row],[Date de fin de lecture FR]]-Table1[[#This Row],[Date de début de lecture]])))</f>
        <v>11</v>
      </c>
      <c r="T229" s="15">
        <f>IF(Table1[[#This Row],[Temps de lecture en jours]]="","",IF(ISBLANK(Table1[[#This Row],[Nbr Pages]]),0,Table1[[#This Row],[Nbr Pages]]/Table1[[#This Row],[Temps de lecture en jours]]))</f>
        <v>52</v>
      </c>
      <c r="U229">
        <f>IF(ISBLANK(Table1[[#This Row],[Date d''achat]]),"",IF(ISBLANK(Table1[[#This Row],[Date de fin de lecture FR]]),0,Table1[[#This Row],[Date de fin de lecture FR]]-Table1[[#This Row],[Date d''achat]]))</f>
        <v>12</v>
      </c>
      <c r="V229" s="7" t="str">
        <f>IF(ISBLANK(Table1[[#This Row],[Date de sortie]]),"",ROUNDDOWN(YEAR(Table1[[#This Row],[Date de sortie]]),-1))</f>
        <v/>
      </c>
    </row>
    <row r="230" spans="1:22">
      <c r="A230" t="s">
        <v>434</v>
      </c>
      <c r="B230" t="s">
        <v>433</v>
      </c>
      <c r="C230">
        <v>1</v>
      </c>
      <c r="D230">
        <v>1</v>
      </c>
      <c r="F230" t="s">
        <v>46</v>
      </c>
      <c r="H230">
        <v>569</v>
      </c>
      <c r="J230" s="2">
        <v>44921</v>
      </c>
      <c r="K230" s="2">
        <v>44934</v>
      </c>
      <c r="L230" s="2">
        <v>44947</v>
      </c>
      <c r="M230" s="2" t="s">
        <v>58</v>
      </c>
      <c r="N230" s="3">
        <v>1</v>
      </c>
      <c r="O230" s="3" t="s">
        <v>44</v>
      </c>
      <c r="P230" t="s">
        <v>435</v>
      </c>
      <c r="Q230">
        <f>IF(ISBLANK(Table1[[#This Row],[Date de fin de lecture FR]]),"",YEAR(Table1[[#This Row],[Date de fin de lecture FR]]))</f>
        <v>2023</v>
      </c>
      <c r="R230" s="7">
        <f>IF(ISBLANK(Table1[[#This Row],[Date de fin de lecture FR]]),"",MONTH(Table1[[#This Row],[Date de fin de lecture FR]]))</f>
        <v>1</v>
      </c>
      <c r="S230">
        <f>IF(ISBLANK(Table1[[#This Row],[Date de début de lecture]]),"",(IF(ISBLANK(Table1[[#This Row],[Date de fin de lecture FR]]),0,Table1[[#This Row],[Date de fin de lecture FR]]-Table1[[#This Row],[Date de début de lecture]])))</f>
        <v>13</v>
      </c>
      <c r="T230" s="15">
        <f>IF(Table1[[#This Row],[Temps de lecture en jours]]="","",IF(ISBLANK(Table1[[#This Row],[Nbr Pages]]),0,Table1[[#This Row],[Nbr Pages]]/Table1[[#This Row],[Temps de lecture en jours]]))</f>
        <v>43.769230769230766</v>
      </c>
      <c r="U230">
        <f>IF(ISBLANK(Table1[[#This Row],[Date d''achat]]),"",IF(ISBLANK(Table1[[#This Row],[Date de fin de lecture FR]]),0,Table1[[#This Row],[Date de fin de lecture FR]]-Table1[[#This Row],[Date d''achat]]))</f>
        <v>26</v>
      </c>
      <c r="V230" s="7" t="str">
        <f>IF(ISBLANK(Table1[[#This Row],[Date de sortie]]),"",ROUNDDOWN(YEAR(Table1[[#This Row],[Date de sortie]]),-1))</f>
        <v/>
      </c>
    </row>
    <row r="231" spans="1:22">
      <c r="A231" t="s">
        <v>436</v>
      </c>
      <c r="B231" t="s">
        <v>437</v>
      </c>
      <c r="C231">
        <v>1</v>
      </c>
      <c r="D231">
        <v>1</v>
      </c>
      <c r="E231">
        <v>1</v>
      </c>
      <c r="F231" t="s">
        <v>39</v>
      </c>
      <c r="H231">
        <v>704</v>
      </c>
      <c r="I231" s="2">
        <v>40908</v>
      </c>
      <c r="J231" s="2">
        <v>43734</v>
      </c>
      <c r="L231" s="2">
        <v>43745</v>
      </c>
      <c r="M231" s="2" t="s">
        <v>58</v>
      </c>
      <c r="N231" s="3">
        <v>1</v>
      </c>
      <c r="O231" s="3" t="s">
        <v>44</v>
      </c>
      <c r="P231" t="s">
        <v>438</v>
      </c>
      <c r="Q231">
        <f>IF(ISBLANK(Table1[[#This Row],[Date de fin de lecture FR]]),"",YEAR(Table1[[#This Row],[Date de fin de lecture FR]]))</f>
        <v>2019</v>
      </c>
      <c r="R231" s="7">
        <f>IF(ISBLANK(Table1[[#This Row],[Date de fin de lecture FR]]),"",MONTH(Table1[[#This Row],[Date de fin de lecture FR]]))</f>
        <v>10</v>
      </c>
      <c r="S231" t="str">
        <f>IF(ISBLANK(Table1[[#This Row],[Date de début de lecture]]),"",(IF(ISBLANK(Table1[[#This Row],[Date de fin de lecture FR]]),0,Table1[[#This Row],[Date de fin de lecture FR]]-Table1[[#This Row],[Date de début de lecture]])))</f>
        <v/>
      </c>
      <c r="T231" s="15" t="str">
        <f>IF(Table1[[#This Row],[Temps de lecture en jours]]="","",IF(ISBLANK(Table1[[#This Row],[Nbr Pages]]),0,Table1[[#This Row],[Nbr Pages]]/Table1[[#This Row],[Temps de lecture en jours]]))</f>
        <v/>
      </c>
      <c r="U231">
        <f>IF(ISBLANK(Table1[[#This Row],[Date d''achat]]),"",IF(ISBLANK(Table1[[#This Row],[Date de fin de lecture FR]]),0,Table1[[#This Row],[Date de fin de lecture FR]]-Table1[[#This Row],[Date d''achat]]))</f>
        <v>11</v>
      </c>
      <c r="V231" s="7">
        <f>IF(ISBLANK(Table1[[#This Row],[Date de sortie]]),"",ROUNDDOWN(YEAR(Table1[[#This Row],[Date de sortie]]),-1))</f>
        <v>2010</v>
      </c>
    </row>
    <row r="232" spans="1:22">
      <c r="A232" t="s">
        <v>439</v>
      </c>
      <c r="B232" t="s">
        <v>437</v>
      </c>
      <c r="C232">
        <v>1</v>
      </c>
      <c r="D232">
        <v>1</v>
      </c>
      <c r="E232">
        <v>1</v>
      </c>
      <c r="F232" t="s">
        <v>39</v>
      </c>
      <c r="H232">
        <v>800</v>
      </c>
      <c r="I232" s="2">
        <v>40634</v>
      </c>
      <c r="J232" s="2">
        <v>43786</v>
      </c>
      <c r="L232" s="2">
        <v>43853</v>
      </c>
      <c r="M232" s="2" t="s">
        <v>58</v>
      </c>
      <c r="N232" s="3">
        <v>2</v>
      </c>
      <c r="O232" s="3" t="s">
        <v>44</v>
      </c>
      <c r="P232" t="s">
        <v>440</v>
      </c>
      <c r="Q232">
        <f>IF(ISBLANK(Table1[[#This Row],[Date de fin de lecture FR]]),"",YEAR(Table1[[#This Row],[Date de fin de lecture FR]]))</f>
        <v>2020</v>
      </c>
      <c r="R232" s="7">
        <f>IF(ISBLANK(Table1[[#This Row],[Date de fin de lecture FR]]),"",MONTH(Table1[[#This Row],[Date de fin de lecture FR]]))</f>
        <v>1</v>
      </c>
      <c r="S232" t="str">
        <f>IF(ISBLANK(Table1[[#This Row],[Date de début de lecture]]),"",(IF(ISBLANK(Table1[[#This Row],[Date de fin de lecture FR]]),0,Table1[[#This Row],[Date de fin de lecture FR]]-Table1[[#This Row],[Date de début de lecture]])))</f>
        <v/>
      </c>
      <c r="T232" s="15" t="str">
        <f>IF(Table1[[#This Row],[Temps de lecture en jours]]="","",IF(ISBLANK(Table1[[#This Row],[Nbr Pages]]),0,Table1[[#This Row],[Nbr Pages]]/Table1[[#This Row],[Temps de lecture en jours]]))</f>
        <v/>
      </c>
      <c r="U232">
        <f>IF(ISBLANK(Table1[[#This Row],[Date d''achat]]),"",IF(ISBLANK(Table1[[#This Row],[Date de fin de lecture FR]]),0,Table1[[#This Row],[Date de fin de lecture FR]]-Table1[[#This Row],[Date d''achat]]))</f>
        <v>67</v>
      </c>
      <c r="V232" s="7">
        <f>IF(ISBLANK(Table1[[#This Row],[Date de sortie]]),"",ROUNDDOWN(YEAR(Table1[[#This Row],[Date de sortie]]),-1))</f>
        <v>2010</v>
      </c>
    </row>
    <row r="233" spans="1:22">
      <c r="A233" t="s">
        <v>441</v>
      </c>
      <c r="B233" t="s">
        <v>437</v>
      </c>
      <c r="C233">
        <v>1</v>
      </c>
      <c r="D233">
        <v>1</v>
      </c>
      <c r="E233">
        <v>1</v>
      </c>
      <c r="F233" t="s">
        <v>39</v>
      </c>
      <c r="H233">
        <v>867</v>
      </c>
      <c r="I233" s="2">
        <v>41278</v>
      </c>
      <c r="J233" s="2">
        <v>43786</v>
      </c>
      <c r="L233" s="2">
        <v>44013</v>
      </c>
      <c r="M233" s="2" t="s">
        <v>58</v>
      </c>
      <c r="N233" s="3">
        <v>3</v>
      </c>
      <c r="O233" s="3" t="s">
        <v>44</v>
      </c>
      <c r="P233" t="s">
        <v>442</v>
      </c>
      <c r="Q233">
        <f>IF(ISBLANK(Table1[[#This Row],[Date de fin de lecture FR]]),"",YEAR(Table1[[#This Row],[Date de fin de lecture FR]]))</f>
        <v>2020</v>
      </c>
      <c r="R233" s="7">
        <f>IF(ISBLANK(Table1[[#This Row],[Date de fin de lecture FR]]),"",MONTH(Table1[[#This Row],[Date de fin de lecture FR]]))</f>
        <v>7</v>
      </c>
      <c r="S233" t="str">
        <f>IF(ISBLANK(Table1[[#This Row],[Date de début de lecture]]),"",(IF(ISBLANK(Table1[[#This Row],[Date de fin de lecture FR]]),0,Table1[[#This Row],[Date de fin de lecture FR]]-Table1[[#This Row],[Date de début de lecture]])))</f>
        <v/>
      </c>
      <c r="T233" s="15" t="str">
        <f>IF(Table1[[#This Row],[Temps de lecture en jours]]="","",IF(ISBLANK(Table1[[#This Row],[Nbr Pages]]),0,Table1[[#This Row],[Nbr Pages]]/Table1[[#This Row],[Temps de lecture en jours]]))</f>
        <v/>
      </c>
      <c r="U233">
        <f>IF(ISBLANK(Table1[[#This Row],[Date d''achat]]),"",IF(ISBLANK(Table1[[#This Row],[Date de fin de lecture FR]]),0,Table1[[#This Row],[Date de fin de lecture FR]]-Table1[[#This Row],[Date d''achat]]))</f>
        <v>227</v>
      </c>
      <c r="V233" s="7">
        <f>IF(ISBLANK(Table1[[#This Row],[Date de sortie]]),"",ROUNDDOWN(YEAR(Table1[[#This Row],[Date de sortie]]),-1))</f>
        <v>2010</v>
      </c>
    </row>
    <row r="234" spans="1:22">
      <c r="A234" t="s">
        <v>443</v>
      </c>
      <c r="B234" t="s">
        <v>444</v>
      </c>
      <c r="C234" t="s">
        <v>34</v>
      </c>
      <c r="D234">
        <v>1</v>
      </c>
      <c r="E234">
        <v>1</v>
      </c>
      <c r="F234" t="s">
        <v>46</v>
      </c>
      <c r="G234" t="s">
        <v>42</v>
      </c>
      <c r="H234">
        <v>560</v>
      </c>
      <c r="I234" s="2">
        <v>43971</v>
      </c>
      <c r="L234" s="2">
        <v>44040</v>
      </c>
      <c r="M234" s="2" t="s">
        <v>58</v>
      </c>
      <c r="N234" s="3">
        <v>0</v>
      </c>
      <c r="O234" s="3" t="s">
        <v>44</v>
      </c>
      <c r="P234" t="s">
        <v>445</v>
      </c>
      <c r="Q234">
        <f>IF(ISBLANK(Table1[[#This Row],[Date de fin de lecture FR]]),"",YEAR(Table1[[#This Row],[Date de fin de lecture FR]]))</f>
        <v>2020</v>
      </c>
      <c r="R234" s="7">
        <f>IF(ISBLANK(Table1[[#This Row],[Date de fin de lecture FR]]),"",MONTH(Table1[[#This Row],[Date de fin de lecture FR]]))</f>
        <v>7</v>
      </c>
      <c r="S234" t="str">
        <f>IF(ISBLANK(Table1[[#This Row],[Date de début de lecture]]),"",(IF(ISBLANK(Table1[[#This Row],[Date de fin de lecture FR]]),0,Table1[[#This Row],[Date de fin de lecture FR]]-Table1[[#This Row],[Date de début de lecture]])))</f>
        <v/>
      </c>
      <c r="T234" s="15" t="str">
        <f>IF(Table1[[#This Row],[Temps de lecture en jours]]="","",IF(ISBLANK(Table1[[#This Row],[Nbr Pages]]),0,Table1[[#This Row],[Nbr Pages]]/Table1[[#This Row],[Temps de lecture en jours]]))</f>
        <v/>
      </c>
      <c r="U234" t="str">
        <f>IF(ISBLANK(Table1[[#This Row],[Date d''achat]]),"",IF(ISBLANK(Table1[[#This Row],[Date de fin de lecture FR]]),0,Table1[[#This Row],[Date de fin de lecture FR]]-Table1[[#This Row],[Date d''achat]]))</f>
        <v/>
      </c>
      <c r="V234" s="7">
        <f>IF(ISBLANK(Table1[[#This Row],[Date de sortie]]),"",ROUNDDOWN(YEAR(Table1[[#This Row],[Date de sortie]]),-1))</f>
        <v>2020</v>
      </c>
    </row>
    <row r="235" spans="1:22">
      <c r="A235" t="s">
        <v>446</v>
      </c>
      <c r="B235" t="s">
        <v>447</v>
      </c>
      <c r="C235">
        <v>1</v>
      </c>
      <c r="D235">
        <v>1</v>
      </c>
      <c r="E235">
        <v>1</v>
      </c>
      <c r="F235" t="s">
        <v>46</v>
      </c>
      <c r="H235">
        <v>118</v>
      </c>
      <c r="I235" s="2">
        <v>43627</v>
      </c>
      <c r="J235" s="2">
        <v>44119</v>
      </c>
      <c r="L235" s="2">
        <v>44136</v>
      </c>
      <c r="M235" s="2" t="s">
        <v>43</v>
      </c>
      <c r="O235" s="3" t="s">
        <v>35</v>
      </c>
      <c r="P235" t="s">
        <v>448</v>
      </c>
      <c r="Q235">
        <f>IF(ISBLANK(Table1[[#This Row],[Date de fin de lecture FR]]),"",YEAR(Table1[[#This Row],[Date de fin de lecture FR]]))</f>
        <v>2020</v>
      </c>
      <c r="R235" s="7">
        <f>IF(ISBLANK(Table1[[#This Row],[Date de fin de lecture FR]]),"",MONTH(Table1[[#This Row],[Date de fin de lecture FR]]))</f>
        <v>11</v>
      </c>
      <c r="S235" t="str">
        <f>IF(ISBLANK(Table1[[#This Row],[Date de début de lecture]]),"",(IF(ISBLANK(Table1[[#This Row],[Date de fin de lecture FR]]),0,Table1[[#This Row],[Date de fin de lecture FR]]-Table1[[#This Row],[Date de début de lecture]])))</f>
        <v/>
      </c>
      <c r="T235" s="15" t="str">
        <f>IF(Table1[[#This Row],[Temps de lecture en jours]]="","",IF(ISBLANK(Table1[[#This Row],[Nbr Pages]]),0,Table1[[#This Row],[Nbr Pages]]/Table1[[#This Row],[Temps de lecture en jours]]))</f>
        <v/>
      </c>
      <c r="U235">
        <f>IF(ISBLANK(Table1[[#This Row],[Date d''achat]]),"",IF(ISBLANK(Table1[[#This Row],[Date de fin de lecture FR]]),0,Table1[[#This Row],[Date de fin de lecture FR]]-Table1[[#This Row],[Date d''achat]]))</f>
        <v>17</v>
      </c>
      <c r="V235" s="7">
        <f>IF(ISBLANK(Table1[[#This Row],[Date de sortie]]),"",ROUNDDOWN(YEAR(Table1[[#This Row],[Date de sortie]]),-1))</f>
        <v>2010</v>
      </c>
    </row>
    <row r="236" spans="1:22">
      <c r="A236" t="s">
        <v>449</v>
      </c>
      <c r="B236" t="s">
        <v>447</v>
      </c>
      <c r="C236">
        <v>1</v>
      </c>
      <c r="D236">
        <v>1</v>
      </c>
      <c r="E236" t="s">
        <v>34</v>
      </c>
      <c r="F236" t="s">
        <v>46</v>
      </c>
      <c r="H236">
        <v>1015</v>
      </c>
      <c r="I236" s="2">
        <v>34561</v>
      </c>
      <c r="J236" s="2">
        <v>44189</v>
      </c>
      <c r="L236" s="2">
        <v>44501</v>
      </c>
      <c r="M236" s="2" t="s">
        <v>58</v>
      </c>
      <c r="N236" s="3">
        <v>1</v>
      </c>
      <c r="O236" s="3" t="s">
        <v>44</v>
      </c>
      <c r="P236" t="s">
        <v>450</v>
      </c>
      <c r="Q236">
        <f>IF(ISBLANK(Table1[[#This Row],[Date de fin de lecture FR]]),"",YEAR(Table1[[#This Row],[Date de fin de lecture FR]]))</f>
        <v>2021</v>
      </c>
      <c r="R236" s="7">
        <f>IF(ISBLANK(Table1[[#This Row],[Date de fin de lecture FR]]),"",MONTH(Table1[[#This Row],[Date de fin de lecture FR]]))</f>
        <v>11</v>
      </c>
      <c r="S236" t="str">
        <f>IF(ISBLANK(Table1[[#This Row],[Date de début de lecture]]),"",(IF(ISBLANK(Table1[[#This Row],[Date de fin de lecture FR]]),0,Table1[[#This Row],[Date de fin de lecture FR]]-Table1[[#This Row],[Date de début de lecture]])))</f>
        <v/>
      </c>
      <c r="T236" s="15" t="str">
        <f>IF(Table1[[#This Row],[Temps de lecture en jours]]="","",IF(ISBLANK(Table1[[#This Row],[Nbr Pages]]),0,Table1[[#This Row],[Nbr Pages]]/Table1[[#This Row],[Temps de lecture en jours]]))</f>
        <v/>
      </c>
      <c r="U236">
        <f>IF(ISBLANK(Table1[[#This Row],[Date d''achat]]),"",IF(ISBLANK(Table1[[#This Row],[Date de fin de lecture FR]]),0,Table1[[#This Row],[Date de fin de lecture FR]]-Table1[[#This Row],[Date d''achat]]))</f>
        <v>312</v>
      </c>
      <c r="V236" s="7">
        <f>IF(ISBLANK(Table1[[#This Row],[Date de sortie]]),"",ROUNDDOWN(YEAR(Table1[[#This Row],[Date de sortie]]),-1))</f>
        <v>1990</v>
      </c>
    </row>
    <row r="237" spans="1:22">
      <c r="A237" t="s">
        <v>451</v>
      </c>
      <c r="B237" t="s">
        <v>452</v>
      </c>
      <c r="C237">
        <v>1</v>
      </c>
      <c r="D237">
        <v>1</v>
      </c>
      <c r="E237" t="s">
        <v>34</v>
      </c>
      <c r="F237" t="s">
        <v>46</v>
      </c>
      <c r="G237" t="s">
        <v>127</v>
      </c>
      <c r="H237">
        <v>320</v>
      </c>
      <c r="I237" s="2">
        <v>40840</v>
      </c>
      <c r="L237" s="2">
        <v>43686</v>
      </c>
      <c r="M237" s="2" t="s">
        <v>58</v>
      </c>
      <c r="N237" s="3">
        <v>4</v>
      </c>
      <c r="O237" s="3" t="s">
        <v>44</v>
      </c>
      <c r="P237" t="s">
        <v>34</v>
      </c>
      <c r="Q237">
        <f>IF(ISBLANK(Table1[[#This Row],[Date de fin de lecture FR]]),"",YEAR(Table1[[#This Row],[Date de fin de lecture FR]]))</f>
        <v>2019</v>
      </c>
      <c r="R237" s="7">
        <f>IF(ISBLANK(Table1[[#This Row],[Date de fin de lecture FR]]),"",MONTH(Table1[[#This Row],[Date de fin de lecture FR]]))</f>
        <v>8</v>
      </c>
      <c r="S237" t="str">
        <f>IF(ISBLANK(Table1[[#This Row],[Date de début de lecture]]),"",(IF(ISBLANK(Table1[[#This Row],[Date de fin de lecture FR]]),0,Table1[[#This Row],[Date de fin de lecture FR]]-Table1[[#This Row],[Date de début de lecture]])))</f>
        <v/>
      </c>
      <c r="T237" s="15" t="str">
        <f>IF(Table1[[#This Row],[Temps de lecture en jours]]="","",IF(ISBLANK(Table1[[#This Row],[Nbr Pages]]),0,Table1[[#This Row],[Nbr Pages]]/Table1[[#This Row],[Temps de lecture en jours]]))</f>
        <v/>
      </c>
      <c r="U237" t="str">
        <f>IF(ISBLANK(Table1[[#This Row],[Date d''achat]]),"",IF(ISBLANK(Table1[[#This Row],[Date de fin de lecture FR]]),0,Table1[[#This Row],[Date de fin de lecture FR]]-Table1[[#This Row],[Date d''achat]]))</f>
        <v/>
      </c>
      <c r="V237" s="7">
        <f>IF(ISBLANK(Table1[[#This Row],[Date de sortie]]),"",ROUNDDOWN(YEAR(Table1[[#This Row],[Date de sortie]]),-1))</f>
        <v>2010</v>
      </c>
    </row>
    <row r="238" spans="1:22">
      <c r="A238" t="s">
        <v>453</v>
      </c>
      <c r="B238" t="s">
        <v>454</v>
      </c>
      <c r="C238" t="s">
        <v>34</v>
      </c>
      <c r="D238" t="s">
        <v>34</v>
      </c>
      <c r="E238" t="s">
        <v>34</v>
      </c>
      <c r="F238" t="s">
        <v>34</v>
      </c>
      <c r="N238" s="2"/>
      <c r="O238" s="2"/>
      <c r="P238" t="s">
        <v>455</v>
      </c>
      <c r="Q238" t="str">
        <f>IF(ISBLANK(Table1[[#This Row],[Date de fin de lecture FR]]),"",YEAR(Table1[[#This Row],[Date de fin de lecture FR]]))</f>
        <v/>
      </c>
      <c r="R238" s="7" t="str">
        <f>IF(ISBLANK(Table1[[#This Row],[Date de fin de lecture FR]]),"",MONTH(Table1[[#This Row],[Date de fin de lecture FR]]))</f>
        <v/>
      </c>
      <c r="S238" t="str">
        <f>IF(ISBLANK(Table1[[#This Row],[Date de début de lecture]]),"",(IF(ISBLANK(Table1[[#This Row],[Date de fin de lecture FR]]),0,Table1[[#This Row],[Date de fin de lecture FR]]-Table1[[#This Row],[Date de début de lecture]])))</f>
        <v/>
      </c>
      <c r="T238" s="15" t="str">
        <f>IF(Table1[[#This Row],[Temps de lecture en jours]]="","",IF(ISBLANK(Table1[[#This Row],[Nbr Pages]]),0,Table1[[#This Row],[Nbr Pages]]/Table1[[#This Row],[Temps de lecture en jours]]))</f>
        <v/>
      </c>
      <c r="U238" t="str">
        <f>IF(ISBLANK(Table1[[#This Row],[Date d''achat]]),"",IF(ISBLANK(Table1[[#This Row],[Date de fin de lecture FR]]),0,Table1[[#This Row],[Date de fin de lecture FR]]-Table1[[#This Row],[Date d''achat]]))</f>
        <v/>
      </c>
      <c r="V238" s="7" t="str">
        <f>IF(ISBLANK(Table1[[#This Row],[Date de sortie]]),"",ROUNDDOWN(YEAR(Table1[[#This Row],[Date de sortie]]),-1))</f>
        <v/>
      </c>
    </row>
    <row r="239" spans="1:22">
      <c r="A239" t="s">
        <v>456</v>
      </c>
      <c r="B239" t="s">
        <v>457</v>
      </c>
      <c r="D239">
        <v>1</v>
      </c>
      <c r="F239" t="s">
        <v>46</v>
      </c>
      <c r="H239">
        <v>369</v>
      </c>
      <c r="I239" s="2">
        <v>36892</v>
      </c>
      <c r="L239" s="2">
        <v>42239</v>
      </c>
      <c r="M239" s="2" t="s">
        <v>58</v>
      </c>
      <c r="N239" s="3">
        <v>1</v>
      </c>
      <c r="O239" s="3" t="s">
        <v>44</v>
      </c>
      <c r="Q239">
        <f>IF(ISBLANK(Table1[[#This Row],[Date de fin de lecture FR]]),"",YEAR(Table1[[#This Row],[Date de fin de lecture FR]]))</f>
        <v>2015</v>
      </c>
      <c r="R239" s="7">
        <f>IF(ISBLANK(Table1[[#This Row],[Date de fin de lecture FR]]),"",MONTH(Table1[[#This Row],[Date de fin de lecture FR]]))</f>
        <v>8</v>
      </c>
      <c r="S239" t="str">
        <f>IF(ISBLANK(Table1[[#This Row],[Date de début de lecture]]),"",(IF(ISBLANK(Table1[[#This Row],[Date de fin de lecture FR]]),0,Table1[[#This Row],[Date de fin de lecture FR]]-Table1[[#This Row],[Date de début de lecture]])))</f>
        <v/>
      </c>
      <c r="T239" s="15" t="str">
        <f>IF(Table1[[#This Row],[Temps de lecture en jours]]="","",IF(ISBLANK(Table1[[#This Row],[Nbr Pages]]),0,Table1[[#This Row],[Nbr Pages]]/Table1[[#This Row],[Temps de lecture en jours]]))</f>
        <v/>
      </c>
      <c r="U239" t="str">
        <f>IF(ISBLANK(Table1[[#This Row],[Date d''achat]]),"",IF(ISBLANK(Table1[[#This Row],[Date de fin de lecture FR]]),0,Table1[[#This Row],[Date de fin de lecture FR]]-Table1[[#This Row],[Date d''achat]]))</f>
        <v/>
      </c>
      <c r="V239" s="7">
        <f>IF(ISBLANK(Table1[[#This Row],[Date de sortie]]),"",ROUNDDOWN(YEAR(Table1[[#This Row],[Date de sortie]]),-1))</f>
        <v>2000</v>
      </c>
    </row>
    <row r="240" spans="1:22">
      <c r="A240" t="s">
        <v>458</v>
      </c>
      <c r="B240" t="s">
        <v>459</v>
      </c>
      <c r="C240">
        <v>1</v>
      </c>
      <c r="D240" t="s">
        <v>34</v>
      </c>
      <c r="E240" t="s">
        <v>34</v>
      </c>
      <c r="F240" t="s">
        <v>460</v>
      </c>
      <c r="N240" s="2"/>
      <c r="O240" s="2"/>
      <c r="P240" t="s">
        <v>34</v>
      </c>
      <c r="Q240" t="str">
        <f>IF(ISBLANK(Table1[[#This Row],[Date de fin de lecture FR]]),"",YEAR(Table1[[#This Row],[Date de fin de lecture FR]]))</f>
        <v/>
      </c>
      <c r="R240" s="7" t="str">
        <f>IF(ISBLANK(Table1[[#This Row],[Date de fin de lecture FR]]),"",MONTH(Table1[[#This Row],[Date de fin de lecture FR]]))</f>
        <v/>
      </c>
      <c r="S240" t="str">
        <f>IF(ISBLANK(Table1[[#This Row],[Date de début de lecture]]),"",(IF(ISBLANK(Table1[[#This Row],[Date de fin de lecture FR]]),0,Table1[[#This Row],[Date de fin de lecture FR]]-Table1[[#This Row],[Date de début de lecture]])))</f>
        <v/>
      </c>
      <c r="T240" s="15" t="str">
        <f>IF(Table1[[#This Row],[Temps de lecture en jours]]="","",IF(ISBLANK(Table1[[#This Row],[Nbr Pages]]),0,Table1[[#This Row],[Nbr Pages]]/Table1[[#This Row],[Temps de lecture en jours]]))</f>
        <v/>
      </c>
      <c r="U240" t="str">
        <f>IF(ISBLANK(Table1[[#This Row],[Date d''achat]]),"",IF(ISBLANK(Table1[[#This Row],[Date de fin de lecture FR]]),0,Table1[[#This Row],[Date de fin de lecture FR]]-Table1[[#This Row],[Date d''achat]]))</f>
        <v/>
      </c>
      <c r="V240" s="7" t="str">
        <f>IF(ISBLANK(Table1[[#This Row],[Date de sortie]]),"",ROUNDDOWN(YEAR(Table1[[#This Row],[Date de sortie]]),-1))</f>
        <v/>
      </c>
    </row>
    <row r="241" spans="1:22">
      <c r="A241" t="s">
        <v>461</v>
      </c>
      <c r="B241" t="s">
        <v>462</v>
      </c>
      <c r="C241">
        <v>1</v>
      </c>
      <c r="D241">
        <v>1</v>
      </c>
      <c r="E241" t="s">
        <v>34</v>
      </c>
      <c r="F241" t="s">
        <v>31</v>
      </c>
      <c r="G241" t="s">
        <v>318</v>
      </c>
      <c r="H241">
        <v>438</v>
      </c>
      <c r="I241" s="2">
        <v>30864</v>
      </c>
      <c r="J241" s="2">
        <v>44555</v>
      </c>
      <c r="K241" s="2">
        <v>44571</v>
      </c>
      <c r="L241" s="2">
        <v>44575</v>
      </c>
      <c r="M241" s="2" t="s">
        <v>43</v>
      </c>
      <c r="O241" s="3" t="s">
        <v>44</v>
      </c>
      <c r="P241" t="s">
        <v>463</v>
      </c>
      <c r="Q241">
        <f>IF(ISBLANK(Table1[[#This Row],[Date de fin de lecture FR]]),"",YEAR(Table1[[#This Row],[Date de fin de lecture FR]]))</f>
        <v>2022</v>
      </c>
      <c r="R241" s="7">
        <f>IF(ISBLANK(Table1[[#This Row],[Date de fin de lecture FR]]),"",MONTH(Table1[[#This Row],[Date de fin de lecture FR]]))</f>
        <v>1</v>
      </c>
      <c r="S241">
        <f>IF(ISBLANK(Table1[[#This Row],[Date de début de lecture]]),"",(IF(ISBLANK(Table1[[#This Row],[Date de fin de lecture FR]]),0,Table1[[#This Row],[Date de fin de lecture FR]]-Table1[[#This Row],[Date de début de lecture]])))</f>
        <v>4</v>
      </c>
      <c r="T241" s="15">
        <f>IF(Table1[[#This Row],[Temps de lecture en jours]]="","",IF(ISBLANK(Table1[[#This Row],[Nbr Pages]]),0,Table1[[#This Row],[Nbr Pages]]/Table1[[#This Row],[Temps de lecture en jours]]))</f>
        <v>109.5</v>
      </c>
      <c r="U241">
        <f>IF(ISBLANK(Table1[[#This Row],[Date d''achat]]),"",IF(ISBLANK(Table1[[#This Row],[Date de fin de lecture FR]]),0,Table1[[#This Row],[Date de fin de lecture FR]]-Table1[[#This Row],[Date d''achat]]))</f>
        <v>20</v>
      </c>
      <c r="V241" s="7">
        <f>IF(ISBLANK(Table1[[#This Row],[Date de sortie]]),"",ROUNDDOWN(YEAR(Table1[[#This Row],[Date de sortie]]),-1))</f>
        <v>1980</v>
      </c>
    </row>
    <row r="242" spans="1:22">
      <c r="A242" t="s">
        <v>464</v>
      </c>
      <c r="B242" t="s">
        <v>465</v>
      </c>
      <c r="C242">
        <v>1</v>
      </c>
      <c r="D242">
        <v>1</v>
      </c>
      <c r="E242" t="s">
        <v>34</v>
      </c>
      <c r="F242" t="s">
        <v>460</v>
      </c>
      <c r="H242">
        <v>336</v>
      </c>
      <c r="I242" s="2">
        <v>39679</v>
      </c>
      <c r="L242" s="2">
        <v>43790</v>
      </c>
      <c r="M242" s="2" t="s">
        <v>43</v>
      </c>
      <c r="O242" s="3" t="s">
        <v>44</v>
      </c>
      <c r="P242" t="s">
        <v>466</v>
      </c>
      <c r="Q242">
        <f>IF(ISBLANK(Table1[[#This Row],[Date de fin de lecture FR]]),"",YEAR(Table1[[#This Row],[Date de fin de lecture FR]]))</f>
        <v>2019</v>
      </c>
      <c r="R242" s="7">
        <f>IF(ISBLANK(Table1[[#This Row],[Date de fin de lecture FR]]),"",MONTH(Table1[[#This Row],[Date de fin de lecture FR]]))</f>
        <v>11</v>
      </c>
      <c r="S242" t="str">
        <f>IF(ISBLANK(Table1[[#This Row],[Date de début de lecture]]),"",(IF(ISBLANK(Table1[[#This Row],[Date de fin de lecture FR]]),0,Table1[[#This Row],[Date de fin de lecture FR]]-Table1[[#This Row],[Date de début de lecture]])))</f>
        <v/>
      </c>
      <c r="T242" s="15" t="str">
        <f>IF(Table1[[#This Row],[Temps de lecture en jours]]="","",IF(ISBLANK(Table1[[#This Row],[Nbr Pages]]),0,Table1[[#This Row],[Nbr Pages]]/Table1[[#This Row],[Temps de lecture en jours]]))</f>
        <v/>
      </c>
      <c r="U242" t="str">
        <f>IF(ISBLANK(Table1[[#This Row],[Date d''achat]]),"",IF(ISBLANK(Table1[[#This Row],[Date de fin de lecture FR]]),0,Table1[[#This Row],[Date de fin de lecture FR]]-Table1[[#This Row],[Date d''achat]]))</f>
        <v/>
      </c>
      <c r="V242" s="7">
        <f>IF(ISBLANK(Table1[[#This Row],[Date de sortie]]),"",ROUNDDOWN(YEAR(Table1[[#This Row],[Date de sortie]]),-1))</f>
        <v>2000</v>
      </c>
    </row>
    <row r="243" spans="1:22">
      <c r="A243" t="s">
        <v>467</v>
      </c>
      <c r="B243" t="s">
        <v>468</v>
      </c>
      <c r="C243" t="s">
        <v>34</v>
      </c>
      <c r="D243" t="s">
        <v>34</v>
      </c>
      <c r="E243" t="s">
        <v>34</v>
      </c>
      <c r="F243" t="s">
        <v>46</v>
      </c>
      <c r="G243" t="s">
        <v>392</v>
      </c>
      <c r="H243">
        <v>752</v>
      </c>
      <c r="I243" s="2">
        <v>29221</v>
      </c>
      <c r="N243" s="2"/>
      <c r="O243" s="2"/>
      <c r="P243" t="s">
        <v>469</v>
      </c>
      <c r="Q243" t="str">
        <f>IF(ISBLANK(Table1[[#This Row],[Date de fin de lecture FR]]),"",YEAR(Table1[[#This Row],[Date de fin de lecture FR]]))</f>
        <v/>
      </c>
      <c r="R243" s="7" t="str">
        <f>IF(ISBLANK(Table1[[#This Row],[Date de fin de lecture FR]]),"",MONTH(Table1[[#This Row],[Date de fin de lecture FR]]))</f>
        <v/>
      </c>
      <c r="S243" t="str">
        <f>IF(ISBLANK(Table1[[#This Row],[Date de début de lecture]]),"",(IF(ISBLANK(Table1[[#This Row],[Date de fin de lecture FR]]),0,Table1[[#This Row],[Date de fin de lecture FR]]-Table1[[#This Row],[Date de début de lecture]])))</f>
        <v/>
      </c>
      <c r="T243" s="15" t="str">
        <f>IF(Table1[[#This Row],[Temps de lecture en jours]]="","",IF(ISBLANK(Table1[[#This Row],[Nbr Pages]]),0,Table1[[#This Row],[Nbr Pages]]/Table1[[#This Row],[Temps de lecture en jours]]))</f>
        <v/>
      </c>
      <c r="U243" t="str">
        <f>IF(ISBLANK(Table1[[#This Row],[Date d''achat]]),"",IF(ISBLANK(Table1[[#This Row],[Date de fin de lecture FR]]),0,Table1[[#This Row],[Date de fin de lecture FR]]-Table1[[#This Row],[Date d''achat]]))</f>
        <v/>
      </c>
      <c r="V243" s="7">
        <f>IF(ISBLANK(Table1[[#This Row],[Date de sortie]]),"",ROUNDDOWN(YEAR(Table1[[#This Row],[Date de sortie]]),-1))</f>
        <v>1980</v>
      </c>
    </row>
    <row r="244" spans="1:22">
      <c r="A244" t="s">
        <v>470</v>
      </c>
      <c r="B244" t="s">
        <v>471</v>
      </c>
      <c r="N244" s="2"/>
      <c r="P244" s="26" t="s">
        <v>472</v>
      </c>
      <c r="Q244" t="str">
        <f>IF(ISBLANK(Table1[[#This Row],[Date de fin de lecture FR]]),"",YEAR(Table1[[#This Row],[Date de fin de lecture FR]]))</f>
        <v/>
      </c>
      <c r="R244" t="str">
        <f>IF(ISBLANK(Table1[[#This Row],[Date de fin de lecture FR]]),"",MONTH(Table1[[#This Row],[Date de fin de lecture FR]]))</f>
        <v/>
      </c>
      <c r="S244" t="str">
        <f>IF(ISBLANK(Table1[[#This Row],[Date de début de lecture]]),"",(IF(ISBLANK(Table1[[#This Row],[Date de fin de lecture FR]]),0,Table1[[#This Row],[Date de fin de lecture FR]]-Table1[[#This Row],[Date de début de lecture]])))</f>
        <v/>
      </c>
      <c r="T244" s="3" t="str">
        <f>IF(Table1[[#This Row],[Temps de lecture en jours]]="","",IF(ISBLANK(Table1[[#This Row],[Nbr Pages]]),0,Table1[[#This Row],[Nbr Pages]]/Table1[[#This Row],[Temps de lecture en jours]]))</f>
        <v/>
      </c>
      <c r="U244" t="str">
        <f>IF(ISBLANK(Table1[[#This Row],[Date d''achat]]),"",IF(ISBLANK(Table1[[#This Row],[Date de fin de lecture FR]]),0,Table1[[#This Row],[Date de fin de lecture FR]]-Table1[[#This Row],[Date d''achat]]))</f>
        <v/>
      </c>
      <c r="V244" t="str">
        <f>IF(ISBLANK(Table1[[#This Row],[Date de sortie]]),"",ROUNDDOWN(YEAR(Table1[[#This Row],[Date de sortie]]),-1))</f>
        <v/>
      </c>
    </row>
    <row r="245" spans="1:22">
      <c r="A245" s="14" t="s">
        <v>473</v>
      </c>
      <c r="B245" s="14" t="s">
        <v>474</v>
      </c>
      <c r="D245">
        <v>1</v>
      </c>
      <c r="E245">
        <v>1</v>
      </c>
      <c r="F245" t="s">
        <v>46</v>
      </c>
      <c r="G245" t="s">
        <v>159</v>
      </c>
      <c r="H245">
        <v>576</v>
      </c>
      <c r="K245" s="2">
        <v>45149</v>
      </c>
      <c r="L245" s="2">
        <v>45165</v>
      </c>
      <c r="N245" s="2"/>
      <c r="P245" t="s">
        <v>475</v>
      </c>
      <c r="Q245">
        <f>IF(ISBLANK(Table1[[#This Row],[Date de fin de lecture FR]]),"",YEAR(Table1[[#This Row],[Date de fin de lecture FR]]))</f>
        <v>2023</v>
      </c>
      <c r="R245">
        <f>IF(ISBLANK(Table1[[#This Row],[Date de fin de lecture FR]]),"",MONTH(Table1[[#This Row],[Date de fin de lecture FR]]))</f>
        <v>8</v>
      </c>
      <c r="S245">
        <f>IF(ISBLANK(Table1[[#This Row],[Date de début de lecture]]),"",(IF(ISBLANK(Table1[[#This Row],[Date de fin de lecture FR]]),0,Table1[[#This Row],[Date de fin de lecture FR]]-Table1[[#This Row],[Date de début de lecture]])))</f>
        <v>16</v>
      </c>
      <c r="T245" s="3">
        <f>IF(Table1[[#This Row],[Temps de lecture en jours]]="","",IF(ISBLANK(Table1[[#This Row],[Nbr Pages]]),0,Table1[[#This Row],[Nbr Pages]]/Table1[[#This Row],[Temps de lecture en jours]]))</f>
        <v>36</v>
      </c>
      <c r="U245" t="str">
        <f>IF(ISBLANK(Table1[[#This Row],[Date d''achat]]),"",IF(ISBLANK(Table1[[#This Row],[Date de fin de lecture FR]]),0,Table1[[#This Row],[Date de fin de lecture FR]]-Table1[[#This Row],[Date d''achat]]))</f>
        <v/>
      </c>
      <c r="V245" t="str">
        <f>IF(ISBLANK(Table1[[#This Row],[Date de sortie]]),"",ROUNDDOWN(YEAR(Table1[[#This Row],[Date de sortie]]),-1))</f>
        <v/>
      </c>
    </row>
    <row r="246" spans="1:22">
      <c r="A246" s="14" t="s">
        <v>476</v>
      </c>
      <c r="B246" s="14" t="s">
        <v>474</v>
      </c>
      <c r="C246">
        <v>1</v>
      </c>
      <c r="D246">
        <v>1</v>
      </c>
      <c r="E246">
        <v>1</v>
      </c>
      <c r="F246" t="s">
        <v>46</v>
      </c>
      <c r="K246" s="2">
        <v>45166</v>
      </c>
      <c r="L246" s="2">
        <v>45185</v>
      </c>
      <c r="N246" s="2"/>
      <c r="Q246">
        <f>IF(ISBLANK(Table1[[#This Row],[Date de fin de lecture FR]]),"",YEAR(Table1[[#This Row],[Date de fin de lecture FR]]))</f>
        <v>2023</v>
      </c>
      <c r="R246">
        <f>IF(ISBLANK(Table1[[#This Row],[Date de fin de lecture FR]]),"",MONTH(Table1[[#This Row],[Date de fin de lecture FR]]))</f>
        <v>9</v>
      </c>
      <c r="S246">
        <f>IF(ISBLANK(Table1[[#This Row],[Date de début de lecture]]),"",(IF(ISBLANK(Table1[[#This Row],[Date de fin de lecture FR]]),0,Table1[[#This Row],[Date de fin de lecture FR]]-Table1[[#This Row],[Date de début de lecture]])))</f>
        <v>19</v>
      </c>
      <c r="T246" s="3">
        <f>IF(Table1[[#This Row],[Temps de lecture en jours]]="","",IF(ISBLANK(Table1[[#This Row],[Nbr Pages]]),0,Table1[[#This Row],[Nbr Pages]]/Table1[[#This Row],[Temps de lecture en jours]]))</f>
        <v>0</v>
      </c>
      <c r="U246" t="str">
        <f>IF(ISBLANK(Table1[[#This Row],[Date d''achat]]),"",IF(ISBLANK(Table1[[#This Row],[Date de fin de lecture FR]]),0,Table1[[#This Row],[Date de fin de lecture FR]]-Table1[[#This Row],[Date d''achat]]))</f>
        <v/>
      </c>
      <c r="V246" t="str">
        <f>IF(ISBLANK(Table1[[#This Row],[Date de sortie]]),"",ROUNDDOWN(YEAR(Table1[[#This Row],[Date de sortie]]),-1))</f>
        <v/>
      </c>
    </row>
    <row r="247" spans="1:22">
      <c r="A247" t="s">
        <v>477</v>
      </c>
      <c r="B247" t="s">
        <v>478</v>
      </c>
      <c r="D247">
        <v>1</v>
      </c>
      <c r="E247">
        <v>1</v>
      </c>
      <c r="F247" t="s">
        <v>46</v>
      </c>
      <c r="K247" s="2">
        <v>45152</v>
      </c>
      <c r="L247" s="2">
        <v>45162</v>
      </c>
      <c r="N247" s="2"/>
      <c r="P247" t="s">
        <v>262</v>
      </c>
      <c r="Q247">
        <f>IF(ISBLANK(Table1[[#This Row],[Date de fin de lecture FR]]),"",YEAR(Table1[[#This Row],[Date de fin de lecture FR]]))</f>
        <v>2023</v>
      </c>
      <c r="R247">
        <f>IF(ISBLANK(Table1[[#This Row],[Date de fin de lecture FR]]),"",MONTH(Table1[[#This Row],[Date de fin de lecture FR]]))</f>
        <v>8</v>
      </c>
      <c r="S247">
        <f>IF(ISBLANK(Table1[[#This Row],[Date de début de lecture]]),"",(IF(ISBLANK(Table1[[#This Row],[Date de fin de lecture FR]]),0,Table1[[#This Row],[Date de fin de lecture FR]]-Table1[[#This Row],[Date de début de lecture]])))</f>
        <v>10</v>
      </c>
      <c r="T247" s="3">
        <f>IF(Table1[[#This Row],[Temps de lecture en jours]]="","",IF(ISBLANK(Table1[[#This Row],[Nbr Pages]]),0,Table1[[#This Row],[Nbr Pages]]/Table1[[#This Row],[Temps de lecture en jours]]))</f>
        <v>0</v>
      </c>
      <c r="U247" t="str">
        <f>IF(ISBLANK(Table1[[#This Row],[Date d''achat]]),"",IF(ISBLANK(Table1[[#This Row],[Date de fin de lecture FR]]),0,Table1[[#This Row],[Date de fin de lecture FR]]-Table1[[#This Row],[Date d''achat]]))</f>
        <v/>
      </c>
      <c r="V247" t="str">
        <f>IF(ISBLANK(Table1[[#This Row],[Date de sortie]]),"",ROUNDDOWN(YEAR(Table1[[#This Row],[Date de sortie]]),-1))</f>
        <v/>
      </c>
    </row>
    <row r="248" spans="1:22">
      <c r="A248" t="s">
        <v>479</v>
      </c>
      <c r="B248" t="s">
        <v>394</v>
      </c>
      <c r="D248">
        <v>1</v>
      </c>
      <c r="E248">
        <v>1</v>
      </c>
      <c r="F248" t="s">
        <v>31</v>
      </c>
      <c r="K248" s="2">
        <v>45166</v>
      </c>
      <c r="L248" s="2">
        <v>45177</v>
      </c>
      <c r="N248" s="2"/>
      <c r="Q248">
        <f>IF(ISBLANK(Table1[[#This Row],[Date de fin de lecture FR]]),"",YEAR(Table1[[#This Row],[Date de fin de lecture FR]]))</f>
        <v>2023</v>
      </c>
      <c r="R248">
        <f>IF(ISBLANK(Table1[[#This Row],[Date de fin de lecture FR]]),"",MONTH(Table1[[#This Row],[Date de fin de lecture FR]]))</f>
        <v>9</v>
      </c>
      <c r="S248">
        <f>IF(ISBLANK(Table1[[#This Row],[Date de début de lecture]]),"",(IF(ISBLANK(Table1[[#This Row],[Date de fin de lecture FR]]),0,Table1[[#This Row],[Date de fin de lecture FR]]-Table1[[#This Row],[Date de début de lecture]])))</f>
        <v>11</v>
      </c>
      <c r="T248" s="3">
        <f>IF(Table1[[#This Row],[Temps de lecture en jours]]="","",IF(ISBLANK(Table1[[#This Row],[Nbr Pages]]),0,Table1[[#This Row],[Nbr Pages]]/Table1[[#This Row],[Temps de lecture en jours]]))</f>
        <v>0</v>
      </c>
      <c r="U248" t="str">
        <f>IF(ISBLANK(Table1[[#This Row],[Date d''achat]]),"",IF(ISBLANK(Table1[[#This Row],[Date de fin de lecture FR]]),0,Table1[[#This Row],[Date de fin de lecture FR]]-Table1[[#This Row],[Date d''achat]]))</f>
        <v/>
      </c>
      <c r="V248" t="str">
        <f>IF(ISBLANK(Table1[[#This Row],[Date de sortie]]),"",ROUNDDOWN(YEAR(Table1[[#This Row],[Date de sortie]]),-1))</f>
        <v/>
      </c>
    </row>
  </sheetData>
  <hyperlinks>
    <hyperlink ref="P244" r:id="rId1" xr:uid="{7C9A1279-9F27-47DC-8168-4761697FB381}"/>
  </hyperlinks>
  <pageMargins left="0.7" right="0.7" top="0.75" bottom="0.75" header="0.3" footer="0.3"/>
  <pageSetup paperSize="9" orientation="portrait"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25D54D5-FB9D-441B-BA94-9DD6130272F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Christophe</dc:creator>
  <cp:keywords/>
  <dc:description/>
  <cp:lastModifiedBy>Ohcon Chris</cp:lastModifiedBy>
  <cp:revision/>
  <dcterms:created xsi:type="dcterms:W3CDTF">2022-07-07T19:17:55Z</dcterms:created>
  <dcterms:modified xsi:type="dcterms:W3CDTF">2023-09-17T15:58:27Z</dcterms:modified>
  <cp:category/>
  <cp:contentStatus/>
</cp:coreProperties>
</file>