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a7003dd3d8129502/"/>
    </mc:Choice>
  </mc:AlternateContent>
  <xr:revisionPtr revIDLastSave="74" documentId="13_ncr:1_{93183BBF-88C3-490A-B9FF-3CCBF8B77FF3}" xr6:coauthVersionLast="47" xr6:coauthVersionMax="47" xr10:uidLastSave="{F3F0148C-4711-4956-80E4-3EEC7622E824}"/>
  <bookViews>
    <workbookView xWindow="1050" yWindow="-120" windowWidth="27870" windowHeight="16440" xr2:uid="{622BE830-351B-42AB-B5A8-6C6D96A90985}"/>
  </bookViews>
  <sheets>
    <sheet name="Lis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1" l="1"/>
  <c r="N224" i="1"/>
  <c r="O224" i="1"/>
  <c r="P224" i="1"/>
  <c r="Q224" i="1"/>
  <c r="R224" i="1"/>
  <c r="N223" i="1"/>
  <c r="O223" i="1"/>
  <c r="P223" i="1" s="1"/>
  <c r="Q223" i="1"/>
  <c r="R223" i="1"/>
  <c r="N222" i="1"/>
  <c r="O222" i="1"/>
  <c r="P222" i="1" s="1"/>
  <c r="Q222" i="1"/>
  <c r="R222" i="1"/>
  <c r="N221" i="1"/>
  <c r="O221" i="1"/>
  <c r="P221" i="1" s="1"/>
  <c r="Q221" i="1"/>
  <c r="R221" i="1"/>
  <c r="N220" i="1"/>
  <c r="O220" i="1"/>
  <c r="P220" i="1" s="1"/>
  <c r="Q220" i="1"/>
  <c r="R220" i="1"/>
  <c r="I2" i="1"/>
  <c r="J2" i="1"/>
  <c r="K2" i="1"/>
  <c r="L2"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H2" i="1"/>
  <c r="H3" i="1" a="1"/>
  <c r="H3" i="1" s="1"/>
  <c r="I3" i="1" a="1"/>
  <c r="I3" i="1" s="1"/>
  <c r="J3" i="1" a="1"/>
  <c r="J3" i="1" s="1"/>
  <c r="K3" i="1" a="1"/>
  <c r="K3" i="1" s="1"/>
  <c r="L3" i="1" a="1"/>
  <c r="L3" i="1" s="1"/>
  <c r="H4" i="1" a="1"/>
  <c r="H4" i="1" s="1"/>
  <c r="I4" i="1" a="1"/>
  <c r="I4" i="1" s="1"/>
  <c r="J4" i="1" a="1"/>
  <c r="J4" i="1" s="1"/>
  <c r="K4" i="1" a="1"/>
  <c r="K4" i="1" s="1"/>
  <c r="L4" i="1" a="1"/>
  <c r="L4" i="1" s="1"/>
  <c r="H5" i="1"/>
  <c r="I5" i="1"/>
  <c r="J5" i="1"/>
  <c r="K5" i="1"/>
  <c r="L5" i="1"/>
  <c r="H6" i="1" a="1"/>
  <c r="H6" i="1" s="1"/>
  <c r="I6" i="1" a="1"/>
  <c r="I6" i="1" s="1"/>
  <c r="J6" i="1" a="1"/>
  <c r="J6" i="1" s="1"/>
  <c r="K6" i="1" a="1"/>
  <c r="K6" i="1" s="1"/>
  <c r="L6" i="1" a="1"/>
  <c r="L6" i="1" s="1"/>
  <c r="B6"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O8" i="1"/>
  <c r="P8" i="1" s="1"/>
  <c r="O9" i="1"/>
  <c r="P9" i="1" s="1"/>
  <c r="O10" i="1"/>
  <c r="P10" i="1" s="1"/>
  <c r="O11" i="1"/>
  <c r="P11" i="1" s="1"/>
  <c r="O12" i="1"/>
  <c r="P12" i="1" s="1"/>
  <c r="O13" i="1"/>
  <c r="P13" i="1" s="1"/>
  <c r="O14" i="1"/>
  <c r="P14" i="1" s="1"/>
  <c r="O15" i="1"/>
  <c r="P15" i="1" s="1"/>
  <c r="O16" i="1"/>
  <c r="P16" i="1" s="1"/>
  <c r="O17" i="1"/>
  <c r="P17" i="1" s="1"/>
  <c r="O18" i="1"/>
  <c r="P18" i="1" s="1"/>
  <c r="O19" i="1"/>
  <c r="P19" i="1" s="1"/>
  <c r="O20" i="1"/>
  <c r="P20" i="1" s="1"/>
  <c r="O21" i="1"/>
  <c r="P21" i="1" s="1"/>
  <c r="O22" i="1"/>
  <c r="P22" i="1" s="1"/>
  <c r="O23" i="1"/>
  <c r="P23" i="1" s="1"/>
  <c r="O24" i="1"/>
  <c r="P24" i="1" s="1"/>
  <c r="O25" i="1"/>
  <c r="P25" i="1" s="1"/>
  <c r="O26" i="1"/>
  <c r="P26" i="1" s="1"/>
  <c r="O27" i="1"/>
  <c r="P27" i="1" s="1"/>
  <c r="O28" i="1"/>
  <c r="P28" i="1" s="1"/>
  <c r="O29" i="1"/>
  <c r="P29" i="1" s="1"/>
  <c r="O30" i="1"/>
  <c r="P30" i="1" s="1"/>
  <c r="O31" i="1"/>
  <c r="P31" i="1" s="1"/>
  <c r="O32" i="1"/>
  <c r="P32" i="1" s="1"/>
  <c r="O33" i="1"/>
  <c r="P33" i="1" s="1"/>
  <c r="O34" i="1"/>
  <c r="P34" i="1" s="1"/>
  <c r="O35" i="1"/>
  <c r="P35" i="1" s="1"/>
  <c r="O36" i="1"/>
  <c r="P36" i="1" s="1"/>
  <c r="O37" i="1"/>
  <c r="P37" i="1" s="1"/>
  <c r="O38" i="1"/>
  <c r="P38" i="1" s="1"/>
  <c r="O39" i="1"/>
  <c r="P39" i="1" s="1"/>
  <c r="O40" i="1"/>
  <c r="P40" i="1" s="1"/>
  <c r="O41" i="1"/>
  <c r="P41" i="1" s="1"/>
  <c r="O42" i="1"/>
  <c r="P42" i="1" s="1"/>
  <c r="O43" i="1"/>
  <c r="P43" i="1" s="1"/>
  <c r="O44" i="1"/>
  <c r="P44" i="1" s="1"/>
  <c r="O45" i="1"/>
  <c r="P45" i="1" s="1"/>
  <c r="O46" i="1"/>
  <c r="P46" i="1" s="1"/>
  <c r="O47" i="1"/>
  <c r="P47" i="1" s="1"/>
  <c r="O48" i="1"/>
  <c r="P48" i="1" s="1"/>
  <c r="O49" i="1"/>
  <c r="P49" i="1" s="1"/>
  <c r="O50" i="1"/>
  <c r="P50" i="1" s="1"/>
  <c r="O51" i="1"/>
  <c r="P51" i="1" s="1"/>
  <c r="O52" i="1"/>
  <c r="P52" i="1" s="1"/>
  <c r="O53" i="1"/>
  <c r="P53" i="1" s="1"/>
  <c r="O54" i="1"/>
  <c r="P54" i="1" s="1"/>
  <c r="O55" i="1"/>
  <c r="P55" i="1" s="1"/>
  <c r="O56" i="1"/>
  <c r="P56" i="1" s="1"/>
  <c r="O57" i="1"/>
  <c r="P57" i="1" s="1"/>
  <c r="O58" i="1"/>
  <c r="P58" i="1" s="1"/>
  <c r="O59" i="1"/>
  <c r="P59" i="1" s="1"/>
  <c r="O60" i="1"/>
  <c r="P60" i="1" s="1"/>
  <c r="O61" i="1"/>
  <c r="P61" i="1" s="1"/>
  <c r="O62" i="1"/>
  <c r="P62" i="1" s="1"/>
  <c r="O63" i="1"/>
  <c r="P63" i="1" s="1"/>
  <c r="O64" i="1"/>
  <c r="P64" i="1" s="1"/>
  <c r="O65" i="1"/>
  <c r="P65" i="1" s="1"/>
  <c r="O66" i="1"/>
  <c r="P66" i="1" s="1"/>
  <c r="O67" i="1"/>
  <c r="P67" i="1" s="1"/>
  <c r="O68" i="1"/>
  <c r="P68" i="1" s="1"/>
  <c r="O69" i="1"/>
  <c r="P69" i="1" s="1"/>
  <c r="O70" i="1"/>
  <c r="P70" i="1" s="1"/>
  <c r="O71" i="1"/>
  <c r="P71" i="1" s="1"/>
  <c r="O72" i="1"/>
  <c r="P72" i="1" s="1"/>
  <c r="O73" i="1"/>
  <c r="P73" i="1" s="1"/>
  <c r="O74" i="1"/>
  <c r="P74" i="1" s="1"/>
  <c r="O75" i="1"/>
  <c r="P75" i="1" s="1"/>
  <c r="O76" i="1"/>
  <c r="P76" i="1" s="1"/>
  <c r="O77" i="1"/>
  <c r="P77" i="1" s="1"/>
  <c r="O78" i="1"/>
  <c r="P78" i="1" s="1"/>
  <c r="O79" i="1"/>
  <c r="P79" i="1" s="1"/>
  <c r="O80" i="1"/>
  <c r="P80" i="1" s="1"/>
  <c r="O81" i="1"/>
  <c r="P81" i="1" s="1"/>
  <c r="O82" i="1"/>
  <c r="P82" i="1" s="1"/>
  <c r="O83" i="1"/>
  <c r="P83" i="1" s="1"/>
  <c r="O84" i="1"/>
  <c r="P84" i="1" s="1"/>
  <c r="O85" i="1"/>
  <c r="P85" i="1" s="1"/>
  <c r="O86" i="1"/>
  <c r="P86" i="1" s="1"/>
  <c r="O87" i="1"/>
  <c r="P87" i="1" s="1"/>
  <c r="O88" i="1"/>
  <c r="P88" i="1" s="1"/>
  <c r="O89" i="1"/>
  <c r="P89" i="1" s="1"/>
  <c r="O90" i="1"/>
  <c r="P90" i="1" s="1"/>
  <c r="O91" i="1"/>
  <c r="P91" i="1" s="1"/>
  <c r="O92" i="1"/>
  <c r="P92" i="1" s="1"/>
  <c r="O93" i="1"/>
  <c r="P93" i="1" s="1"/>
  <c r="O94" i="1"/>
  <c r="P94" i="1" s="1"/>
  <c r="O95" i="1"/>
  <c r="P95" i="1" s="1"/>
  <c r="O96" i="1"/>
  <c r="P96" i="1" s="1"/>
  <c r="O97" i="1"/>
  <c r="P97" i="1" s="1"/>
  <c r="O98" i="1"/>
  <c r="P98" i="1" s="1"/>
  <c r="O99" i="1"/>
  <c r="P99" i="1" s="1"/>
  <c r="O100" i="1"/>
  <c r="P100" i="1" s="1"/>
  <c r="O101" i="1"/>
  <c r="P101" i="1" s="1"/>
  <c r="O102" i="1"/>
  <c r="P102" i="1" s="1"/>
  <c r="O103" i="1"/>
  <c r="P103" i="1" s="1"/>
  <c r="O104" i="1"/>
  <c r="P104" i="1" s="1"/>
  <c r="O105" i="1"/>
  <c r="P105" i="1" s="1"/>
  <c r="O106" i="1"/>
  <c r="P106" i="1" s="1"/>
  <c r="O107" i="1"/>
  <c r="P107" i="1" s="1"/>
  <c r="O108" i="1"/>
  <c r="P108" i="1" s="1"/>
  <c r="O109" i="1"/>
  <c r="P109" i="1" s="1"/>
  <c r="O110" i="1"/>
  <c r="P110" i="1" s="1"/>
  <c r="O111" i="1"/>
  <c r="P111" i="1" s="1"/>
  <c r="O112" i="1"/>
  <c r="P112" i="1" s="1"/>
  <c r="O113" i="1"/>
  <c r="P113" i="1" s="1"/>
  <c r="O114" i="1"/>
  <c r="P114" i="1" s="1"/>
  <c r="O115" i="1"/>
  <c r="P115" i="1" s="1"/>
  <c r="O116" i="1"/>
  <c r="P116" i="1" s="1"/>
  <c r="O117" i="1"/>
  <c r="P117" i="1" s="1"/>
  <c r="O118" i="1"/>
  <c r="P118" i="1" s="1"/>
  <c r="O119" i="1"/>
  <c r="P119" i="1" s="1"/>
  <c r="O120" i="1"/>
  <c r="P120" i="1" s="1"/>
  <c r="O121" i="1"/>
  <c r="P121" i="1" s="1"/>
  <c r="O122" i="1"/>
  <c r="P122" i="1" s="1"/>
  <c r="O123" i="1"/>
  <c r="P123" i="1" s="1"/>
  <c r="O124" i="1"/>
  <c r="P124" i="1" s="1"/>
  <c r="O125" i="1"/>
  <c r="P125" i="1" s="1"/>
  <c r="O126" i="1"/>
  <c r="P126" i="1" s="1"/>
  <c r="O127" i="1"/>
  <c r="P127" i="1" s="1"/>
  <c r="O128" i="1"/>
  <c r="P128" i="1" s="1"/>
  <c r="O129" i="1"/>
  <c r="P129" i="1" s="1"/>
  <c r="O130" i="1"/>
  <c r="P130" i="1" s="1"/>
  <c r="O131" i="1"/>
  <c r="P131" i="1" s="1"/>
  <c r="O132" i="1"/>
  <c r="P132" i="1" s="1"/>
  <c r="O133" i="1"/>
  <c r="P133" i="1" s="1"/>
  <c r="O134" i="1"/>
  <c r="P134" i="1" s="1"/>
  <c r="O135" i="1"/>
  <c r="P135" i="1" s="1"/>
  <c r="O136" i="1"/>
  <c r="P136" i="1" s="1"/>
  <c r="O137" i="1"/>
  <c r="P137" i="1" s="1"/>
  <c r="O138" i="1"/>
  <c r="P138" i="1" s="1"/>
  <c r="O139" i="1"/>
  <c r="P139" i="1" s="1"/>
  <c r="O140" i="1"/>
  <c r="P140" i="1" s="1"/>
  <c r="O141" i="1"/>
  <c r="P141" i="1" s="1"/>
  <c r="O142" i="1"/>
  <c r="P142" i="1" s="1"/>
  <c r="O143" i="1"/>
  <c r="P143" i="1" s="1"/>
  <c r="O144" i="1"/>
  <c r="P144" i="1" s="1"/>
  <c r="O145" i="1"/>
  <c r="P145" i="1" s="1"/>
  <c r="O146" i="1"/>
  <c r="P146" i="1" s="1"/>
  <c r="O147" i="1"/>
  <c r="P147" i="1" s="1"/>
  <c r="O148" i="1"/>
  <c r="P148" i="1" s="1"/>
  <c r="O149" i="1"/>
  <c r="P149" i="1" s="1"/>
  <c r="O150" i="1"/>
  <c r="P150" i="1" s="1"/>
  <c r="O151" i="1"/>
  <c r="P151" i="1" s="1"/>
  <c r="O152" i="1"/>
  <c r="P152" i="1" s="1"/>
  <c r="O153" i="1"/>
  <c r="P153" i="1" s="1"/>
  <c r="O154" i="1"/>
  <c r="P154" i="1" s="1"/>
  <c r="O155" i="1"/>
  <c r="P155" i="1" s="1"/>
  <c r="O156" i="1"/>
  <c r="P156" i="1" s="1"/>
  <c r="O157" i="1"/>
  <c r="P157" i="1" s="1"/>
  <c r="O158" i="1"/>
  <c r="P158" i="1" s="1"/>
  <c r="O159" i="1"/>
  <c r="P159" i="1" s="1"/>
  <c r="O160" i="1"/>
  <c r="P160" i="1" s="1"/>
  <c r="O161" i="1"/>
  <c r="P161" i="1" s="1"/>
  <c r="O162" i="1"/>
  <c r="P162" i="1" s="1"/>
  <c r="O163" i="1"/>
  <c r="P163" i="1" s="1"/>
  <c r="O164" i="1"/>
  <c r="P164" i="1" s="1"/>
  <c r="O165" i="1"/>
  <c r="P165" i="1" s="1"/>
  <c r="O166" i="1"/>
  <c r="P166" i="1" s="1"/>
  <c r="O167" i="1"/>
  <c r="P167" i="1" s="1"/>
  <c r="O168" i="1"/>
  <c r="P168" i="1" s="1"/>
  <c r="O169" i="1"/>
  <c r="P169" i="1" s="1"/>
  <c r="O170" i="1"/>
  <c r="P170" i="1" s="1"/>
  <c r="O171" i="1"/>
  <c r="P171" i="1" s="1"/>
  <c r="O172" i="1"/>
  <c r="P172" i="1" s="1"/>
  <c r="O173" i="1"/>
  <c r="P173" i="1" s="1"/>
  <c r="O174" i="1"/>
  <c r="P174" i="1" s="1"/>
  <c r="O175" i="1"/>
  <c r="P175" i="1" s="1"/>
  <c r="O176" i="1"/>
  <c r="P176" i="1" s="1"/>
  <c r="O177" i="1"/>
  <c r="P177" i="1" s="1"/>
  <c r="O178" i="1"/>
  <c r="P178" i="1" s="1"/>
  <c r="O179" i="1"/>
  <c r="P179" i="1" s="1"/>
  <c r="O180" i="1"/>
  <c r="P180" i="1" s="1"/>
  <c r="O181" i="1"/>
  <c r="P181" i="1" s="1"/>
  <c r="O182" i="1"/>
  <c r="P182" i="1" s="1"/>
  <c r="O183" i="1"/>
  <c r="P183" i="1" s="1"/>
  <c r="O184" i="1"/>
  <c r="P184" i="1" s="1"/>
  <c r="O185" i="1"/>
  <c r="P185" i="1" s="1"/>
  <c r="O186" i="1"/>
  <c r="P186" i="1" s="1"/>
  <c r="O187" i="1"/>
  <c r="P187" i="1" s="1"/>
  <c r="O188" i="1"/>
  <c r="P188" i="1" s="1"/>
  <c r="O189" i="1"/>
  <c r="P189" i="1" s="1"/>
  <c r="O190" i="1"/>
  <c r="P190" i="1" s="1"/>
  <c r="O191" i="1"/>
  <c r="P191" i="1" s="1"/>
  <c r="O192" i="1"/>
  <c r="P192" i="1" s="1"/>
  <c r="O193" i="1"/>
  <c r="P193" i="1" s="1"/>
  <c r="O194" i="1"/>
  <c r="P194" i="1" s="1"/>
  <c r="O195" i="1"/>
  <c r="P195" i="1" s="1"/>
  <c r="O196" i="1"/>
  <c r="P196" i="1" s="1"/>
  <c r="O197" i="1"/>
  <c r="P197" i="1" s="1"/>
  <c r="O198" i="1"/>
  <c r="P198" i="1" s="1"/>
  <c r="O199" i="1"/>
  <c r="P199" i="1" s="1"/>
  <c r="O200" i="1"/>
  <c r="P200" i="1" s="1"/>
  <c r="O201" i="1"/>
  <c r="P201" i="1" s="1"/>
  <c r="O202" i="1"/>
  <c r="P202" i="1" s="1"/>
  <c r="O203" i="1"/>
  <c r="P203" i="1" s="1"/>
  <c r="O204" i="1"/>
  <c r="P204" i="1" s="1"/>
  <c r="O205" i="1"/>
  <c r="P205" i="1" s="1"/>
  <c r="O206" i="1"/>
  <c r="P206" i="1" s="1"/>
  <c r="O207" i="1"/>
  <c r="P207" i="1" s="1"/>
  <c r="O208" i="1"/>
  <c r="P208" i="1" s="1"/>
  <c r="O209" i="1"/>
  <c r="P209" i="1" s="1"/>
  <c r="O210" i="1"/>
  <c r="P210" i="1" s="1"/>
  <c r="O211" i="1"/>
  <c r="P211" i="1" s="1"/>
  <c r="O212" i="1"/>
  <c r="P212" i="1" s="1"/>
  <c r="O213" i="1"/>
  <c r="P213" i="1" s="1"/>
  <c r="O214" i="1"/>
  <c r="P214" i="1" s="1"/>
  <c r="O215" i="1"/>
  <c r="P215" i="1" s="1"/>
  <c r="O216" i="1"/>
  <c r="P216" i="1" s="1"/>
  <c r="O217" i="1"/>
  <c r="P217" i="1" s="1"/>
  <c r="O218" i="1"/>
  <c r="P218" i="1" s="1"/>
  <c r="O219" i="1"/>
  <c r="P219" i="1" s="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D6" i="1"/>
  <c r="E6" i="1"/>
  <c r="N2" i="1" l="1"/>
  <c r="C5" i="1"/>
  <c r="P2" i="1"/>
  <c r="Q2" i="1"/>
  <c r="O2" i="1"/>
  <c r="E5" i="1"/>
  <c r="D5" i="1"/>
  <c r="N6" i="1" a="1"/>
  <c r="N6" i="1" s="1"/>
  <c r="Q6" i="1" a="1"/>
  <c r="Q6" i="1" s="1"/>
  <c r="P6" i="1" a="1"/>
  <c r="P6" i="1" s="1"/>
  <c r="O6" i="1" a="1"/>
  <c r="O6" i="1" s="1"/>
  <c r="Q4" i="1" a="1"/>
  <c r="Q4" i="1" s="1"/>
  <c r="P4" i="1" a="1"/>
  <c r="P4" i="1" s="1"/>
  <c r="N5" i="1"/>
  <c r="P5" i="1"/>
  <c r="N3" i="1" a="1"/>
  <c r="N3" i="1" s="1"/>
  <c r="Q5" i="1"/>
  <c r="P3" i="1" a="1"/>
  <c r="P3" i="1" s="1"/>
  <c r="O5" i="1"/>
  <c r="Q3" i="1" a="1"/>
  <c r="Q3" i="1" s="1"/>
  <c r="N4" i="1" a="1"/>
  <c r="N4" i="1" s="1"/>
  <c r="O3" i="1" a="1"/>
  <c r="O3" i="1" s="1"/>
  <c r="O4" i="1" a="1"/>
  <c r="O4" i="1" s="1"/>
</calcChain>
</file>

<file path=xl/sharedStrings.xml><?xml version="1.0" encoding="utf-8"?>
<sst xmlns="http://schemas.openxmlformats.org/spreadsheetml/2006/main" count="1160" uniqueCount="423">
  <si>
    <t>Title</t>
  </si>
  <si>
    <t>Author</t>
  </si>
  <si>
    <t>Owned</t>
  </si>
  <si>
    <t>Read</t>
  </si>
  <si>
    <t>Black Destroyer</t>
  </si>
  <si>
    <t>A.E Van Vogt</t>
  </si>
  <si>
    <t/>
  </si>
  <si>
    <t>SF</t>
  </si>
  <si>
    <t>Aucun souvenir assez solide</t>
  </si>
  <si>
    <t>Alain Damasio</t>
  </si>
  <si>
    <t>La Horde du Contrevent</t>
  </si>
  <si>
    <t>Fantasy</t>
  </si>
  <si>
    <t>La Zone du dehors</t>
  </si>
  <si>
    <t>Le Meilleur des mondes</t>
  </si>
  <si>
    <t>Aldous Huxley</t>
  </si>
  <si>
    <t>Dystopie</t>
  </si>
  <si>
    <t>Terminus les étoiles</t>
  </si>
  <si>
    <t>Alfred Bester</t>
  </si>
  <si>
    <t>La Route d'où l'on ne revient pas (Nouvelle)</t>
  </si>
  <si>
    <t>Andrzej Sapkowski</t>
  </si>
  <si>
    <t>Sorceleur, Tome 2: L'Épée de la providence</t>
  </si>
  <si>
    <t>Seul sur Mars</t>
  </si>
  <si>
    <t>Andy Weir</t>
  </si>
  <si>
    <t>Brulesables (nouvelles)</t>
  </si>
  <si>
    <t>Anthony Ryan</t>
  </si>
  <si>
    <t>Gaslamppunk</t>
  </si>
  <si>
    <t>Dragon Blood T1 : Le sang du dragon</t>
  </si>
  <si>
    <t>Les Aventures de Sherlock Holmes</t>
  </si>
  <si>
    <t>Arthur Conan Doyle</t>
  </si>
  <si>
    <t>Policier</t>
  </si>
  <si>
    <t>Les Thanatonautes</t>
  </si>
  <si>
    <t>Bernard Werber</t>
  </si>
  <si>
    <t>Coeur d'acier</t>
  </si>
  <si>
    <t>Brandon Sanderson</t>
  </si>
  <si>
    <t>Coeur d'acier, tome 2 : Brasier</t>
  </si>
  <si>
    <t>Coeur d'Acier, tome 3 : Calamité</t>
  </si>
  <si>
    <t>Elantris, Tome 1 : Chute</t>
  </si>
  <si>
    <t>Fils des brumes, Tome 1 : L'empire ultime</t>
  </si>
  <si>
    <t>Fils des brumes, Tome 2 : Le puits de l'ascension</t>
  </si>
  <si>
    <t>Fils des brumes, Tome 3 : Le héros des siècles</t>
  </si>
  <si>
    <t>Fils des brumes, tome 6 : Les Bracelets des Larmes</t>
  </si>
  <si>
    <t>Jeux de masques</t>
  </si>
  <si>
    <t>L'Âme de l'Empereur</t>
  </si>
  <si>
    <t>Les Archives de Roshar, tome 1 : La Voie des rois 1</t>
  </si>
  <si>
    <t>Heroic Fantasy</t>
  </si>
  <si>
    <t>Les Archives de Roshar, tome 2 : La Voie des rois 2</t>
  </si>
  <si>
    <t>Les Archives de Roshar, tome 3 : Le livre des Radieux 1</t>
  </si>
  <si>
    <t>Les Archives de Roshar, tome 4 : Le livre des Radieux 2</t>
  </si>
  <si>
    <t>Les archives de Roshar, tome 5 : Justicière 1</t>
  </si>
  <si>
    <t>Les archives de Roshar, tome 6 : Justicière 2</t>
  </si>
  <si>
    <t>Les archives de Roshar, tome 7 : Rythme de guerre 1</t>
  </si>
  <si>
    <t>Les archives de Roshar, tome 8 : Rythme de guerre 2</t>
  </si>
  <si>
    <t>Les légions de poussière</t>
  </si>
  <si>
    <t>Sixième du crépuscule et autres nouvelles</t>
  </si>
  <si>
    <t>Skyward, tome 1 : Vers les étoiles</t>
  </si>
  <si>
    <t>Warbreaker</t>
  </si>
  <si>
    <t>Wax et Wayne 1 - L'alliage de la justice</t>
  </si>
  <si>
    <t>Légion</t>
  </si>
  <si>
    <t>Fantastique</t>
  </si>
  <si>
    <t>Légendes des Contrées du Rêve - Intégrale</t>
  </si>
  <si>
    <t>Brian Lumley</t>
  </si>
  <si>
    <t xml:space="preserve">Rai-Kirah 1 - L'esclave </t>
  </si>
  <si>
    <t>Carol Berg</t>
  </si>
  <si>
    <t>Guide de Survie pour le voyageur du temps amateur</t>
  </si>
  <si>
    <t>Charles Yu</t>
  </si>
  <si>
    <t>Comique</t>
  </si>
  <si>
    <t>Le passe mirroir, T1</t>
  </si>
  <si>
    <t>Christelle Dabos</t>
  </si>
  <si>
    <t>Le passe mirroir, T2</t>
  </si>
  <si>
    <t>Le passe mirroir, T3</t>
  </si>
  <si>
    <t>Vox</t>
  </si>
  <si>
    <t>Christina Dalcher</t>
  </si>
  <si>
    <t>Roman</t>
  </si>
  <si>
    <t>Eragon</t>
  </si>
  <si>
    <t>Christopher Paolini</t>
  </si>
  <si>
    <t>Le Prestige</t>
  </si>
  <si>
    <t>Christopher Priest</t>
  </si>
  <si>
    <t>Fight Club</t>
  </si>
  <si>
    <t>Chuck Palahniuk</t>
  </si>
  <si>
    <t>Demain les chiens</t>
  </si>
  <si>
    <t>Clifford D. Simak</t>
  </si>
  <si>
    <t>La Route</t>
  </si>
  <si>
    <t>Cormac McCarthy</t>
  </si>
  <si>
    <t>Des fleurs pour Algernon</t>
  </si>
  <si>
    <t>Daniel Keyes</t>
  </si>
  <si>
    <t>La Belgariade, tome 1 : Le pion blanc des présages</t>
  </si>
  <si>
    <t>David Eddings</t>
  </si>
  <si>
    <t>High Fantasy</t>
  </si>
  <si>
    <t>Le Gambit du magicien - La Belgariade, tome 3</t>
  </si>
  <si>
    <t>Légende</t>
  </si>
  <si>
    <t>David Gemmell</t>
  </si>
  <si>
    <t>Dark Fantasy</t>
  </si>
  <si>
    <t>Nous sommes legion</t>
  </si>
  <si>
    <t>Dennis E Taylor</t>
  </si>
  <si>
    <t>Le Guide du Voyageur Galactique - T1</t>
  </si>
  <si>
    <t>Douglas Adams</t>
  </si>
  <si>
    <t>Le Guide du Voyageur Galactique - T2 : Le dernier restaurant avant la fin du monde</t>
  </si>
  <si>
    <t>Un Cheval Dans la salle de bain</t>
  </si>
  <si>
    <t>The Westing game</t>
  </si>
  <si>
    <t>Ellen Raskin</t>
  </si>
  <si>
    <t>Mystère</t>
  </si>
  <si>
    <t>Les Seigneurs de Bohen</t>
  </si>
  <si>
    <t>Estelle Faye</t>
  </si>
  <si>
    <t>L'ombre du Pouvoir</t>
  </si>
  <si>
    <t>Fabien Cerutti</t>
  </si>
  <si>
    <t>Histoire alternative</t>
  </si>
  <si>
    <t>Freaks - L'Etoile du Soir</t>
  </si>
  <si>
    <t>Florent Maudoux</t>
  </si>
  <si>
    <t>Mikrodystopies</t>
  </si>
  <si>
    <t>François Houste</t>
  </si>
  <si>
    <t>Dune</t>
  </si>
  <si>
    <t>Frank Herbert</t>
  </si>
  <si>
    <t>Space Opera</t>
  </si>
  <si>
    <t>Le Puits Des Mémoires - T1</t>
  </si>
  <si>
    <t>Gabriel Katz</t>
  </si>
  <si>
    <t>Le Puits Des Mémoires - T2 Le Fils de la Lune</t>
  </si>
  <si>
    <t>Le Puits Des Mémoires - T3 Les Terres de Cristal</t>
  </si>
  <si>
    <t>La Cinquième Tête de Cerbère</t>
  </si>
  <si>
    <t>Gene Wolfe</t>
  </si>
  <si>
    <t>Le trône de fer - Intégrale 1</t>
  </si>
  <si>
    <t>George R. R. Martin</t>
  </si>
  <si>
    <t>Opera Fantasy</t>
  </si>
  <si>
    <t>Le trône de fer - Intégrale 2</t>
  </si>
  <si>
    <t>Le trône de fer - Intégrale 3</t>
  </si>
  <si>
    <t>Le trône de fer - Intégrale 4 VF</t>
  </si>
  <si>
    <t>Le trône de fer - Intégrale 4 VO</t>
  </si>
  <si>
    <t>Le trône de fer - Intégrale 5 VO</t>
  </si>
  <si>
    <t>Georges Orwell</t>
  </si>
  <si>
    <t>La Ferme des Animaux</t>
  </si>
  <si>
    <t xml:space="preserve">Les Annales de la Compagnie Noire, Tome 1 : La compagnie noire </t>
  </si>
  <si>
    <t>Glen Cook</t>
  </si>
  <si>
    <t>L'enfant des glaces</t>
  </si>
  <si>
    <t>Guido Sgardoli</t>
  </si>
  <si>
    <t>Dragon et autres récits d'horreur</t>
  </si>
  <si>
    <t>H. P. Lovecraft</t>
  </si>
  <si>
    <t>Horreur</t>
  </si>
  <si>
    <t>Petit : Les Ogres Dieux</t>
  </si>
  <si>
    <t>Hubert Gatignol</t>
  </si>
  <si>
    <t>Bande Dessinée</t>
  </si>
  <si>
    <t>Cher Jupiter</t>
  </si>
  <si>
    <t>Isaac Asimov</t>
  </si>
  <si>
    <t>Chrono-minets</t>
  </si>
  <si>
    <t>L'avenir commence demain</t>
  </si>
  <si>
    <t>Le club des veufs noirs</t>
  </si>
  <si>
    <t>Le Cycle de Fondation, tome 1 : Fondation</t>
  </si>
  <si>
    <t>Le Cycle de Fondation, tome 2 : Fondation et Empire</t>
  </si>
  <si>
    <t>Le Cycle de Fondation, tome 3 : Seconde Fondation</t>
  </si>
  <si>
    <t>Le Cycle de Fondation, tome 4 : Fondation foudroyée</t>
  </si>
  <si>
    <t>Le Cycle de Fondation, Tome 5 : Terre et Fondation</t>
  </si>
  <si>
    <t>Le Cycle de Fondation, tome 6 : Prélude à Fondation</t>
  </si>
  <si>
    <t>Le Cycle de Fondation, tome 7 : L'aube de Fondation</t>
  </si>
  <si>
    <t>Le Cycle des Robots, Tome 1 : Les robots</t>
  </si>
  <si>
    <t>Le Cycle des Robots, Tome 2 : Un défilé de robots</t>
  </si>
  <si>
    <t>Le Cycle des Robots, Tome 3 : Les cavernes d'acier</t>
  </si>
  <si>
    <t>Le Cycle des Robots, Tome 4 : Face aux feux du soleil</t>
  </si>
  <si>
    <t>Le Cycle des Robots, Tome 5 : Les robots de l'aube</t>
  </si>
  <si>
    <t>Le Cycle des Robots, Tome 6 : Les robots et l'Empire</t>
  </si>
  <si>
    <t>Les courants de l'espace</t>
  </si>
  <si>
    <t>L'homme bicentenaire</t>
  </si>
  <si>
    <t>Période d'essai</t>
  </si>
  <si>
    <t>Quand les ténèbres viendront</t>
  </si>
  <si>
    <t>Harry Potter And The Cursed Child</t>
  </si>
  <si>
    <t>J.K. Rowling</t>
  </si>
  <si>
    <t>Harry Potter, tome 1 : Harry Potter à l'Ecole des Sorciers</t>
  </si>
  <si>
    <t>Harry Potter, tome 2 : Harry Potter et la Chambre des Secrets</t>
  </si>
  <si>
    <t>Harry Potter, tome 3 : Harry Potter et le Prisonnier d'Azkaban</t>
  </si>
  <si>
    <t>Harry Potter, tome 4 : Harry Potter et la Coupe de Feu</t>
  </si>
  <si>
    <t>Harry Potter, tome 5 : Harry Potter et l'Ordre du Phénix</t>
  </si>
  <si>
    <t>Harry Potter, tome 6 : Harry Potter et le Prince de sang mêlé</t>
  </si>
  <si>
    <t>Harry Potter, tome 7 : Harry Potter et les reliques de la mort</t>
  </si>
  <si>
    <t>Bilbo le Hobbit</t>
  </si>
  <si>
    <t>J.R.R Tolkien</t>
  </si>
  <si>
    <t>Le Seigneur des Anneaux t1</t>
  </si>
  <si>
    <t>Le Seigneur des Anneaux t2</t>
  </si>
  <si>
    <t>Le Seigneur des Anneaux t3</t>
  </si>
  <si>
    <t>Le Silmarillion</t>
  </si>
  <si>
    <t>La Fabrique de Violence</t>
  </si>
  <si>
    <t>Jan Guillou</t>
  </si>
  <si>
    <t>Même pas mort - T1</t>
  </si>
  <si>
    <t>Jean-Philippe Jaworski</t>
  </si>
  <si>
    <t>Histoire</t>
  </si>
  <si>
    <t>En mémoire de mes pêchés</t>
  </si>
  <si>
    <t>Joe Haldeman</t>
  </si>
  <si>
    <t>La Guerre éternelle</t>
  </si>
  <si>
    <t>L'affaire harry keber</t>
  </si>
  <si>
    <t>Joel Dickers</t>
  </si>
  <si>
    <t>La lune n'est pas pour nous</t>
  </si>
  <si>
    <t>Johan Heliot</t>
  </si>
  <si>
    <t>Steampunk</t>
  </si>
  <si>
    <t>Des Souris et des Hommes</t>
  </si>
  <si>
    <t>John Steinbeck</t>
  </si>
  <si>
    <t>Abattoir 5</t>
  </si>
  <si>
    <t>Kurt Vonnegut</t>
  </si>
  <si>
    <t>Le banni de Recluce</t>
  </si>
  <si>
    <t>L.E. Modesitt</t>
  </si>
  <si>
    <t>Le Grand Banquet D'Helios</t>
  </si>
  <si>
    <t>Many</t>
  </si>
  <si>
    <t>Uranus</t>
  </si>
  <si>
    <t>Marcel Aymé</t>
  </si>
  <si>
    <t xml:space="preserve">The Dragonlance Chronicles </t>
  </si>
  <si>
    <t>Margaret Weis,Tracy Hickman</t>
  </si>
  <si>
    <t>The Riyria Revelations</t>
  </si>
  <si>
    <t>Michael J. Sullivan</t>
  </si>
  <si>
    <t>Stay silent stay still</t>
  </si>
  <si>
    <t>Minna Sundberg</t>
  </si>
  <si>
    <t>Cryptonomicon, tome 1 :  Le Code Enigma</t>
  </si>
  <si>
    <t>Neal Stephenson</t>
  </si>
  <si>
    <t>Le Samouraï virtuel</t>
  </si>
  <si>
    <t>La Mythologie Viking</t>
  </si>
  <si>
    <t>Neil Gaiman</t>
  </si>
  <si>
    <t>L'étrange vie de Nobody Owens</t>
  </si>
  <si>
    <t>Neverwhere</t>
  </si>
  <si>
    <t xml:space="preserve">Stardust </t>
  </si>
  <si>
    <t>Jack Barron et l'Éternité</t>
  </si>
  <si>
    <t>Norman Spinrad</t>
  </si>
  <si>
    <t>La Stratégie Ender T1</t>
  </si>
  <si>
    <t>Orson Scott Card</t>
  </si>
  <si>
    <t>La Stratégie Ender T2</t>
  </si>
  <si>
    <t>La Stratégie Ender T3</t>
  </si>
  <si>
    <t>Les Maîtres chanteurs</t>
  </si>
  <si>
    <t xml:space="preserve">The Name of the Wind </t>
  </si>
  <si>
    <t>Patrick Rothfuss</t>
  </si>
  <si>
    <t>Les monarchies divines t1 - Voyage d'hawkwood</t>
  </si>
  <si>
    <t>Paul Kearney</t>
  </si>
  <si>
    <t>Les monarchies divines t2</t>
  </si>
  <si>
    <t>Les monarchies divines t3</t>
  </si>
  <si>
    <t>Les monarchies divines t4</t>
  </si>
  <si>
    <t>Les monarchies divines t5</t>
  </si>
  <si>
    <t>Le Monde du fleuve - Le Fleuve de l'éternité, tome 1</t>
  </si>
  <si>
    <t>Philip José Farmer</t>
  </si>
  <si>
    <t>Blade Runner</t>
  </si>
  <si>
    <t>Philip K. Dick</t>
  </si>
  <si>
    <t>Cyberpunk</t>
  </si>
  <si>
    <t>Le maître du haut chateau</t>
  </si>
  <si>
    <t>Le Profanateur</t>
  </si>
  <si>
    <t>Le Roi des elfes</t>
  </si>
  <si>
    <t>Le Temps désarticulé</t>
  </si>
  <si>
    <t>Les joueurs de Titan</t>
  </si>
  <si>
    <t>Les Marteaux de Vulcan</t>
  </si>
  <si>
    <t>Substance Mort</t>
  </si>
  <si>
    <t>Ubik</t>
  </si>
  <si>
    <t>A la croisée des mondes - Intégrale</t>
  </si>
  <si>
    <t>Philip Pullman</t>
  </si>
  <si>
    <t>The Book Of Dust - T1 : La Belle Sauvage</t>
  </si>
  <si>
    <t>The Book of Dust T2 - The Secret Commonwealth</t>
  </si>
  <si>
    <t>Red Rising, tome 1 : Red Rising</t>
  </si>
  <si>
    <t>Pierce Brown</t>
  </si>
  <si>
    <t>Dystopie,SF</t>
  </si>
  <si>
    <t>Ellana - Le pacte des marchombres</t>
  </si>
  <si>
    <t>Pierre Bottero</t>
  </si>
  <si>
    <t>La Quête d'Ewilan T1</t>
  </si>
  <si>
    <t>La Quête d'Ewilan T2</t>
  </si>
  <si>
    <t>La Quête d'Ewilan T3</t>
  </si>
  <si>
    <t>Les mondes d'Ewilan - L'oeil d'Olotep</t>
  </si>
  <si>
    <t>A Spell for Chameleon</t>
  </si>
  <si>
    <t>Piers Anthony</t>
  </si>
  <si>
    <t>Chroniques Martiennes</t>
  </si>
  <si>
    <t>Ray Bradburry</t>
  </si>
  <si>
    <t>Farenheit 451</t>
  </si>
  <si>
    <t>Le messager (nouvelle)</t>
  </si>
  <si>
    <t>Raymond E Feist</t>
  </si>
  <si>
    <t>Sagas Légendaires Islandaises</t>
  </si>
  <si>
    <t>Regis Boyer</t>
  </si>
  <si>
    <t>Watership Down</t>
  </si>
  <si>
    <t>Richard Adams</t>
  </si>
  <si>
    <t>Animal Fantasy</t>
  </si>
  <si>
    <t>L'homme qui rétrécit</t>
  </si>
  <si>
    <t>Richard Matheson</t>
  </si>
  <si>
    <t>Nouvelles, Tome 1 1950-1953</t>
  </si>
  <si>
    <t>Ligne de Vie</t>
  </si>
  <si>
    <t>Robert A. Heinlein</t>
  </si>
  <si>
    <t>Révolte sur la Lune</t>
  </si>
  <si>
    <t>Cormoran Strike 1 - L'Appel du coucou</t>
  </si>
  <si>
    <t>Robert Galbraith (JKR)</t>
  </si>
  <si>
    <t xml:space="preserve">Cormoran strike 2 : Le ver à soie </t>
  </si>
  <si>
    <t xml:space="preserve">Cormoran Strike 3 : La Carrière du mal </t>
  </si>
  <si>
    <t xml:space="preserve">Cormoran Strike 4 : Blanc Mortel </t>
  </si>
  <si>
    <t xml:space="preserve">Cormoran Strike 5 : Troubled Blood </t>
  </si>
  <si>
    <t>L'Assassin royal - T1 à T3 : La citadelle des ombres 1</t>
  </si>
  <si>
    <t>Robin Hobb</t>
  </si>
  <si>
    <t>L'Assassin royal - T10 : Serments et Deuil</t>
  </si>
  <si>
    <t>L'Assassin royal - T4 à T6 : La citadelle des ombres 2</t>
  </si>
  <si>
    <t>L'Assassin royal - T7 à T9 : La citadelle des ombres 3</t>
  </si>
  <si>
    <t>L'Assassin royal - T9 : Les Secrets de Castelcerf</t>
  </si>
  <si>
    <t>Les aventuriers de la mer - Intégrale</t>
  </si>
  <si>
    <t>Les aventuriers de la mer - T1</t>
  </si>
  <si>
    <t>Les aventuriers de la mer - T2</t>
  </si>
  <si>
    <t>Les aventuriers de la mer - T3</t>
  </si>
  <si>
    <t>Les cités des Anciens - T1 Dragons et serpents</t>
  </si>
  <si>
    <t>Retour au Pays</t>
  </si>
  <si>
    <t>La Trilogie de Caliban d'isaac Asimov - T1</t>
  </si>
  <si>
    <t>Roger MacBride Allen</t>
  </si>
  <si>
    <t>La Trilogie de Caliban d'isaac Asimov - T2</t>
  </si>
  <si>
    <t>Les Salauds Gentilhommes - T3 : La république des voleurs</t>
  </si>
  <si>
    <t>Scott Lynch</t>
  </si>
  <si>
    <t>Les salauds gentilshommes, tome 4 : L'épine d'Emberline</t>
  </si>
  <si>
    <t>Millenium T1</t>
  </si>
  <si>
    <t>Stieg Larsson</t>
  </si>
  <si>
    <t>Millénium T2</t>
  </si>
  <si>
    <t>Millenium T3</t>
  </si>
  <si>
    <t>Hunger games 4 - La Balade du Serpent et de l'oiseau chanteur</t>
  </si>
  <si>
    <t>Suzanne Collins</t>
  </si>
  <si>
    <t>Le Peuple Ciel (Nouvelle)</t>
  </si>
  <si>
    <t>Terry Goodkind</t>
  </si>
  <si>
    <t>L'Epée de vérite t1 - La première leçon du sorcier</t>
  </si>
  <si>
    <t>Les Annales du Disque-Monde (04) - Mortimer</t>
  </si>
  <si>
    <t>Terry Pratchett</t>
  </si>
  <si>
    <t>Sur les ailes du chant</t>
  </si>
  <si>
    <t>Thomas M. Disch</t>
  </si>
  <si>
    <t xml:space="preserve">La Guilde des magiciens - La Trilogie du magicien noir, tome 1 </t>
  </si>
  <si>
    <t>Trudi Canavan</t>
  </si>
  <si>
    <t>Le Sorcier de Terremer</t>
  </si>
  <si>
    <t>Ursula Le Guin</t>
  </si>
  <si>
    <t>Candide</t>
  </si>
  <si>
    <t>Voltaire</t>
  </si>
  <si>
    <t>Litterature</t>
  </si>
  <si>
    <t xml:space="preserve">Neuromancien </t>
  </si>
  <si>
    <t>William Gibson.</t>
  </si>
  <si>
    <t>Sa Majesté des Mouches</t>
  </si>
  <si>
    <t>William Golding</t>
  </si>
  <si>
    <t>Le Bois Duncton</t>
  </si>
  <si>
    <t>William Horwood</t>
  </si>
  <si>
    <t>Le Gambit du renard</t>
  </si>
  <si>
    <t>Yoon Ha Lee</t>
  </si>
  <si>
    <t>Le stratagème du corbeau</t>
  </si>
  <si>
    <t>La part des Ombres 1</t>
  </si>
  <si>
    <t>Tyrann</t>
  </si>
  <si>
    <t>Le septième fils</t>
  </si>
  <si>
    <t>Date de sortie</t>
  </si>
  <si>
    <t>30/09/2008</t>
  </si>
  <si>
    <t>Nbr Pages</t>
  </si>
  <si>
    <t>Date d'achat</t>
  </si>
  <si>
    <t>Date de début de lecture</t>
  </si>
  <si>
    <t>26/11/2021</t>
  </si>
  <si>
    <t>Personal Notes</t>
  </si>
  <si>
    <t>Vu dans une nouvelle d'Isaac Asimov</t>
  </si>
  <si>
    <t>Arrêté en cours</t>
  </si>
  <si>
    <t xml:space="preserve">Défi, réquisitoire, utopie, ce livre mondialement célèbre, chef-d’œuvre de la littérature d'anticipation, a fait d'Aldous Huxley l'un des témoins les plus lucides de notre temps.
« Aujourd'hui, devait écrire l'auteur près de vingt ans après la parution de son livre, il semble pratiquement possible que cette horreur s'abatte sur nous dans le délai d'un siècle. Du moins, si nous nous abstenons d'ici là de nous faire sauter en miettes... Nous n'avons le choix qu'entre deux solutions : ou bien un certain nombre de totalitarismes nationaux, militarisés, ayant comme racine la terreur de la bombe atomique, et comme conséquence la destruction de la civilisation (ou, si la guerre est limitée, la perpétuation du militarisme) ; ou bien un seul totalitarisme supranational, suscité par le chaos social résultant du progrès technologique. » </t>
  </si>
  <si>
    <t>Par l'auteur de the Sorceleur
Nouvelle qui parle des parents du sorceleur</t>
  </si>
  <si>
    <t>Assez mauvais</t>
  </si>
  <si>
    <t>https://lecultedapophis.com/2017/05/23/le-sang-du-dragon-anthony-ryan/
Excellente nouvelle, donne envie de lire sa trilogie phare : dragonblood</t>
  </si>
  <si>
    <t xml:space="preserve">
Univers fantasy très riche. Un peu léger en description (très centré sur l'action, quitte à devenir brouillon parfois)
</t>
  </si>
  <si>
    <t>Premier livre werber lu, prété par Sophie</t>
  </si>
  <si>
    <t>Très sympa et léger, ne pas lire les 2 suivants</t>
  </si>
  <si>
    <t>Une sorte de brouillon à Fils des brumes, on retrouve les mêmes personnages / pouvoir / concept. Lire d'abord FDB</t>
  </si>
  <si>
    <t>Wax et Wayne 3 - Les bracelets des larmes</t>
  </si>
  <si>
    <t xml:space="preserve">Wax et Wayne 2 - Jeux de Masques </t>
  </si>
  <si>
    <t>Prêté à Flo</t>
  </si>
  <si>
    <t xml:space="preserve">Suite de la voie des rois
</t>
  </si>
  <si>
    <t xml:space="preserve">Une tuerie
</t>
  </si>
  <si>
    <t xml:space="preserve">Résumé à lire (en) avant d'attaquer : https://www.tor.com/2017/08/15/stormlight-archive-refresher/
</t>
  </si>
  <si>
    <t>TWOK 4 : Rythme de guerre, volume 1</t>
  </si>
  <si>
    <t>TWOK 4 : ythme de guerre, Volume 2</t>
  </si>
  <si>
    <t>Excellent sur toute la ligne</t>
  </si>
  <si>
    <t xml:space="preserve">Un roman inspiré de Handmaid's tail
Rapide et très bon
Scènes finales un peu brouillon
</t>
  </si>
  <si>
    <t>LES LONGUES SERIES : encore une preuve de plus que les plus grands auteurs de littérature récupèrent les potentiels de la SF (ici encore une fois "après l'apocalypse") ; langue et point de vue sont parfaitement liés, et c'est bousculant à souhait (on dirait de la vraie bonne SF, comme Harlan Ellison savait le faire dès les années 70). Ah oui, ça a eu le Prix Pulitzer en 2007 (qui a dit que la SF n'était lue que par un cercle réduit de lecteurs ?)</t>
  </si>
  <si>
    <t>Tr_s cool, début d'un cycle Tolkiennien, la suite àchecker</t>
  </si>
  <si>
    <t>FANTASY &amp; CYBERPUNK : les années 80 commencent avec Eddings, qui a lui seul va revitaliser la Fantasy (avec un Tolkien like qui fait aujourd'hui pâle figure en terme de nombre de signes, quand on voit la taille des volumes actuels). On a aussi oublié à quel point cette voie/voix était innovante dans le début des années 80 et combien les lecteurs attendaient et suivaient Eddings... Une des bases essentielles pour commencer à lire de l'héroic fantasy.</t>
  </si>
  <si>
    <t>Vitrine ombre blanche</t>
  </si>
  <si>
    <t>50%</t>
  </si>
  <si>
    <t>Reddit</t>
  </si>
  <si>
    <t xml:space="preserve">GOT like, des bonnes idées mais trop de longueur pour un final pas foufou
</t>
  </si>
  <si>
    <t>Histoire alternative / Fantasy. Beaucoup trops de noms de personnages / villes à retenir pour pas grand chose. Dommage car l'intrigue et les personnages sont interessant</t>
  </si>
  <si>
    <t xml:space="preserve">Overrated
</t>
  </si>
  <si>
    <t xml:space="preserve">Prêté par Flo, intégrale 1 (tome 1 à 3)
</t>
  </si>
  <si>
    <t>Entre BD et roman graphique, très cool</t>
  </si>
  <si>
    <t xml:space="preserve">Excellent. A lire avant aube a Fondation.l'histoire des début de Hari Selon, lorsqu'il inventait la psycho histoire.
</t>
  </si>
  <si>
    <t>un peu en dessous prelude à Fondation.</t>
  </si>
  <si>
    <t>Livre audio</t>
  </si>
  <si>
    <t>livre audio</t>
  </si>
  <si>
    <t>Overrated</t>
  </si>
  <si>
    <t>Conseil André</t>
  </si>
  <si>
    <t>https://www.senscritique.com/liste/ESSENTIELS_SF_FANTASY/288690#page-2/</t>
  </si>
  <si>
    <t>FANTASY &amp; CYBERPUNK : autre très grand cycle, pas assez connu en France (4 volumes traduits sur 13 publiés... on se moque de qui ?), appuyé sur un système magie très structuré. On parcours ici aussi plusieurs "moments" d'un monde cohérent et de son histoire au fil des siècles ; mériterait une intégrale tellement c'est bien fait.</t>
  </si>
  <si>
    <t>A lire en anglais, adaptation d'une douzaine de scénario de D&amp;D en une histoire unique</t>
  </si>
  <si>
    <t>FANTASY &amp; CYBERPUNK : là encore n'existe plus dans cette édition et sous ce titre ; la seule (très bonne) est désormais chez Bragelonne sous le titre originel Snow Crash. Stephenson est, avec Gibson et Sterling, l'un des auteurs majeurs de la vague cyberpunk, et voilà son chef d'œuvre. Univers virtuel, hacking de haut vol, avatars, IA, complot informatique, geek attitude, et tout ça au début des années 90 alors qu'il n'y a pas (pas encore) de vrai réseau Internet ni de vraie présence permanente du numérique dans nos vies. Grandiose et toujours efficace (ça vieillit bien)</t>
  </si>
  <si>
    <t xml:space="preserve">Mythologie viking résumé et remise au goût du jour. L'auteur est connu pour écrire de la bonne fantasy, à checker! </t>
  </si>
  <si>
    <t>Très cool ! Il existe en livre audio et en film ?</t>
  </si>
  <si>
    <t>Wishlist Fratrie
LA SPECULATIVE FICTION : cette ancienne couverture, hideuse, ne rend pas justice à ce qui reste sans doute le meilleur roman de Scott Card. La musique et le chant sont au centre de la vie et de la destinée de Mikal et son oiseau chanteur, et nul ne sortira de cette lecture sans verser des larmes et s'émouvoir. Même si de Scott Card on préfère avant tout les nouvelles (ses romans sont souvent trop délayés, pour vendre du papier), c'est un sacré écrivain, et Les maîtres chanteurs le prouve. C'est LE roman à faire lire à quelqu'un qui vous dit ne pas aimer la SF</t>
  </si>
  <si>
    <t>Excellent, truemanshow like</t>
  </si>
  <si>
    <t>Le K Dick brouillon et farfellu, assez bizarre comme histoire.</t>
  </si>
  <si>
    <t>Sortie le 3 octobre 2019</t>
  </si>
  <si>
    <t>https://www.senscritique.com/livre/Lunes_pour_cameleon_Xanth_tome_1/454558</t>
  </si>
  <si>
    <t>Très bien écrit, orienté guerre et stratégie militaire, a checker</t>
  </si>
  <si>
    <t xml:space="preserve">Vu dans une nouvelle d'I Asimov
</t>
  </si>
  <si>
    <t>Moitié du T3</t>
  </si>
  <si>
    <t>Du grand génie, relire la trilogie à l'occas</t>
  </si>
  <si>
    <t>Wishlist Fratrie</t>
  </si>
  <si>
    <t>Excellent</t>
  </si>
  <si>
    <t>Peut être même encore meilleur que le premier</t>
  </si>
  <si>
    <t>Une tuerie de l'espace, mon préféré</t>
  </si>
  <si>
    <t>Tres tres bon, voire meme enore meilleur que la trilogie originale</t>
  </si>
  <si>
    <t>Première lecture de T Goodkind. Style super simple et direct, très facile à lire. Auteur à creuser !</t>
  </si>
  <si>
    <t>Abandonné dès le début</t>
  </si>
  <si>
    <t>LA SPECULATIVE FICTION : plus abordable que Génocides et Camp de concentration (deux grands livres de Disch du milieu des années 60), ce monde totalitariste aux allures d'Amérique à venir (avec camp de concentration et tout...) reste un des grands moments de l'œuvre de Disch, toujours aussi désespérée. Il finira par se tirer une balle, après quand même avoir créer le Prix Philip K. Dick ;-) Un roman de la veine dystopique la plus aboutie, rempli d'idées incroyables (et Prix John Campbell en 80)</t>
  </si>
  <si>
    <t>TRES CHELOU, lecture arretée en cours. à retenter à l'occas</t>
  </si>
  <si>
    <t>Inventeur du genre</t>
  </si>
  <si>
    <t>Année de lecture</t>
  </si>
  <si>
    <t>Décénie de sortie excel</t>
  </si>
  <si>
    <t>Date de fin de lecture FR</t>
  </si>
  <si>
    <t>Vitesse de lecture (page / jours)</t>
  </si>
  <si>
    <t>Moyenne</t>
  </si>
  <si>
    <t>Mini</t>
  </si>
  <si>
    <t>Maxi</t>
  </si>
  <si>
    <t>Mode</t>
  </si>
  <si>
    <t>Median</t>
  </si>
  <si>
    <t>20/0/2019</t>
  </si>
  <si>
    <t>14.10.1892</t>
  </si>
  <si>
    <t xml:space="preserve">Brin-de-Fougère naquit par une nuit d’avril dans un terrier plein d’ombre et de chaleur qui s’enfonçait au plus profond du réseau de galeries du Bois Duncton, six années-taupe après la naissance de Rébecca.Ainsi commence l’histoire de Brin-de-Fougère et de Rébecca, ainsi que du tyran Mandrake venu des lointains glacés du Siabod et qui règne sur la communauté de Duncton. Sans le bienheureux Boswell, la taupe-scribe d’Uffington, que nous resterait-il de leur histoire ... </t>
  </si>
  <si>
    <t>❤</t>
  </si>
  <si>
    <t>Genre 1</t>
  </si>
  <si>
    <t>Genre 2</t>
  </si>
  <si>
    <t>American Gods</t>
  </si>
  <si>
    <t>Skyward, tome 2 : Astrevise</t>
  </si>
  <si>
    <t>Très cool</t>
  </si>
  <si>
    <t>The stone sky</t>
  </si>
  <si>
    <t>N K Jemisin</t>
  </si>
  <si>
    <t>conseillé par SUASD</t>
  </si>
  <si>
    <t>Mirroirs et fumée</t>
  </si>
  <si>
    <t>Tres cool, hate de lire la suite</t>
  </si>
  <si>
    <t>Temps de lecture en jours</t>
  </si>
  <si>
    <t>Temps dans la PAL</t>
  </si>
  <si>
    <t>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</si>
</sst>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C]d\-mmm\-yy;@"/>
    <numFmt numFmtId="165" formatCode="0&quot; &quot;\ &quot;Jours&quot;"/>
  </numFmts>
  <fonts count="4" x14ac:knownFonts="1">
    <font>
      <sz val="11"/>
      <color theme="1"/>
      <name val="Calibri"/>
      <family val="2"/>
      <scheme val="minor"/>
    </font>
    <font>
      <sz val="11"/>
      <color theme="1"/>
      <name val="Calibri"/>
      <family val="2"/>
      <scheme val="minor"/>
    </font>
    <font>
      <sz val="12"/>
      <color theme="1"/>
      <name val="Helvetica"/>
    </font>
    <font>
      <sz val="11"/>
      <color theme="9"/>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2" fillId="0" borderId="0" xfId="0" applyFont="1" applyAlignment="1">
      <alignment horizontal="center" vertical="center"/>
    </xf>
    <xf numFmtId="164" fontId="0" fillId="0" borderId="0" xfId="0" applyNumberFormat="1"/>
    <xf numFmtId="1" fontId="0" fillId="0" borderId="0" xfId="0" applyNumberFormat="1"/>
    <xf numFmtId="0" fontId="0" fillId="0" borderId="0" xfId="0" applyAlignment="1">
      <alignment horizontal="right"/>
    </xf>
    <xf numFmtId="0" fontId="0" fillId="0" borderId="0" xfId="0" applyAlignment="1">
      <alignment horizontal="left"/>
    </xf>
    <xf numFmtId="9" fontId="0" fillId="0" borderId="0" xfId="1" applyFont="1"/>
    <xf numFmtId="0" fontId="0" fillId="0" borderId="0" xfId="0" applyAlignment="1">
      <alignment horizontal="left" vertical="center" wrapText="1"/>
    </xf>
    <xf numFmtId="164" fontId="0" fillId="0" borderId="0" xfId="0" applyNumberFormat="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0" fillId="0" borderId="0" xfId="0" applyAlignment="1">
      <alignment horizontal="center" vertical="center"/>
    </xf>
    <xf numFmtId="0" fontId="3" fillId="0" borderId="0" xfId="0" applyFont="1" applyAlignment="1">
      <alignment horizontal="right"/>
    </xf>
    <xf numFmtId="165" fontId="0" fillId="0" borderId="0" xfId="0" applyNumberFormat="1"/>
    <xf numFmtId="0" fontId="0" fillId="0" borderId="0" xfId="0" applyNumberFormat="1"/>
  </cellXfs>
  <cellStyles count="2">
    <cellStyle name="Normal" xfId="0" builtinId="0"/>
    <cellStyle name="Per cent" xfId="1" builtinId="5"/>
  </cellStyles>
  <dxfs count="10">
    <dxf>
      <numFmt numFmtId="0" formatCode="General"/>
    </dxf>
    <dxf>
      <numFmt numFmtId="0" formatCode="General"/>
    </dxf>
    <dxf>
      <numFmt numFmtId="1" formatCode="0"/>
    </dxf>
    <dxf>
      <numFmt numFmtId="0" formatCode="General"/>
    </dxf>
    <dxf>
      <numFmt numFmtId="0" formatCode="General"/>
    </dxf>
    <dxf>
      <numFmt numFmtId="164" formatCode="[$-40C]d\-mmm\-yy;@"/>
    </dxf>
    <dxf>
      <numFmt numFmtId="164" formatCode="[$-40C]d\-mmm\-yy;@"/>
    </dxf>
    <dxf>
      <numFmt numFmtId="164" formatCode="[$-40C]d\-mmm\-yy;@"/>
    </dxf>
    <dxf>
      <numFmt numFmtId="164" formatCode="[$-40C]d\-mmm\-yy;@"/>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04397F-7208-4363-9BF3-FC8A21FB7889}" name="Table1" displayName="Table1" ref="A7:R224" totalsRowShown="0" headerRowDxfId="9">
  <autoFilter ref="A7:R224" xr:uid="{D504397F-7208-4363-9BF3-FC8A21FB7889}"/>
  <tableColumns count="18">
    <tableColumn id="1" xr3:uid="{FB5DDA3F-19C1-4DDA-85FE-D99AC99BD45A}" name="Title"/>
    <tableColumn id="2" xr3:uid="{2F38CC96-D8D5-4B7C-9696-592D1B148F9C}" name="Author"/>
    <tableColumn id="3" xr3:uid="{834A1593-D8BD-46E0-AD71-6A8118F7A5DF}" name="Owned"/>
    <tableColumn id="4" xr3:uid="{2B806493-13E6-4282-B567-74B0A8E24B80}" name="Read"/>
    <tableColumn id="5" xr3:uid="{F12535C0-51C0-4638-A0F7-9DD1AEBF159E}" name="❤"/>
    <tableColumn id="6" xr3:uid="{B89DEB29-CFFB-495F-8368-AFDC007ECB99}" name="Genre 1"/>
    <tableColumn id="7" xr3:uid="{2523B543-9CF7-4090-8994-EF4CCBB09547}" name="Genre 2"/>
    <tableColumn id="8" xr3:uid="{EDD682CA-B8B3-48C0-B176-ED262021000B}" name="Date de sortie" dataDxfId="8"/>
    <tableColumn id="9" xr3:uid="{44E5DB41-98CD-4F55-9300-48487DFE0F2E}" name="Nbr Pages"/>
    <tableColumn id="10" xr3:uid="{F299A206-D74F-4322-B961-81E7C5A46C1C}" name="Date d'achat" dataDxfId="7"/>
    <tableColumn id="11" xr3:uid="{BEA9C7ED-31B2-47F0-86A2-B063DAE082A2}" name="Date de début de lecture" dataDxfId="6"/>
    <tableColumn id="12" xr3:uid="{D36C8DF5-A85D-4437-A724-7F8C37D07FB3}" name="Date de fin de lecture FR" dataDxfId="5"/>
    <tableColumn id="13" xr3:uid="{EF83CE2B-EFB6-41CE-A2E2-DD4E6A09FC1A}" name="Personal Notes"/>
    <tableColumn id="14" xr3:uid="{D4A40108-F663-4768-88F6-5968796637EC}" name="Année de lecture" dataDxfId="4">
      <calculatedColumnFormula>IF(ISBLANK(Table1[[#This Row],[Date de fin de lecture FR]]),0,YEAR(Table1[[#This Row],[Date de fin de lecture FR]]))</calculatedColumnFormula>
    </tableColumn>
    <tableColumn id="15" xr3:uid="{88339250-8169-40D7-AFAD-61832FE30C6F}" name="Temps de lecture en jours" dataDxfId="3">
      <calculatedColumnFormula>IF(ISBLANK(Table1[[#This Row],[Date de début de lecture]]),0,(IF(ISBLANK(Table1[[#This Row],[Date de fin de lecture FR]]),0,Table1[[#This Row],[Date de fin de lecture FR]]-Table1[[#This Row],[Date de début de lecture]])))</calculatedColumnFormula>
    </tableColumn>
    <tableColumn id="16" xr3:uid="{31EB00A7-D817-412C-A663-0CD3B178B726}" name="Vitesse de lecture (page / jours)" dataDxfId="2">
      <calculatedColumnFormula>IF(Table1[[#This Row],[Temps de lecture en jours]]=0,0,IF(ISBLANK(Table1[[#This Row],[Nbr Pages]]),0,Table1[[#This Row],[Nbr Pages]]/Table1[[#This Row],[Temps de lecture en jours]]))</calculatedColumnFormula>
    </tableColumn>
    <tableColumn id="17" xr3:uid="{D4C1E832-C96C-49C3-A5D6-D43DFF9CB9E8}" name="Temps dans la PAL" dataDxfId="1">
      <calculatedColumnFormula>IF(ISBLANK(Table1[[#This Row],[Date d''achat]]),0,IF(ISBLANK(Table1[[#This Row],[Date de fin de lecture FR]]),0,Table1[[#This Row],[Date de fin de lecture FR]]-Table1[[#This Row],[Date d''achat]]))</calculatedColumnFormula>
    </tableColumn>
    <tableColumn id="19" xr3:uid="{16CE5E49-0427-406D-9BD7-30F45769C72A}" name="Décénie de sortie excel" dataDxfId="0">
      <calculatedColumnFormula>IF(ISBLANK(Table1[[#This Row],[Date de sortie]]),0,ROUNDDOWN(YEAR(Table1[[#This Row],[Date de sortie]]),-1))</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5C28-8D63-4B77-8B2A-3C82F2384413}">
  <dimension ref="A1:R224"/>
  <sheetViews>
    <sheetView tabSelected="1" topLeftCell="J1" workbookViewId="0">
      <selection activeCell="P15" sqref="P15"/>
    </sheetView>
  </sheetViews>
  <sheetFormatPr defaultRowHeight="15" x14ac:dyDescent="0.25"/>
  <cols>
    <col min="1" max="1" width="42" customWidth="1"/>
    <col min="2" max="2" width="20.42578125" customWidth="1"/>
    <col min="3" max="3" width="7" customWidth="1"/>
    <col min="4" max="4" width="7.5703125" customWidth="1"/>
    <col min="5" max="5" width="5.7109375" customWidth="1"/>
    <col min="6" max="6" width="16.7109375" customWidth="1"/>
    <col min="7" max="7" width="14.7109375" customWidth="1"/>
    <col min="8" max="8" width="17.85546875" style="2" bestFit="1" customWidth="1"/>
    <col min="9" max="9" width="12" customWidth="1"/>
    <col min="10" max="10" width="14" style="2" customWidth="1"/>
    <col min="11" max="11" width="16.28515625" style="2" customWidth="1"/>
    <col min="12" max="12" width="15.42578125" style="2" customWidth="1"/>
    <col min="13" max="13" width="56.42578125" customWidth="1"/>
    <col min="14" max="14" width="18.42578125" customWidth="1"/>
    <col min="15" max="15" width="26.42578125" customWidth="1"/>
    <col min="16" max="16" width="37.7109375" style="3" customWidth="1"/>
    <col min="17" max="17" width="24.42578125" customWidth="1"/>
    <col min="18" max="18" width="23.85546875" customWidth="1"/>
  </cols>
  <sheetData>
    <row r="1" spans="1:18" x14ac:dyDescent="0.25">
      <c r="P1"/>
    </row>
    <row r="2" spans="1:18" x14ac:dyDescent="0.25">
      <c r="G2" s="12" t="s">
        <v>401</v>
      </c>
      <c r="H2" s="2">
        <f>AVERAGEIF(Table1[Date de sortie],"&lt;&gt;0")</f>
        <v>36904.521739130432</v>
      </c>
      <c r="I2" s="3">
        <f>AVERAGEIF(Table1[Nbr Pages],"&lt;&gt;0")</f>
        <v>483.77380952380952</v>
      </c>
      <c r="J2" s="2">
        <f>AVERAGEIF(Table1[Date d''achat],"&lt;&gt;0")</f>
        <v>44224.48936170213</v>
      </c>
      <c r="K2" s="2">
        <f>AVERAGEIF(Table1[Date de début de lecture],"&lt;&gt;0")</f>
        <v>44679.6</v>
      </c>
      <c r="L2" s="2">
        <f>AVERAGEIF(Table1[Date de fin de lecture FR],"&lt;&gt;0")</f>
        <v>43119.0625</v>
      </c>
      <c r="M2" s="12" t="s">
        <v>401</v>
      </c>
      <c r="N2" s="3">
        <f>YEAR(AVERAGEIF(Table1[Année de lecture],"&lt;&gt;0"))</f>
        <v>1905</v>
      </c>
      <c r="O2" s="3">
        <f>AVERAGEIF(Table1[Temps de lecture en jours],"&lt;&gt;0")</f>
        <v>16.5</v>
      </c>
      <c r="P2" s="3">
        <f>AVERAGEIF(Table1[Vitesse de lecture (page / jours)],"&lt;&gt;0")</f>
        <v>89.316213257504899</v>
      </c>
      <c r="Q2" s="13">
        <f>AVERAGEIF(Table1[Temps dans la PAL],"&lt;&gt;0")</f>
        <v>82.114285714285714</v>
      </c>
      <c r="R2" s="2"/>
    </row>
    <row r="3" spans="1:18" x14ac:dyDescent="0.25">
      <c r="G3" s="12" t="s">
        <v>405</v>
      </c>
      <c r="H3" s="2">
        <f t="array" ref="H3">MEDIAN(IF(Table1[Date de sortie]&lt;&gt;0,Table1[Date de sortie]))</f>
        <v>41224.5</v>
      </c>
      <c r="I3" s="3">
        <f t="array" ref="I3">MEDIAN(IF(Table1[Nbr Pages]&lt;&gt;0,Table1[Nbr Pages]))</f>
        <v>432.5</v>
      </c>
      <c r="J3" s="2">
        <f t="array" ref="J3">MEDIAN(IF(Table1[Date d''achat]&lt;&gt;0,Table1[Date d''achat]))</f>
        <v>44189</v>
      </c>
      <c r="K3" s="2">
        <f t="array" ref="K3">MEDIAN(IF(Table1[Date de début de lecture]&lt;&gt;0,Table1[Date de début de lecture]))</f>
        <v>44623</v>
      </c>
      <c r="L3" s="2">
        <f t="array" ref="L3">MEDIAN(IF(Table1[Date de fin de lecture FR]&lt;&gt;0,Table1[Date de fin de lecture FR]))</f>
        <v>43616.5</v>
      </c>
      <c r="M3" s="4" t="s">
        <v>405</v>
      </c>
      <c r="N3" s="3">
        <f t="array" ref="N3">MEDIAN(IF(Table1[Année de lecture]&lt;&gt;0,Table1[Année de lecture]))</f>
        <v>2019</v>
      </c>
      <c r="O3" s="3">
        <f t="array" ref="O3">MEDIAN(IF(Table1[Temps de lecture en jours]&lt;&gt;0,Table1[Temps de lecture en jours]))</f>
        <v>7.5</v>
      </c>
      <c r="P3" s="3">
        <f t="array" ref="P3">MEDIAN(IF(Table1[Vitesse de lecture (page / jours)]&lt;&gt;0,Table1[Vitesse de lecture (page / jours)]))</f>
        <v>55.7</v>
      </c>
      <c r="Q3" s="3">
        <f t="array" ref="Q3">MEDIAN(IF(Table1[Temps dans la PAL]&lt;&gt;0,Table1[Temps dans la PAL]))</f>
        <v>29</v>
      </c>
      <c r="R3" s="3"/>
    </row>
    <row r="4" spans="1:18" x14ac:dyDescent="0.25">
      <c r="G4" s="12" t="s">
        <v>402</v>
      </c>
      <c r="H4" s="2">
        <f t="array" ref="H4">MIN(IF(Table1[Date de sortie]&lt;&gt;0,Table1[Date de sortie]))</f>
        <v>11689</v>
      </c>
      <c r="I4" s="3">
        <f t="array" ref="I4">MIN(IF(Table1[Nbr Pages]&lt;&gt;0,Table1[Nbr Pages]))</f>
        <v>29</v>
      </c>
      <c r="J4" s="2">
        <f t="array" ref="J4">MIN(IF(Table1[Date d''achat]&lt;&gt;0,Table1[Date d''achat]))</f>
        <v>43459</v>
      </c>
      <c r="K4" s="2">
        <f t="array" ref="K4">MIN(IF(Table1[Date de début de lecture]&lt;&gt;0,Table1[Date de début de lecture]))</f>
        <v>44527</v>
      </c>
      <c r="L4" s="2">
        <f t="array" ref="L4">MIN(IF(Table1[Date de fin de lecture FR]&lt;&gt;0,Table1[Date de fin de lecture FR]))</f>
        <v>37987</v>
      </c>
      <c r="M4" s="4" t="s">
        <v>402</v>
      </c>
      <c r="N4" s="3">
        <f t="array" ref="N4">MIN(IF(Table1[Année de lecture]&lt;&gt;0,Table1[Année de lecture]))</f>
        <v>2004</v>
      </c>
      <c r="O4" s="3">
        <f t="array" ref="O4">MIN(IF(Table1[Temps de lecture en jours]&lt;&gt;0,Table1[Temps de lecture en jours]))</f>
        <v>1</v>
      </c>
      <c r="P4" s="3">
        <f t="array" ref="P4">MIN(IF(Table1[Vitesse de lecture (page / jours)]&lt;&gt;0,Table1[Vitesse de lecture (page / jours)]))</f>
        <v>2.1869158878504673</v>
      </c>
      <c r="Q4" s="3">
        <f t="array" ref="Q4">MIN(IF(Table1[Temps dans la PAL]&lt;&gt;0,Table1[Temps dans la PAL]))</f>
        <v>8</v>
      </c>
      <c r="R4" s="3"/>
    </row>
    <row r="5" spans="1:18" x14ac:dyDescent="0.25">
      <c r="C5" s="6">
        <f>C6/B6</f>
        <v>0.78240740740740744</v>
      </c>
      <c r="D5" s="6">
        <f>D6/C6</f>
        <v>0.80473372781065089</v>
      </c>
      <c r="E5" s="6">
        <f>E6/D6</f>
        <v>0.66176470588235292</v>
      </c>
      <c r="G5" s="12" t="s">
        <v>403</v>
      </c>
      <c r="H5" s="2">
        <f>MAX(Table1[Date de sortie])</f>
        <v>44454</v>
      </c>
      <c r="I5" s="3">
        <f>MAX(Table1[Nbr Pages])</f>
        <v>1149</v>
      </c>
      <c r="J5" s="2">
        <f>MAX(Table1[Date d''achat])</f>
        <v>44805</v>
      </c>
      <c r="K5" s="2">
        <f>MAX(Table1[Date de début de lecture])</f>
        <v>44872</v>
      </c>
      <c r="L5" s="2">
        <f>MAX(Table1[Date de fin de lecture FR])</f>
        <v>44872</v>
      </c>
      <c r="M5" s="4" t="s">
        <v>403</v>
      </c>
      <c r="N5" s="3">
        <f>MAX(Table1[Année de lecture])</f>
        <v>2022</v>
      </c>
      <c r="O5" s="3">
        <f>MAX(Table1[Temps de lecture en jours])</f>
        <v>107</v>
      </c>
      <c r="P5" s="3">
        <f>MAX(Table1[Vitesse de lecture (page / jours)])</f>
        <v>256</v>
      </c>
      <c r="Q5" s="3">
        <f>MAX(Table1[Temps dans la PAL])</f>
        <v>438</v>
      </c>
      <c r="R5" s="3"/>
    </row>
    <row r="6" spans="1:18" x14ac:dyDescent="0.25">
      <c r="B6">
        <f>SUBTOTAL(3,Table1[Author])</f>
        <v>216</v>
      </c>
      <c r="C6" s="11">
        <f>SUBTOTAL(2,C7:C224)</f>
        <v>169</v>
      </c>
      <c r="D6" s="1">
        <f t="shared" ref="D6:E6" si="0">SUBTOTAL(2,D7:D219)</f>
        <v>136</v>
      </c>
      <c r="E6" s="1">
        <f t="shared" si="0"/>
        <v>90</v>
      </c>
      <c r="G6" s="12" t="s">
        <v>404</v>
      </c>
      <c r="H6" s="2">
        <f t="array" ref="H6">MODE(IF(Table1[Date de sortie]&lt;&gt;0,Table1[Date de sortie]))</f>
        <v>41682</v>
      </c>
      <c r="I6" s="3">
        <f t="array" ref="I6">MODE(IF(Table1[Nbr Pages]&lt;&gt;0,Table1[Nbr Pages]))</f>
        <v>480</v>
      </c>
      <c r="J6" s="2">
        <f t="array" ref="J6">MODE(IF(Table1[Date d''achat]&lt;&gt;0,Table1[Date d''achat]))</f>
        <v>44555</v>
      </c>
      <c r="K6" s="2" t="e">
        <f t="array" ref="K6">MODE(IF(Table1[Date de début de lecture]&lt;&gt;0,Table1[Date de début de lecture]))</f>
        <v>#N/A</v>
      </c>
      <c r="L6" s="2">
        <f t="array" ref="L6">MODE(IF(Table1[Date de fin de lecture FR]&lt;&gt;0,Table1[Date de fin de lecture FR]))</f>
        <v>41640</v>
      </c>
      <c r="M6" s="4" t="s">
        <v>404</v>
      </c>
      <c r="N6" s="3">
        <f t="array" ref="N6">MODE(IF(Table1[Année de lecture]&lt;&gt;0,Table1[Année de lecture]))</f>
        <v>2019</v>
      </c>
      <c r="O6" s="3" t="e">
        <f t="array" ref="O6">MODE(IF(Table1[Temps de lecture en jours]&lt;&gt;0,Table1[Temps de lecture en jours]))</f>
        <v>#N/A</v>
      </c>
      <c r="P6" s="3" t="e">
        <f t="array" ref="P6">MODE(IF(Table1[Vitesse de lecture (page / jours)]&lt;&gt;0,Table1[Vitesse de lecture (page / jours)]))</f>
        <v>#N/A</v>
      </c>
      <c r="Q6" s="3">
        <f t="array" ref="Q6">MODE(IF(Table1[Temps dans la PAL]&lt;&gt;0,Table1[Temps dans la PAL]))</f>
        <v>11</v>
      </c>
      <c r="R6" s="3"/>
    </row>
    <row r="7" spans="1:18" s="7" customFormat="1" ht="29.25" customHeight="1" x14ac:dyDescent="0.25">
      <c r="A7" s="7" t="s">
        <v>0</v>
      </c>
      <c r="B7" s="7" t="s">
        <v>1</v>
      </c>
      <c r="C7" s="7" t="s">
        <v>2</v>
      </c>
      <c r="D7" s="7" t="s">
        <v>3</v>
      </c>
      <c r="E7" s="7" t="s">
        <v>409</v>
      </c>
      <c r="F7" s="7" t="s">
        <v>410</v>
      </c>
      <c r="G7" s="7" t="s">
        <v>411</v>
      </c>
      <c r="H7" s="8" t="s">
        <v>328</v>
      </c>
      <c r="I7" s="7" t="s">
        <v>330</v>
      </c>
      <c r="J7" s="8" t="s">
        <v>331</v>
      </c>
      <c r="K7" s="8" t="s">
        <v>332</v>
      </c>
      <c r="L7" s="8" t="s">
        <v>399</v>
      </c>
      <c r="M7" s="7" t="s">
        <v>334</v>
      </c>
      <c r="N7" s="9" t="s">
        <v>397</v>
      </c>
      <c r="O7" s="9" t="s">
        <v>420</v>
      </c>
      <c r="P7" s="10" t="s">
        <v>400</v>
      </c>
      <c r="Q7" s="9" t="s">
        <v>421</v>
      </c>
      <c r="R7" s="9" t="s">
        <v>398</v>
      </c>
    </row>
    <row r="8" spans="1:18" x14ac:dyDescent="0.25">
      <c r="A8" t="s">
        <v>4</v>
      </c>
      <c r="B8" t="s">
        <v>5</v>
      </c>
      <c r="D8" t="s">
        <v>6</v>
      </c>
      <c r="E8" t="s">
        <v>6</v>
      </c>
      <c r="F8" t="s">
        <v>7</v>
      </c>
      <c r="H8" s="2">
        <v>14427</v>
      </c>
      <c r="I8">
        <v>30</v>
      </c>
      <c r="M8" t="s">
        <v>335</v>
      </c>
      <c r="N8">
        <f>IF(ISBLANK(Table1[[#This Row],[Date de fin de lecture FR]]),0,YEAR(Table1[[#This Row],[Date de fin de lecture FR]]))</f>
        <v>0</v>
      </c>
      <c r="O8">
        <f>IF(ISBLANK(Table1[[#This Row],[Date de début de lecture]]),0,(IF(ISBLANK(Table1[[#This Row],[Date de fin de lecture FR]]),0,Table1[[#This Row],[Date de fin de lecture FR]]-Table1[[#This Row],[Date de début de lecture]])))</f>
        <v>0</v>
      </c>
      <c r="P8" s="3">
        <f>IF(Table1[[#This Row],[Temps de lecture en jours]]=0,0,IF(ISBLANK(Table1[[#This Row],[Nbr Pages]]),0,Table1[[#This Row],[Nbr Pages]]/Table1[[#This Row],[Temps de lecture en jours]]))</f>
        <v>0</v>
      </c>
      <c r="Q8">
        <f>IF(ISBLANK(Table1[[#This Row],[Date d''achat]]),0,IF(ISBLANK(Table1[[#This Row],[Date de fin de lecture FR]]),0,Table1[[#This Row],[Date de fin de lecture FR]]-Table1[[#This Row],[Date d''achat]]))</f>
        <v>0</v>
      </c>
      <c r="R8">
        <f>IF(ISBLANK(Table1[[#This Row],[Date de sortie]]),0,ROUNDDOWN(YEAR(Table1[[#This Row],[Date de sortie]]),-1))</f>
        <v>1930</v>
      </c>
    </row>
    <row r="9" spans="1:18" x14ac:dyDescent="0.25">
      <c r="A9" t="s">
        <v>8</v>
      </c>
      <c r="B9" t="s">
        <v>9</v>
      </c>
      <c r="C9">
        <v>1</v>
      </c>
      <c r="D9">
        <v>1</v>
      </c>
      <c r="E9" t="s">
        <v>6</v>
      </c>
      <c r="F9" t="s">
        <v>7</v>
      </c>
      <c r="I9">
        <v>400</v>
      </c>
      <c r="L9" s="2">
        <v>42872</v>
      </c>
      <c r="M9" t="s">
        <v>6</v>
      </c>
      <c r="N9">
        <f>IF(ISBLANK(Table1[[#This Row],[Date de fin de lecture FR]]),0,YEAR(Table1[[#This Row],[Date de fin de lecture FR]]))</f>
        <v>2017</v>
      </c>
      <c r="O9">
        <f>IF(ISBLANK(Table1[[#This Row],[Date de début de lecture]]),0,(IF(ISBLANK(Table1[[#This Row],[Date de fin de lecture FR]]),0,Table1[[#This Row],[Date de fin de lecture FR]]-Table1[[#This Row],[Date de début de lecture]])))</f>
        <v>0</v>
      </c>
      <c r="P9" s="3">
        <f>IF(Table1[[#This Row],[Temps de lecture en jours]]=0,0,IF(ISBLANK(Table1[[#This Row],[Nbr Pages]]),0,Table1[[#This Row],[Nbr Pages]]/Table1[[#This Row],[Temps de lecture en jours]]))</f>
        <v>0</v>
      </c>
      <c r="Q9">
        <f>IF(ISBLANK(Table1[[#This Row],[Date d''achat]]),0,IF(ISBLANK(Table1[[#This Row],[Date de fin de lecture FR]]),0,Table1[[#This Row],[Date de fin de lecture FR]]-Table1[[#This Row],[Date d''achat]]))</f>
        <v>0</v>
      </c>
      <c r="R9">
        <f>IF(ISBLANK(Table1[[#This Row],[Date de sortie]]),0,ROUNDDOWN(YEAR(Table1[[#This Row],[Date de sortie]]),-1))</f>
        <v>0</v>
      </c>
    </row>
    <row r="10" spans="1:18" x14ac:dyDescent="0.25">
      <c r="A10" t="s">
        <v>10</v>
      </c>
      <c r="B10" t="s">
        <v>9</v>
      </c>
      <c r="C10">
        <v>1</v>
      </c>
      <c r="D10">
        <v>1</v>
      </c>
      <c r="E10">
        <v>1</v>
      </c>
      <c r="F10" t="s">
        <v>11</v>
      </c>
      <c r="I10">
        <v>736</v>
      </c>
      <c r="M10" t="s">
        <v>6</v>
      </c>
      <c r="N10">
        <f>IF(ISBLANK(Table1[[#This Row],[Date de fin de lecture FR]]),0,YEAR(Table1[[#This Row],[Date de fin de lecture FR]]))</f>
        <v>0</v>
      </c>
      <c r="O10">
        <f>IF(ISBLANK(Table1[[#This Row],[Date de début de lecture]]),0,(IF(ISBLANK(Table1[[#This Row],[Date de fin de lecture FR]]),0,Table1[[#This Row],[Date de fin de lecture FR]]-Table1[[#This Row],[Date de début de lecture]])))</f>
        <v>0</v>
      </c>
      <c r="P10" s="3">
        <f>IF(Table1[[#This Row],[Temps de lecture en jours]]=0,0,IF(ISBLANK(Table1[[#This Row],[Nbr Pages]]),0,Table1[[#This Row],[Nbr Pages]]/Table1[[#This Row],[Temps de lecture en jours]]))</f>
        <v>0</v>
      </c>
      <c r="Q10">
        <f>IF(ISBLANK(Table1[[#This Row],[Date d''achat]]),0,IF(ISBLANK(Table1[[#This Row],[Date de fin de lecture FR]]),0,Table1[[#This Row],[Date de fin de lecture FR]]-Table1[[#This Row],[Date d''achat]]))</f>
        <v>0</v>
      </c>
      <c r="R10">
        <f>IF(ISBLANK(Table1[[#This Row],[Date de sortie]]),0,ROUNDDOWN(YEAR(Table1[[#This Row],[Date de sortie]]),-1))</f>
        <v>0</v>
      </c>
    </row>
    <row r="11" spans="1:18" x14ac:dyDescent="0.25">
      <c r="A11" t="s">
        <v>12</v>
      </c>
      <c r="B11" t="s">
        <v>9</v>
      </c>
      <c r="C11">
        <v>1</v>
      </c>
      <c r="D11" t="s">
        <v>6</v>
      </c>
      <c r="E11" t="s">
        <v>6</v>
      </c>
      <c r="F11" t="s">
        <v>7</v>
      </c>
      <c r="I11">
        <v>656</v>
      </c>
      <c r="M11" t="s">
        <v>336</v>
      </c>
      <c r="N11">
        <f>IF(ISBLANK(Table1[[#This Row],[Date de fin de lecture FR]]),0,YEAR(Table1[[#This Row],[Date de fin de lecture FR]]))</f>
        <v>0</v>
      </c>
      <c r="O11">
        <f>IF(ISBLANK(Table1[[#This Row],[Date de début de lecture]]),0,(IF(ISBLANK(Table1[[#This Row],[Date de fin de lecture FR]]),0,Table1[[#This Row],[Date de fin de lecture FR]]-Table1[[#This Row],[Date de début de lecture]])))</f>
        <v>0</v>
      </c>
      <c r="P11" s="3">
        <f>IF(Table1[[#This Row],[Temps de lecture en jours]]=0,0,IF(ISBLANK(Table1[[#This Row],[Nbr Pages]]),0,Table1[[#This Row],[Nbr Pages]]/Table1[[#This Row],[Temps de lecture en jours]]))</f>
        <v>0</v>
      </c>
      <c r="Q11">
        <f>IF(ISBLANK(Table1[[#This Row],[Date d''achat]]),0,IF(ISBLANK(Table1[[#This Row],[Date de fin de lecture FR]]),0,Table1[[#This Row],[Date de fin de lecture FR]]-Table1[[#This Row],[Date d''achat]]))</f>
        <v>0</v>
      </c>
      <c r="R11">
        <f>IF(ISBLANK(Table1[[#This Row],[Date de sortie]]),0,ROUNDDOWN(YEAR(Table1[[#This Row],[Date de sortie]]),-1))</f>
        <v>0</v>
      </c>
    </row>
    <row r="12" spans="1:18" x14ac:dyDescent="0.25">
      <c r="A12" t="s">
        <v>13</v>
      </c>
      <c r="B12" t="s">
        <v>14</v>
      </c>
      <c r="C12">
        <v>1</v>
      </c>
      <c r="D12" t="s">
        <v>6</v>
      </c>
      <c r="E12" t="s">
        <v>6</v>
      </c>
      <c r="F12" t="s">
        <v>7</v>
      </c>
      <c r="G12" t="s">
        <v>15</v>
      </c>
      <c r="H12" s="2">
        <v>11689</v>
      </c>
      <c r="I12">
        <v>285</v>
      </c>
      <c r="J12" s="2">
        <v>44557</v>
      </c>
      <c r="M12" t="s">
        <v>337</v>
      </c>
      <c r="N12">
        <f>IF(ISBLANK(Table1[[#This Row],[Date de fin de lecture FR]]),0,YEAR(Table1[[#This Row],[Date de fin de lecture FR]]))</f>
        <v>0</v>
      </c>
      <c r="O12">
        <f>IF(ISBLANK(Table1[[#This Row],[Date de début de lecture]]),0,(IF(ISBLANK(Table1[[#This Row],[Date de fin de lecture FR]]),0,Table1[[#This Row],[Date de fin de lecture FR]]-Table1[[#This Row],[Date de début de lecture]])))</f>
        <v>0</v>
      </c>
      <c r="P12" s="3">
        <f>IF(Table1[[#This Row],[Temps de lecture en jours]]=0,0,IF(ISBLANK(Table1[[#This Row],[Nbr Pages]]),0,Table1[[#This Row],[Nbr Pages]]/Table1[[#This Row],[Temps de lecture en jours]]))</f>
        <v>0</v>
      </c>
      <c r="Q12">
        <f>IF(ISBLANK(Table1[[#This Row],[Date d''achat]]),0,IF(ISBLANK(Table1[[#This Row],[Date de fin de lecture FR]]),0,Table1[[#This Row],[Date de fin de lecture FR]]-Table1[[#This Row],[Date d''achat]]))</f>
        <v>0</v>
      </c>
      <c r="R12">
        <f>IF(ISBLANK(Table1[[#This Row],[Date de sortie]]),0,ROUNDDOWN(YEAR(Table1[[#This Row],[Date de sortie]]),-1))</f>
        <v>1930</v>
      </c>
    </row>
    <row r="13" spans="1:18" x14ac:dyDescent="0.25">
      <c r="A13" t="s">
        <v>16</v>
      </c>
      <c r="B13" t="s">
        <v>17</v>
      </c>
      <c r="C13" t="s">
        <v>6</v>
      </c>
      <c r="D13" t="s">
        <v>6</v>
      </c>
      <c r="E13" t="s">
        <v>6</v>
      </c>
      <c r="F13" t="s">
        <v>6</v>
      </c>
      <c r="H13" s="2">
        <v>20455</v>
      </c>
      <c r="I13">
        <v>357</v>
      </c>
      <c r="M13" t="s">
        <v>6</v>
      </c>
      <c r="N13">
        <f>IF(ISBLANK(Table1[[#This Row],[Date de fin de lecture FR]]),0,YEAR(Table1[[#This Row],[Date de fin de lecture FR]]))</f>
        <v>0</v>
      </c>
      <c r="O13">
        <f>IF(ISBLANK(Table1[[#This Row],[Date de début de lecture]]),0,(IF(ISBLANK(Table1[[#This Row],[Date de fin de lecture FR]]),0,Table1[[#This Row],[Date de fin de lecture FR]]-Table1[[#This Row],[Date de début de lecture]])))</f>
        <v>0</v>
      </c>
      <c r="P13" s="3">
        <f>IF(Table1[[#This Row],[Temps de lecture en jours]]=0,0,IF(ISBLANK(Table1[[#This Row],[Nbr Pages]]),0,Table1[[#This Row],[Nbr Pages]]/Table1[[#This Row],[Temps de lecture en jours]]))</f>
        <v>0</v>
      </c>
      <c r="Q13">
        <f>IF(ISBLANK(Table1[[#This Row],[Date d''achat]]),0,IF(ISBLANK(Table1[[#This Row],[Date de fin de lecture FR]]),0,Table1[[#This Row],[Date de fin de lecture FR]]-Table1[[#This Row],[Date d''achat]]))</f>
        <v>0</v>
      </c>
      <c r="R13">
        <f>IF(ISBLANK(Table1[[#This Row],[Date de sortie]]),0,ROUNDDOWN(YEAR(Table1[[#This Row],[Date de sortie]]),-1))</f>
        <v>1950</v>
      </c>
    </row>
    <row r="14" spans="1:18" x14ac:dyDescent="0.25">
      <c r="A14" t="s">
        <v>18</v>
      </c>
      <c r="B14" t="s">
        <v>19</v>
      </c>
      <c r="C14">
        <v>1</v>
      </c>
      <c r="D14">
        <v>1</v>
      </c>
      <c r="E14" t="s">
        <v>6</v>
      </c>
      <c r="F14" t="s">
        <v>11</v>
      </c>
      <c r="I14">
        <v>56</v>
      </c>
      <c r="J14" s="2">
        <v>44119</v>
      </c>
      <c r="L14" s="2">
        <v>44135</v>
      </c>
      <c r="M14" t="s">
        <v>338</v>
      </c>
      <c r="N14">
        <f>IF(ISBLANK(Table1[[#This Row],[Date de fin de lecture FR]]),0,YEAR(Table1[[#This Row],[Date de fin de lecture FR]]))</f>
        <v>2020</v>
      </c>
      <c r="O14">
        <f>IF(ISBLANK(Table1[[#This Row],[Date de début de lecture]]),0,(IF(ISBLANK(Table1[[#This Row],[Date de fin de lecture FR]]),0,Table1[[#This Row],[Date de fin de lecture FR]]-Table1[[#This Row],[Date de début de lecture]])))</f>
        <v>0</v>
      </c>
      <c r="P14" s="3">
        <f>IF(Table1[[#This Row],[Temps de lecture en jours]]=0,0,IF(ISBLANK(Table1[[#This Row],[Nbr Pages]]),0,Table1[[#This Row],[Nbr Pages]]/Table1[[#This Row],[Temps de lecture en jours]]))</f>
        <v>0</v>
      </c>
      <c r="Q14">
        <f>IF(ISBLANK(Table1[[#This Row],[Date d''achat]]),0,IF(ISBLANK(Table1[[#This Row],[Date de fin de lecture FR]]),0,Table1[[#This Row],[Date de fin de lecture FR]]-Table1[[#This Row],[Date d''achat]]))</f>
        <v>16</v>
      </c>
      <c r="R14">
        <f>IF(ISBLANK(Table1[[#This Row],[Date de sortie]]),0,ROUNDDOWN(YEAR(Table1[[#This Row],[Date de sortie]]),-1))</f>
        <v>0</v>
      </c>
    </row>
    <row r="15" spans="1:18" x14ac:dyDescent="0.25">
      <c r="A15" t="s">
        <v>20</v>
      </c>
      <c r="B15" t="s">
        <v>19</v>
      </c>
      <c r="D15">
        <v>1</v>
      </c>
      <c r="F15" t="s">
        <v>11</v>
      </c>
      <c r="I15">
        <v>480</v>
      </c>
      <c r="L15" s="2">
        <v>42714</v>
      </c>
      <c r="N15">
        <f>IF(ISBLANK(Table1[[#This Row],[Date de fin de lecture FR]]),0,YEAR(Table1[[#This Row],[Date de fin de lecture FR]]))</f>
        <v>2016</v>
      </c>
      <c r="O15">
        <f>IF(ISBLANK(Table1[[#This Row],[Date de début de lecture]]),0,(IF(ISBLANK(Table1[[#This Row],[Date de fin de lecture FR]]),0,Table1[[#This Row],[Date de fin de lecture FR]]-Table1[[#This Row],[Date de début de lecture]])))</f>
        <v>0</v>
      </c>
      <c r="P15" s="3">
        <f>IF(Table1[[#This Row],[Temps de lecture en jours]]=0,0,IF(ISBLANK(Table1[[#This Row],[Nbr Pages]]),0,Table1[[#This Row],[Nbr Pages]]/Table1[[#This Row],[Temps de lecture en jours]]))</f>
        <v>0</v>
      </c>
      <c r="Q15">
        <f>IF(ISBLANK(Table1[[#This Row],[Date d''achat]]),0,IF(ISBLANK(Table1[[#This Row],[Date de fin de lecture FR]]),0,Table1[[#This Row],[Date de fin de lecture FR]]-Table1[[#This Row],[Date d''achat]]))</f>
        <v>0</v>
      </c>
      <c r="R15">
        <f>IF(ISBLANK(Table1[[#This Row],[Date de sortie]]),0,ROUNDDOWN(YEAR(Table1[[#This Row],[Date de sortie]]),-1))</f>
        <v>0</v>
      </c>
    </row>
    <row r="16" spans="1:18" x14ac:dyDescent="0.25">
      <c r="A16" t="s">
        <v>21</v>
      </c>
      <c r="B16" t="s">
        <v>22</v>
      </c>
      <c r="C16">
        <v>1</v>
      </c>
      <c r="D16">
        <v>1</v>
      </c>
      <c r="E16" t="s">
        <v>6</v>
      </c>
      <c r="F16" t="s">
        <v>7</v>
      </c>
      <c r="H16" s="2">
        <v>42293</v>
      </c>
      <c r="I16">
        <v>480</v>
      </c>
      <c r="J16" s="2">
        <v>44189</v>
      </c>
      <c r="L16" s="2">
        <v>44204</v>
      </c>
      <c r="M16" t="s">
        <v>339</v>
      </c>
      <c r="N16">
        <f>IF(ISBLANK(Table1[[#This Row],[Date de fin de lecture FR]]),0,YEAR(Table1[[#This Row],[Date de fin de lecture FR]]))</f>
        <v>2021</v>
      </c>
      <c r="O16">
        <f>IF(ISBLANK(Table1[[#This Row],[Date de début de lecture]]),0,(IF(ISBLANK(Table1[[#This Row],[Date de fin de lecture FR]]),0,Table1[[#This Row],[Date de fin de lecture FR]]-Table1[[#This Row],[Date de début de lecture]])))</f>
        <v>0</v>
      </c>
      <c r="P16" s="3">
        <f>IF(Table1[[#This Row],[Temps de lecture en jours]]=0,0,IF(ISBLANK(Table1[[#This Row],[Nbr Pages]]),0,Table1[[#This Row],[Nbr Pages]]/Table1[[#This Row],[Temps de lecture en jours]]))</f>
        <v>0</v>
      </c>
      <c r="Q16">
        <f>IF(ISBLANK(Table1[[#This Row],[Date d''achat]]),0,IF(ISBLANK(Table1[[#This Row],[Date de fin de lecture FR]]),0,Table1[[#This Row],[Date de fin de lecture FR]]-Table1[[#This Row],[Date d''achat]]))</f>
        <v>15</v>
      </c>
      <c r="R16">
        <f>IF(ISBLANK(Table1[[#This Row],[Date de sortie]]),0,ROUNDDOWN(YEAR(Table1[[#This Row],[Date de sortie]]),-1))</f>
        <v>2010</v>
      </c>
    </row>
    <row r="17" spans="1:18" x14ac:dyDescent="0.25">
      <c r="A17" t="s">
        <v>23</v>
      </c>
      <c r="B17" t="s">
        <v>24</v>
      </c>
      <c r="C17">
        <v>1</v>
      </c>
      <c r="D17">
        <v>1</v>
      </c>
      <c r="E17">
        <v>1</v>
      </c>
      <c r="F17" t="s">
        <v>11</v>
      </c>
      <c r="G17" t="s">
        <v>25</v>
      </c>
      <c r="I17">
        <v>29</v>
      </c>
      <c r="J17" s="2">
        <v>44119</v>
      </c>
      <c r="L17" s="2">
        <v>44143</v>
      </c>
      <c r="M17" t="s">
        <v>340</v>
      </c>
      <c r="N17">
        <f>IF(ISBLANK(Table1[[#This Row],[Date de fin de lecture FR]]),0,YEAR(Table1[[#This Row],[Date de fin de lecture FR]]))</f>
        <v>2020</v>
      </c>
      <c r="O17">
        <f>IF(ISBLANK(Table1[[#This Row],[Date de début de lecture]]),0,(IF(ISBLANK(Table1[[#This Row],[Date de fin de lecture FR]]),0,Table1[[#This Row],[Date de fin de lecture FR]]-Table1[[#This Row],[Date de début de lecture]])))</f>
        <v>0</v>
      </c>
      <c r="P17" s="3">
        <f>IF(Table1[[#This Row],[Temps de lecture en jours]]=0,0,IF(ISBLANK(Table1[[#This Row],[Nbr Pages]]),0,Table1[[#This Row],[Nbr Pages]]/Table1[[#This Row],[Temps de lecture en jours]]))</f>
        <v>0</v>
      </c>
      <c r="Q17">
        <f>IF(ISBLANK(Table1[[#This Row],[Date d''achat]]),0,IF(ISBLANK(Table1[[#This Row],[Date de fin de lecture FR]]),0,Table1[[#This Row],[Date de fin de lecture FR]]-Table1[[#This Row],[Date d''achat]]))</f>
        <v>24</v>
      </c>
      <c r="R17">
        <f>IF(ISBLANK(Table1[[#This Row],[Date de sortie]]),0,ROUNDDOWN(YEAR(Table1[[#This Row],[Date de sortie]]),-1))</f>
        <v>0</v>
      </c>
    </row>
    <row r="18" spans="1:18" x14ac:dyDescent="0.25">
      <c r="A18" t="s">
        <v>26</v>
      </c>
      <c r="B18" t="s">
        <v>24</v>
      </c>
      <c r="C18">
        <v>1</v>
      </c>
      <c r="D18">
        <v>1</v>
      </c>
      <c r="E18">
        <v>1</v>
      </c>
      <c r="F18" t="s">
        <v>11</v>
      </c>
      <c r="G18" t="s">
        <v>25</v>
      </c>
      <c r="I18">
        <v>876</v>
      </c>
      <c r="J18" s="2">
        <v>44189</v>
      </c>
      <c r="L18" s="2">
        <v>44233</v>
      </c>
      <c r="M18" t="s">
        <v>341</v>
      </c>
      <c r="N18">
        <f>IF(ISBLANK(Table1[[#This Row],[Date de fin de lecture FR]]),0,YEAR(Table1[[#This Row],[Date de fin de lecture FR]]))</f>
        <v>2021</v>
      </c>
      <c r="O18">
        <f>IF(ISBLANK(Table1[[#This Row],[Date de début de lecture]]),0,(IF(ISBLANK(Table1[[#This Row],[Date de fin de lecture FR]]),0,Table1[[#This Row],[Date de fin de lecture FR]]-Table1[[#This Row],[Date de début de lecture]])))</f>
        <v>0</v>
      </c>
      <c r="P18" s="3">
        <f>IF(Table1[[#This Row],[Temps de lecture en jours]]=0,0,IF(ISBLANK(Table1[[#This Row],[Nbr Pages]]),0,Table1[[#This Row],[Nbr Pages]]/Table1[[#This Row],[Temps de lecture en jours]]))</f>
        <v>0</v>
      </c>
      <c r="Q18">
        <f>IF(ISBLANK(Table1[[#This Row],[Date d''achat]]),0,IF(ISBLANK(Table1[[#This Row],[Date de fin de lecture FR]]),0,Table1[[#This Row],[Date de fin de lecture FR]]-Table1[[#This Row],[Date d''achat]]))</f>
        <v>44</v>
      </c>
      <c r="R18">
        <f>IF(ISBLANK(Table1[[#This Row],[Date de sortie]]),0,ROUNDDOWN(YEAR(Table1[[#This Row],[Date de sortie]]),-1))</f>
        <v>0</v>
      </c>
    </row>
    <row r="19" spans="1:18" x14ac:dyDescent="0.25">
      <c r="A19" t="s">
        <v>27</v>
      </c>
      <c r="B19" t="s">
        <v>28</v>
      </c>
      <c r="C19" t="s">
        <v>6</v>
      </c>
      <c r="D19" t="s">
        <v>6</v>
      </c>
      <c r="E19" t="s">
        <v>6</v>
      </c>
      <c r="F19" t="s">
        <v>29</v>
      </c>
      <c r="H19" s="2" t="s">
        <v>407</v>
      </c>
      <c r="M19" t="s">
        <v>6</v>
      </c>
      <c r="N19">
        <f>IF(ISBLANK(Table1[[#This Row],[Date de fin de lecture FR]]),0,YEAR(Table1[[#This Row],[Date de fin de lecture FR]]))</f>
        <v>0</v>
      </c>
      <c r="O19">
        <f>IF(ISBLANK(Table1[[#This Row],[Date de début de lecture]]),0,(IF(ISBLANK(Table1[[#This Row],[Date de fin de lecture FR]]),0,Table1[[#This Row],[Date de fin de lecture FR]]-Table1[[#This Row],[Date de début de lecture]])))</f>
        <v>0</v>
      </c>
      <c r="P19" s="3">
        <f>IF(Table1[[#This Row],[Temps de lecture en jours]]=0,0,IF(ISBLANK(Table1[[#This Row],[Nbr Pages]]),0,Table1[[#This Row],[Nbr Pages]]/Table1[[#This Row],[Temps de lecture en jours]]))</f>
        <v>0</v>
      </c>
      <c r="Q19">
        <f>IF(ISBLANK(Table1[[#This Row],[Date d''achat]]),0,IF(ISBLANK(Table1[[#This Row],[Date de fin de lecture FR]]),0,Table1[[#This Row],[Date de fin de lecture FR]]-Table1[[#This Row],[Date d''achat]]))</f>
        <v>0</v>
      </c>
      <c r="R19" t="e">
        <f>IF(ISBLANK(Table1[[#This Row],[Date de sortie]]),0,ROUNDDOWN(YEAR(Table1[[#This Row],[Date de sortie]]),-1))</f>
        <v>#VALUE!</v>
      </c>
    </row>
    <row r="20" spans="1:18" x14ac:dyDescent="0.25">
      <c r="A20" t="s">
        <v>30</v>
      </c>
      <c r="B20" t="s">
        <v>31</v>
      </c>
      <c r="D20">
        <v>1</v>
      </c>
      <c r="E20">
        <v>1</v>
      </c>
      <c r="F20" t="s">
        <v>7</v>
      </c>
      <c r="I20">
        <v>502</v>
      </c>
      <c r="L20" s="2">
        <v>40393</v>
      </c>
      <c r="M20" t="s">
        <v>342</v>
      </c>
      <c r="N20">
        <f>IF(ISBLANK(Table1[[#This Row],[Date de fin de lecture FR]]),0,YEAR(Table1[[#This Row],[Date de fin de lecture FR]]))</f>
        <v>2010</v>
      </c>
      <c r="O20">
        <f>IF(ISBLANK(Table1[[#This Row],[Date de début de lecture]]),0,(IF(ISBLANK(Table1[[#This Row],[Date de fin de lecture FR]]),0,Table1[[#This Row],[Date de fin de lecture FR]]-Table1[[#This Row],[Date de début de lecture]])))</f>
        <v>0</v>
      </c>
      <c r="P20" s="3">
        <f>IF(Table1[[#This Row],[Temps de lecture en jours]]=0,0,IF(ISBLANK(Table1[[#This Row],[Nbr Pages]]),0,Table1[[#This Row],[Nbr Pages]]/Table1[[#This Row],[Temps de lecture en jours]]))</f>
        <v>0</v>
      </c>
      <c r="Q20">
        <f>IF(ISBLANK(Table1[[#This Row],[Date d''achat]]),0,IF(ISBLANK(Table1[[#This Row],[Date de fin de lecture FR]]),0,Table1[[#This Row],[Date de fin de lecture FR]]-Table1[[#This Row],[Date d''achat]]))</f>
        <v>0</v>
      </c>
      <c r="R20">
        <f>IF(ISBLANK(Table1[[#This Row],[Date de sortie]]),0,ROUNDDOWN(YEAR(Table1[[#This Row],[Date de sortie]]),-1))</f>
        <v>0</v>
      </c>
    </row>
    <row r="21" spans="1:18" x14ac:dyDescent="0.25">
      <c r="A21" t="s">
        <v>32</v>
      </c>
      <c r="B21" t="s">
        <v>33</v>
      </c>
      <c r="C21">
        <v>1</v>
      </c>
      <c r="D21">
        <v>1</v>
      </c>
      <c r="E21">
        <v>1</v>
      </c>
      <c r="F21" t="s">
        <v>11</v>
      </c>
      <c r="I21">
        <v>528</v>
      </c>
      <c r="L21" s="2">
        <v>43515</v>
      </c>
      <c r="M21" t="s">
        <v>343</v>
      </c>
      <c r="N21">
        <f>IF(ISBLANK(Table1[[#This Row],[Date de fin de lecture FR]]),0,YEAR(Table1[[#This Row],[Date de fin de lecture FR]]))</f>
        <v>2019</v>
      </c>
      <c r="O21">
        <f>IF(ISBLANK(Table1[[#This Row],[Date de début de lecture]]),0,(IF(ISBLANK(Table1[[#This Row],[Date de fin de lecture FR]]),0,Table1[[#This Row],[Date de fin de lecture FR]]-Table1[[#This Row],[Date de début de lecture]])))</f>
        <v>0</v>
      </c>
      <c r="P21" s="3">
        <f>IF(Table1[[#This Row],[Temps de lecture en jours]]=0,0,IF(ISBLANK(Table1[[#This Row],[Nbr Pages]]),0,Table1[[#This Row],[Nbr Pages]]/Table1[[#This Row],[Temps de lecture en jours]]))</f>
        <v>0</v>
      </c>
      <c r="Q21">
        <f>IF(ISBLANK(Table1[[#This Row],[Date d''achat]]),0,IF(ISBLANK(Table1[[#This Row],[Date de fin de lecture FR]]),0,Table1[[#This Row],[Date de fin de lecture FR]]-Table1[[#This Row],[Date d''achat]]))</f>
        <v>0</v>
      </c>
      <c r="R21">
        <f>IF(ISBLANK(Table1[[#This Row],[Date de sortie]]),0,ROUNDDOWN(YEAR(Table1[[#This Row],[Date de sortie]]),-1))</f>
        <v>0</v>
      </c>
    </row>
    <row r="22" spans="1:18" x14ac:dyDescent="0.25">
      <c r="A22" t="s">
        <v>34</v>
      </c>
      <c r="B22" t="s">
        <v>33</v>
      </c>
      <c r="C22">
        <v>1</v>
      </c>
      <c r="D22">
        <v>1</v>
      </c>
      <c r="E22" t="s">
        <v>6</v>
      </c>
      <c r="F22" t="s">
        <v>11</v>
      </c>
      <c r="I22">
        <v>544</v>
      </c>
      <c r="J22" s="2">
        <v>43678</v>
      </c>
      <c r="L22" s="2">
        <v>43707</v>
      </c>
      <c r="M22" t="s">
        <v>6</v>
      </c>
      <c r="N22">
        <f>IF(ISBLANK(Table1[[#This Row],[Date de fin de lecture FR]]),0,YEAR(Table1[[#This Row],[Date de fin de lecture FR]]))</f>
        <v>2019</v>
      </c>
      <c r="O22">
        <f>IF(ISBLANK(Table1[[#This Row],[Date de début de lecture]]),0,(IF(ISBLANK(Table1[[#This Row],[Date de fin de lecture FR]]),0,Table1[[#This Row],[Date de fin de lecture FR]]-Table1[[#This Row],[Date de début de lecture]])))</f>
        <v>0</v>
      </c>
      <c r="P22" s="3">
        <f>IF(Table1[[#This Row],[Temps de lecture en jours]]=0,0,IF(ISBLANK(Table1[[#This Row],[Nbr Pages]]),0,Table1[[#This Row],[Nbr Pages]]/Table1[[#This Row],[Temps de lecture en jours]]))</f>
        <v>0</v>
      </c>
      <c r="Q22">
        <f>IF(ISBLANK(Table1[[#This Row],[Date d''achat]]),0,IF(ISBLANK(Table1[[#This Row],[Date de fin de lecture FR]]),0,Table1[[#This Row],[Date de fin de lecture FR]]-Table1[[#This Row],[Date d''achat]]))</f>
        <v>29</v>
      </c>
      <c r="R22">
        <f>IF(ISBLANK(Table1[[#This Row],[Date de sortie]]),0,ROUNDDOWN(YEAR(Table1[[#This Row],[Date de sortie]]),-1))</f>
        <v>0</v>
      </c>
    </row>
    <row r="23" spans="1:18" x14ac:dyDescent="0.25">
      <c r="A23" t="s">
        <v>35</v>
      </c>
      <c r="B23" t="s">
        <v>33</v>
      </c>
      <c r="C23">
        <v>1</v>
      </c>
      <c r="D23">
        <v>1</v>
      </c>
      <c r="E23" t="s">
        <v>6</v>
      </c>
      <c r="F23" t="s">
        <v>11</v>
      </c>
      <c r="I23">
        <v>480</v>
      </c>
      <c r="J23" s="2">
        <v>43678</v>
      </c>
      <c r="L23" s="2">
        <v>43735</v>
      </c>
      <c r="M23" t="s">
        <v>6</v>
      </c>
      <c r="N23">
        <f>IF(ISBLANK(Table1[[#This Row],[Date de fin de lecture FR]]),0,YEAR(Table1[[#This Row],[Date de fin de lecture FR]]))</f>
        <v>2019</v>
      </c>
      <c r="O23">
        <f>IF(ISBLANK(Table1[[#This Row],[Date de début de lecture]]),0,(IF(ISBLANK(Table1[[#This Row],[Date de fin de lecture FR]]),0,Table1[[#This Row],[Date de fin de lecture FR]]-Table1[[#This Row],[Date de début de lecture]])))</f>
        <v>0</v>
      </c>
      <c r="P23" s="3">
        <f>IF(Table1[[#This Row],[Temps de lecture en jours]]=0,0,IF(ISBLANK(Table1[[#This Row],[Nbr Pages]]),0,Table1[[#This Row],[Nbr Pages]]/Table1[[#This Row],[Temps de lecture en jours]]))</f>
        <v>0</v>
      </c>
      <c r="Q23">
        <f>IF(ISBLANK(Table1[[#This Row],[Date d''achat]]),0,IF(ISBLANK(Table1[[#This Row],[Date de fin de lecture FR]]),0,Table1[[#This Row],[Date de fin de lecture FR]]-Table1[[#This Row],[Date d''achat]]))</f>
        <v>57</v>
      </c>
      <c r="R23">
        <f>IF(ISBLANK(Table1[[#This Row],[Date de sortie]]),0,ROUNDDOWN(YEAR(Table1[[#This Row],[Date de sortie]]),-1))</f>
        <v>0</v>
      </c>
    </row>
    <row r="24" spans="1:18" x14ac:dyDescent="0.25">
      <c r="A24" t="s">
        <v>36</v>
      </c>
      <c r="B24" t="s">
        <v>33</v>
      </c>
      <c r="C24">
        <v>1</v>
      </c>
      <c r="D24">
        <v>1</v>
      </c>
      <c r="E24" t="s">
        <v>6</v>
      </c>
      <c r="F24" t="s">
        <v>11</v>
      </c>
      <c r="I24">
        <v>285</v>
      </c>
      <c r="M24" t="s">
        <v>344</v>
      </c>
      <c r="N24">
        <f>IF(ISBLANK(Table1[[#This Row],[Date de fin de lecture FR]]),0,YEAR(Table1[[#This Row],[Date de fin de lecture FR]]))</f>
        <v>0</v>
      </c>
      <c r="O24">
        <f>IF(ISBLANK(Table1[[#This Row],[Date de début de lecture]]),0,(IF(ISBLANK(Table1[[#This Row],[Date de fin de lecture FR]]),0,Table1[[#This Row],[Date de fin de lecture FR]]-Table1[[#This Row],[Date de début de lecture]])))</f>
        <v>0</v>
      </c>
      <c r="P24" s="3">
        <f>IF(Table1[[#This Row],[Temps de lecture en jours]]=0,0,IF(ISBLANK(Table1[[#This Row],[Nbr Pages]]),0,Table1[[#This Row],[Nbr Pages]]/Table1[[#This Row],[Temps de lecture en jours]]))</f>
        <v>0</v>
      </c>
      <c r="Q24">
        <f>IF(ISBLANK(Table1[[#This Row],[Date d''achat]]),0,IF(ISBLANK(Table1[[#This Row],[Date de fin de lecture FR]]),0,Table1[[#This Row],[Date de fin de lecture FR]]-Table1[[#This Row],[Date d''achat]]))</f>
        <v>0</v>
      </c>
      <c r="R24">
        <f>IF(ISBLANK(Table1[[#This Row],[Date de sortie]]),0,ROUNDDOWN(YEAR(Table1[[#This Row],[Date de sortie]]),-1))</f>
        <v>0</v>
      </c>
    </row>
    <row r="25" spans="1:18" x14ac:dyDescent="0.25">
      <c r="A25" t="s">
        <v>37</v>
      </c>
      <c r="B25" t="s">
        <v>33</v>
      </c>
      <c r="C25" t="s">
        <v>6</v>
      </c>
      <c r="D25">
        <v>1</v>
      </c>
      <c r="E25">
        <v>1</v>
      </c>
      <c r="F25" t="s">
        <v>11</v>
      </c>
      <c r="I25">
        <v>616</v>
      </c>
      <c r="L25" s="2">
        <v>40179</v>
      </c>
      <c r="M25" t="s">
        <v>6</v>
      </c>
      <c r="N25">
        <f>IF(ISBLANK(Table1[[#This Row],[Date de fin de lecture FR]]),0,YEAR(Table1[[#This Row],[Date de fin de lecture FR]]))</f>
        <v>2010</v>
      </c>
      <c r="O25">
        <f>IF(ISBLANK(Table1[[#This Row],[Date de début de lecture]]),0,(IF(ISBLANK(Table1[[#This Row],[Date de fin de lecture FR]]),0,Table1[[#This Row],[Date de fin de lecture FR]]-Table1[[#This Row],[Date de début de lecture]])))</f>
        <v>0</v>
      </c>
      <c r="P25" s="3">
        <f>IF(Table1[[#This Row],[Temps de lecture en jours]]=0,0,IF(ISBLANK(Table1[[#This Row],[Nbr Pages]]),0,Table1[[#This Row],[Nbr Pages]]/Table1[[#This Row],[Temps de lecture en jours]]))</f>
        <v>0</v>
      </c>
      <c r="Q25">
        <f>IF(ISBLANK(Table1[[#This Row],[Date d''achat]]),0,IF(ISBLANK(Table1[[#This Row],[Date de fin de lecture FR]]),0,Table1[[#This Row],[Date de fin de lecture FR]]-Table1[[#This Row],[Date d''achat]]))</f>
        <v>0</v>
      </c>
      <c r="R25">
        <f>IF(ISBLANK(Table1[[#This Row],[Date de sortie]]),0,ROUNDDOWN(YEAR(Table1[[#This Row],[Date de sortie]]),-1))</f>
        <v>0</v>
      </c>
    </row>
    <row r="26" spans="1:18" x14ac:dyDescent="0.25">
      <c r="A26" t="s">
        <v>38</v>
      </c>
      <c r="B26" t="s">
        <v>33</v>
      </c>
      <c r="C26" t="s">
        <v>6</v>
      </c>
      <c r="D26">
        <v>1</v>
      </c>
      <c r="E26">
        <v>1</v>
      </c>
      <c r="F26" t="s">
        <v>11</v>
      </c>
      <c r="I26">
        <v>1080</v>
      </c>
      <c r="L26" s="2">
        <v>40179</v>
      </c>
      <c r="M26" t="s">
        <v>6</v>
      </c>
      <c r="N26">
        <f>IF(ISBLANK(Table1[[#This Row],[Date de fin de lecture FR]]),0,YEAR(Table1[[#This Row],[Date de fin de lecture FR]]))</f>
        <v>2010</v>
      </c>
      <c r="O26">
        <f>IF(ISBLANK(Table1[[#This Row],[Date de début de lecture]]),0,(IF(ISBLANK(Table1[[#This Row],[Date de fin de lecture FR]]),0,Table1[[#This Row],[Date de fin de lecture FR]]-Table1[[#This Row],[Date de début de lecture]])))</f>
        <v>0</v>
      </c>
      <c r="P26" s="3">
        <f>IF(Table1[[#This Row],[Temps de lecture en jours]]=0,0,IF(ISBLANK(Table1[[#This Row],[Nbr Pages]]),0,Table1[[#This Row],[Nbr Pages]]/Table1[[#This Row],[Temps de lecture en jours]]))</f>
        <v>0</v>
      </c>
      <c r="Q26">
        <f>IF(ISBLANK(Table1[[#This Row],[Date d''achat]]),0,IF(ISBLANK(Table1[[#This Row],[Date de fin de lecture FR]]),0,Table1[[#This Row],[Date de fin de lecture FR]]-Table1[[#This Row],[Date d''achat]]))</f>
        <v>0</v>
      </c>
      <c r="R26">
        <f>IF(ISBLANK(Table1[[#This Row],[Date de sortie]]),0,ROUNDDOWN(YEAR(Table1[[#This Row],[Date de sortie]]),-1))</f>
        <v>0</v>
      </c>
    </row>
    <row r="27" spans="1:18" x14ac:dyDescent="0.25">
      <c r="A27" t="s">
        <v>39</v>
      </c>
      <c r="B27" t="s">
        <v>33</v>
      </c>
      <c r="C27">
        <v>1</v>
      </c>
      <c r="D27">
        <v>1</v>
      </c>
      <c r="E27">
        <v>1</v>
      </c>
      <c r="F27" t="s">
        <v>11</v>
      </c>
      <c r="I27">
        <v>1032</v>
      </c>
      <c r="L27" s="2">
        <v>40179</v>
      </c>
      <c r="M27" t="s">
        <v>6</v>
      </c>
      <c r="N27">
        <f>IF(ISBLANK(Table1[[#This Row],[Date de fin de lecture FR]]),0,YEAR(Table1[[#This Row],[Date de fin de lecture FR]]))</f>
        <v>2010</v>
      </c>
      <c r="O27">
        <f>IF(ISBLANK(Table1[[#This Row],[Date de début de lecture]]),0,(IF(ISBLANK(Table1[[#This Row],[Date de fin de lecture FR]]),0,Table1[[#This Row],[Date de fin de lecture FR]]-Table1[[#This Row],[Date de début de lecture]])))</f>
        <v>0</v>
      </c>
      <c r="P27" s="3">
        <f>IF(Table1[[#This Row],[Temps de lecture en jours]]=0,0,IF(ISBLANK(Table1[[#This Row],[Nbr Pages]]),0,Table1[[#This Row],[Nbr Pages]]/Table1[[#This Row],[Temps de lecture en jours]]))</f>
        <v>0</v>
      </c>
      <c r="Q27">
        <f>IF(ISBLANK(Table1[[#This Row],[Date d''achat]]),0,IF(ISBLANK(Table1[[#This Row],[Date de fin de lecture FR]]),0,Table1[[#This Row],[Date de fin de lecture FR]]-Table1[[#This Row],[Date d''achat]]))</f>
        <v>0</v>
      </c>
      <c r="R27">
        <f>IF(ISBLANK(Table1[[#This Row],[Date de sortie]]),0,ROUNDDOWN(YEAR(Table1[[#This Row],[Date de sortie]]),-1))</f>
        <v>0</v>
      </c>
    </row>
    <row r="28" spans="1:18" x14ac:dyDescent="0.25">
      <c r="A28" t="s">
        <v>40</v>
      </c>
      <c r="B28" t="s">
        <v>33</v>
      </c>
      <c r="C28">
        <v>1</v>
      </c>
      <c r="D28" t="s">
        <v>6</v>
      </c>
      <c r="E28" t="s">
        <v>6</v>
      </c>
      <c r="F28" t="s">
        <v>11</v>
      </c>
      <c r="I28">
        <v>800</v>
      </c>
      <c r="J28" s="2">
        <v>43792</v>
      </c>
      <c r="M28" t="s">
        <v>345</v>
      </c>
      <c r="N28">
        <f>IF(ISBLANK(Table1[[#This Row],[Date de fin de lecture FR]]),0,YEAR(Table1[[#This Row],[Date de fin de lecture FR]]))</f>
        <v>0</v>
      </c>
      <c r="O28">
        <f>IF(ISBLANK(Table1[[#This Row],[Date de début de lecture]]),0,(IF(ISBLANK(Table1[[#This Row],[Date de fin de lecture FR]]),0,Table1[[#This Row],[Date de fin de lecture FR]]-Table1[[#This Row],[Date de début de lecture]])))</f>
        <v>0</v>
      </c>
      <c r="P28" s="3">
        <f>IF(Table1[[#This Row],[Temps de lecture en jours]]=0,0,IF(ISBLANK(Table1[[#This Row],[Nbr Pages]]),0,Table1[[#This Row],[Nbr Pages]]/Table1[[#This Row],[Temps de lecture en jours]]))</f>
        <v>0</v>
      </c>
      <c r="Q28">
        <f>IF(ISBLANK(Table1[[#This Row],[Date d''achat]]),0,IF(ISBLANK(Table1[[#This Row],[Date de fin de lecture FR]]),0,Table1[[#This Row],[Date de fin de lecture FR]]-Table1[[#This Row],[Date d''achat]]))</f>
        <v>0</v>
      </c>
      <c r="R28">
        <f>IF(ISBLANK(Table1[[#This Row],[Date de sortie]]),0,ROUNDDOWN(YEAR(Table1[[#This Row],[Date de sortie]]),-1))</f>
        <v>0</v>
      </c>
    </row>
    <row r="29" spans="1:18" x14ac:dyDescent="0.25">
      <c r="A29" t="s">
        <v>41</v>
      </c>
      <c r="B29" t="s">
        <v>33</v>
      </c>
      <c r="C29">
        <v>1</v>
      </c>
      <c r="D29" t="s">
        <v>6</v>
      </c>
      <c r="E29" t="s">
        <v>6</v>
      </c>
      <c r="F29" t="s">
        <v>11</v>
      </c>
      <c r="I29">
        <v>576</v>
      </c>
      <c r="M29" t="s">
        <v>346</v>
      </c>
      <c r="N29">
        <f>IF(ISBLANK(Table1[[#This Row],[Date de fin de lecture FR]]),0,YEAR(Table1[[#This Row],[Date de fin de lecture FR]]))</f>
        <v>0</v>
      </c>
      <c r="O29">
        <f>IF(ISBLANK(Table1[[#This Row],[Date de début de lecture]]),0,(IF(ISBLANK(Table1[[#This Row],[Date de fin de lecture FR]]),0,Table1[[#This Row],[Date de fin de lecture FR]]-Table1[[#This Row],[Date de début de lecture]])))</f>
        <v>0</v>
      </c>
      <c r="P29" s="3">
        <f>IF(Table1[[#This Row],[Temps de lecture en jours]]=0,0,IF(ISBLANK(Table1[[#This Row],[Nbr Pages]]),0,Table1[[#This Row],[Nbr Pages]]/Table1[[#This Row],[Temps de lecture en jours]]))</f>
        <v>0</v>
      </c>
      <c r="Q29">
        <f>IF(ISBLANK(Table1[[#This Row],[Date d''achat]]),0,IF(ISBLANK(Table1[[#This Row],[Date de fin de lecture FR]]),0,Table1[[#This Row],[Date de fin de lecture FR]]-Table1[[#This Row],[Date d''achat]]))</f>
        <v>0</v>
      </c>
      <c r="R29">
        <f>IF(ISBLANK(Table1[[#This Row],[Date de sortie]]),0,ROUNDDOWN(YEAR(Table1[[#This Row],[Date de sortie]]),-1))</f>
        <v>0</v>
      </c>
    </row>
    <row r="30" spans="1:18" x14ac:dyDescent="0.25">
      <c r="A30" t="s">
        <v>42</v>
      </c>
      <c r="B30" t="s">
        <v>33</v>
      </c>
      <c r="C30">
        <v>1</v>
      </c>
      <c r="D30">
        <v>1</v>
      </c>
      <c r="E30">
        <v>1</v>
      </c>
      <c r="F30" t="s">
        <v>11</v>
      </c>
      <c r="I30">
        <v>216</v>
      </c>
      <c r="M30" t="s">
        <v>6</v>
      </c>
      <c r="N30">
        <f>IF(ISBLANK(Table1[[#This Row],[Date de fin de lecture FR]]),0,YEAR(Table1[[#This Row],[Date de fin de lecture FR]]))</f>
        <v>0</v>
      </c>
      <c r="O30">
        <f>IF(ISBLANK(Table1[[#This Row],[Date de début de lecture]]),0,(IF(ISBLANK(Table1[[#This Row],[Date de fin de lecture FR]]),0,Table1[[#This Row],[Date de fin de lecture FR]]-Table1[[#This Row],[Date de début de lecture]])))</f>
        <v>0</v>
      </c>
      <c r="P30" s="3">
        <f>IF(Table1[[#This Row],[Temps de lecture en jours]]=0,0,IF(ISBLANK(Table1[[#This Row],[Nbr Pages]]),0,Table1[[#This Row],[Nbr Pages]]/Table1[[#This Row],[Temps de lecture en jours]]))</f>
        <v>0</v>
      </c>
      <c r="Q30">
        <f>IF(ISBLANK(Table1[[#This Row],[Date d''achat]]),0,IF(ISBLANK(Table1[[#This Row],[Date de fin de lecture FR]]),0,Table1[[#This Row],[Date de fin de lecture FR]]-Table1[[#This Row],[Date d''achat]]))</f>
        <v>0</v>
      </c>
      <c r="R30">
        <f>IF(ISBLANK(Table1[[#This Row],[Date de sortie]]),0,ROUNDDOWN(YEAR(Table1[[#This Row],[Date de sortie]]),-1))</f>
        <v>0</v>
      </c>
    </row>
    <row r="31" spans="1:18" x14ac:dyDescent="0.25">
      <c r="A31" t="s">
        <v>43</v>
      </c>
      <c r="B31" t="s">
        <v>33</v>
      </c>
      <c r="C31">
        <v>1</v>
      </c>
      <c r="D31">
        <v>1</v>
      </c>
      <c r="E31">
        <v>1</v>
      </c>
      <c r="F31" t="s">
        <v>11</v>
      </c>
      <c r="G31" t="s">
        <v>44</v>
      </c>
      <c r="I31">
        <v>768</v>
      </c>
      <c r="L31" s="2">
        <v>43401</v>
      </c>
      <c r="N31">
        <f>IF(ISBLANK(Table1[[#This Row],[Date de fin de lecture FR]]),0,YEAR(Table1[[#This Row],[Date de fin de lecture FR]]))</f>
        <v>2018</v>
      </c>
      <c r="O31">
        <f>IF(ISBLANK(Table1[[#This Row],[Date de début de lecture]]),0,(IF(ISBLANK(Table1[[#This Row],[Date de fin de lecture FR]]),0,Table1[[#This Row],[Date de fin de lecture FR]]-Table1[[#This Row],[Date de début de lecture]])))</f>
        <v>0</v>
      </c>
      <c r="P31" s="3">
        <f>IF(Table1[[#This Row],[Temps de lecture en jours]]=0,0,IF(ISBLANK(Table1[[#This Row],[Nbr Pages]]),0,Table1[[#This Row],[Nbr Pages]]/Table1[[#This Row],[Temps de lecture en jours]]))</f>
        <v>0</v>
      </c>
      <c r="Q31">
        <f>IF(ISBLANK(Table1[[#This Row],[Date d''achat]]),0,IF(ISBLANK(Table1[[#This Row],[Date de fin de lecture FR]]),0,Table1[[#This Row],[Date de fin de lecture FR]]-Table1[[#This Row],[Date d''achat]]))</f>
        <v>0</v>
      </c>
      <c r="R31">
        <f>IF(ISBLANK(Table1[[#This Row],[Date de sortie]]),0,ROUNDDOWN(YEAR(Table1[[#This Row],[Date de sortie]]),-1))</f>
        <v>0</v>
      </c>
    </row>
    <row r="32" spans="1:18" x14ac:dyDescent="0.25">
      <c r="A32" t="s">
        <v>45</v>
      </c>
      <c r="B32" t="s">
        <v>33</v>
      </c>
      <c r="C32">
        <v>1</v>
      </c>
      <c r="D32">
        <v>1</v>
      </c>
      <c r="E32">
        <v>1</v>
      </c>
      <c r="F32" t="s">
        <v>11</v>
      </c>
      <c r="G32" t="s">
        <v>44</v>
      </c>
      <c r="I32">
        <v>799</v>
      </c>
      <c r="L32" s="2">
        <v>43770</v>
      </c>
      <c r="M32" t="s">
        <v>347</v>
      </c>
      <c r="N32">
        <f>IF(ISBLANK(Table1[[#This Row],[Date de fin de lecture FR]]),0,YEAR(Table1[[#This Row],[Date de fin de lecture FR]]))</f>
        <v>2019</v>
      </c>
      <c r="O32">
        <f>IF(ISBLANK(Table1[[#This Row],[Date de début de lecture]]),0,(IF(ISBLANK(Table1[[#This Row],[Date de fin de lecture FR]]),0,Table1[[#This Row],[Date de fin de lecture FR]]-Table1[[#This Row],[Date de début de lecture]])))</f>
        <v>0</v>
      </c>
      <c r="P32" s="3">
        <f>IF(Table1[[#This Row],[Temps de lecture en jours]]=0,0,IF(ISBLANK(Table1[[#This Row],[Nbr Pages]]),0,Table1[[#This Row],[Nbr Pages]]/Table1[[#This Row],[Temps de lecture en jours]]))</f>
        <v>0</v>
      </c>
      <c r="Q32">
        <f>IF(ISBLANK(Table1[[#This Row],[Date d''achat]]),0,IF(ISBLANK(Table1[[#This Row],[Date de fin de lecture FR]]),0,Table1[[#This Row],[Date de fin de lecture FR]]-Table1[[#This Row],[Date d''achat]]))</f>
        <v>0</v>
      </c>
      <c r="R32">
        <f>IF(ISBLANK(Table1[[#This Row],[Date de sortie]]),0,ROUNDDOWN(YEAR(Table1[[#This Row],[Date de sortie]]),-1))</f>
        <v>0</v>
      </c>
    </row>
    <row r="33" spans="1:18" x14ac:dyDescent="0.25">
      <c r="A33" t="s">
        <v>46</v>
      </c>
      <c r="B33" t="s">
        <v>33</v>
      </c>
      <c r="C33">
        <v>1</v>
      </c>
      <c r="D33">
        <v>1</v>
      </c>
      <c r="E33">
        <v>1</v>
      </c>
      <c r="F33" t="s">
        <v>11</v>
      </c>
      <c r="G33" t="s">
        <v>44</v>
      </c>
      <c r="I33">
        <v>896</v>
      </c>
      <c r="L33" s="2">
        <v>43832</v>
      </c>
      <c r="M33" t="s">
        <v>348</v>
      </c>
      <c r="N33">
        <f>IF(ISBLANK(Table1[[#This Row],[Date de fin de lecture FR]]),0,YEAR(Table1[[#This Row],[Date de fin de lecture FR]]))</f>
        <v>2020</v>
      </c>
      <c r="O33">
        <f>IF(ISBLANK(Table1[[#This Row],[Date de début de lecture]]),0,(IF(ISBLANK(Table1[[#This Row],[Date de fin de lecture FR]]),0,Table1[[#This Row],[Date de fin de lecture FR]]-Table1[[#This Row],[Date de début de lecture]])))</f>
        <v>0</v>
      </c>
      <c r="P33" s="3">
        <f>IF(Table1[[#This Row],[Temps de lecture en jours]]=0,0,IF(ISBLANK(Table1[[#This Row],[Nbr Pages]]),0,Table1[[#This Row],[Nbr Pages]]/Table1[[#This Row],[Temps de lecture en jours]]))</f>
        <v>0</v>
      </c>
      <c r="Q33">
        <f>IF(ISBLANK(Table1[[#This Row],[Date d''achat]]),0,IF(ISBLANK(Table1[[#This Row],[Date de fin de lecture FR]]),0,Table1[[#This Row],[Date de fin de lecture FR]]-Table1[[#This Row],[Date d''achat]]))</f>
        <v>0</v>
      </c>
      <c r="R33">
        <f>IF(ISBLANK(Table1[[#This Row],[Date de sortie]]),0,ROUNDDOWN(YEAR(Table1[[#This Row],[Date de sortie]]),-1))</f>
        <v>0</v>
      </c>
    </row>
    <row r="34" spans="1:18" x14ac:dyDescent="0.25">
      <c r="A34" t="s">
        <v>47</v>
      </c>
      <c r="B34" t="s">
        <v>33</v>
      </c>
      <c r="C34">
        <v>1</v>
      </c>
      <c r="D34">
        <v>1</v>
      </c>
      <c r="E34">
        <v>1</v>
      </c>
      <c r="F34" t="s">
        <v>11</v>
      </c>
      <c r="G34" t="s">
        <v>44</v>
      </c>
      <c r="I34">
        <v>774</v>
      </c>
      <c r="J34" s="2">
        <v>43832</v>
      </c>
      <c r="L34" s="2">
        <v>43843</v>
      </c>
      <c r="M34" t="s">
        <v>349</v>
      </c>
      <c r="N34">
        <f>IF(ISBLANK(Table1[[#This Row],[Date de fin de lecture FR]]),0,YEAR(Table1[[#This Row],[Date de fin de lecture FR]]))</f>
        <v>2020</v>
      </c>
      <c r="O34">
        <f>IF(ISBLANK(Table1[[#This Row],[Date de début de lecture]]),0,(IF(ISBLANK(Table1[[#This Row],[Date de fin de lecture FR]]),0,Table1[[#This Row],[Date de fin de lecture FR]]-Table1[[#This Row],[Date de début de lecture]])))</f>
        <v>0</v>
      </c>
      <c r="P34" s="3">
        <f>IF(Table1[[#This Row],[Temps de lecture en jours]]=0,0,IF(ISBLANK(Table1[[#This Row],[Nbr Pages]]),0,Table1[[#This Row],[Nbr Pages]]/Table1[[#This Row],[Temps de lecture en jours]]))</f>
        <v>0</v>
      </c>
      <c r="Q34">
        <f>IF(ISBLANK(Table1[[#This Row],[Date d''achat]]),0,IF(ISBLANK(Table1[[#This Row],[Date de fin de lecture FR]]),0,Table1[[#This Row],[Date de fin de lecture FR]]-Table1[[#This Row],[Date d''achat]]))</f>
        <v>11</v>
      </c>
      <c r="R34">
        <f>IF(ISBLANK(Table1[[#This Row],[Date de sortie]]),0,ROUNDDOWN(YEAR(Table1[[#This Row],[Date de sortie]]),-1))</f>
        <v>0</v>
      </c>
    </row>
    <row r="35" spans="1:18" x14ac:dyDescent="0.25">
      <c r="A35" t="s">
        <v>48</v>
      </c>
      <c r="B35" t="s">
        <v>33</v>
      </c>
      <c r="C35">
        <v>1</v>
      </c>
      <c r="D35">
        <v>1</v>
      </c>
      <c r="E35">
        <v>1</v>
      </c>
      <c r="F35" t="s">
        <v>11</v>
      </c>
      <c r="G35" t="s">
        <v>44</v>
      </c>
      <c r="I35">
        <v>864</v>
      </c>
      <c r="J35" s="2">
        <v>43871</v>
      </c>
      <c r="L35" s="2">
        <v>44309</v>
      </c>
      <c r="M35" t="s">
        <v>350</v>
      </c>
      <c r="N35">
        <f>IF(ISBLANK(Table1[[#This Row],[Date de fin de lecture FR]]),0,YEAR(Table1[[#This Row],[Date de fin de lecture FR]]))</f>
        <v>2021</v>
      </c>
      <c r="O35">
        <f>IF(ISBLANK(Table1[[#This Row],[Date de début de lecture]]),0,(IF(ISBLANK(Table1[[#This Row],[Date de fin de lecture FR]]),0,Table1[[#This Row],[Date de fin de lecture FR]]-Table1[[#This Row],[Date de début de lecture]])))</f>
        <v>0</v>
      </c>
      <c r="P35" s="3">
        <f>IF(Table1[[#This Row],[Temps de lecture en jours]]=0,0,IF(ISBLANK(Table1[[#This Row],[Nbr Pages]]),0,Table1[[#This Row],[Nbr Pages]]/Table1[[#This Row],[Temps de lecture en jours]]))</f>
        <v>0</v>
      </c>
      <c r="Q35">
        <f>IF(ISBLANK(Table1[[#This Row],[Date d''achat]]),0,IF(ISBLANK(Table1[[#This Row],[Date de fin de lecture FR]]),0,Table1[[#This Row],[Date de fin de lecture FR]]-Table1[[#This Row],[Date d''achat]]))</f>
        <v>438</v>
      </c>
      <c r="R35">
        <f>IF(ISBLANK(Table1[[#This Row],[Date de sortie]]),0,ROUNDDOWN(YEAR(Table1[[#This Row],[Date de sortie]]),-1))</f>
        <v>0</v>
      </c>
    </row>
    <row r="36" spans="1:18" x14ac:dyDescent="0.25">
      <c r="A36" t="s">
        <v>49</v>
      </c>
      <c r="B36" t="s">
        <v>33</v>
      </c>
      <c r="C36">
        <v>1</v>
      </c>
      <c r="D36">
        <v>1</v>
      </c>
      <c r="E36">
        <v>1</v>
      </c>
      <c r="F36" t="s">
        <v>11</v>
      </c>
      <c r="G36" t="s">
        <v>44</v>
      </c>
      <c r="I36">
        <v>992</v>
      </c>
      <c r="L36" s="2">
        <v>44198</v>
      </c>
      <c r="M36" t="s">
        <v>6</v>
      </c>
      <c r="N36">
        <f>IF(ISBLANK(Table1[[#This Row],[Date de fin de lecture FR]]),0,YEAR(Table1[[#This Row],[Date de fin de lecture FR]]))</f>
        <v>2021</v>
      </c>
      <c r="O36">
        <f>IF(ISBLANK(Table1[[#This Row],[Date de début de lecture]]),0,(IF(ISBLANK(Table1[[#This Row],[Date de fin de lecture FR]]),0,Table1[[#This Row],[Date de fin de lecture FR]]-Table1[[#This Row],[Date de début de lecture]])))</f>
        <v>0</v>
      </c>
      <c r="P36" s="3">
        <f>IF(Table1[[#This Row],[Temps de lecture en jours]]=0,0,IF(ISBLANK(Table1[[#This Row],[Nbr Pages]]),0,Table1[[#This Row],[Nbr Pages]]/Table1[[#This Row],[Temps de lecture en jours]]))</f>
        <v>0</v>
      </c>
      <c r="Q36">
        <f>IF(ISBLANK(Table1[[#This Row],[Date d''achat]]),0,IF(ISBLANK(Table1[[#This Row],[Date de fin de lecture FR]]),0,Table1[[#This Row],[Date de fin de lecture FR]]-Table1[[#This Row],[Date d''achat]]))</f>
        <v>0</v>
      </c>
      <c r="R36">
        <f>IF(ISBLANK(Table1[[#This Row],[Date de sortie]]),0,ROUNDDOWN(YEAR(Table1[[#This Row],[Date de sortie]]),-1))</f>
        <v>0</v>
      </c>
    </row>
    <row r="37" spans="1:18" x14ac:dyDescent="0.25">
      <c r="A37" t="s">
        <v>50</v>
      </c>
      <c r="B37" t="s">
        <v>33</v>
      </c>
      <c r="C37" t="s">
        <v>6</v>
      </c>
      <c r="D37" t="s">
        <v>6</v>
      </c>
      <c r="E37" t="s">
        <v>6</v>
      </c>
      <c r="F37" t="s">
        <v>11</v>
      </c>
      <c r="G37" t="s">
        <v>44</v>
      </c>
      <c r="I37">
        <v>736</v>
      </c>
      <c r="M37" t="s">
        <v>351</v>
      </c>
      <c r="N37">
        <f>IF(ISBLANK(Table1[[#This Row],[Date de fin de lecture FR]]),0,YEAR(Table1[[#This Row],[Date de fin de lecture FR]]))</f>
        <v>0</v>
      </c>
      <c r="O37">
        <f>IF(ISBLANK(Table1[[#This Row],[Date de début de lecture]]),0,(IF(ISBLANK(Table1[[#This Row],[Date de fin de lecture FR]]),0,Table1[[#This Row],[Date de fin de lecture FR]]-Table1[[#This Row],[Date de début de lecture]])))</f>
        <v>0</v>
      </c>
      <c r="P37" s="3">
        <f>IF(Table1[[#This Row],[Temps de lecture en jours]]=0,0,IF(ISBLANK(Table1[[#This Row],[Nbr Pages]]),0,Table1[[#This Row],[Nbr Pages]]/Table1[[#This Row],[Temps de lecture en jours]]))</f>
        <v>0</v>
      </c>
      <c r="Q37">
        <f>IF(ISBLANK(Table1[[#This Row],[Date d''achat]]),0,IF(ISBLANK(Table1[[#This Row],[Date de fin de lecture FR]]),0,Table1[[#This Row],[Date de fin de lecture FR]]-Table1[[#This Row],[Date d''achat]]))</f>
        <v>0</v>
      </c>
      <c r="R37">
        <f>IF(ISBLANK(Table1[[#This Row],[Date de sortie]]),0,ROUNDDOWN(YEAR(Table1[[#This Row],[Date de sortie]]),-1))</f>
        <v>0</v>
      </c>
    </row>
    <row r="38" spans="1:18" x14ac:dyDescent="0.25">
      <c r="A38" t="s">
        <v>51</v>
      </c>
      <c r="B38" t="s">
        <v>33</v>
      </c>
      <c r="C38" t="s">
        <v>6</v>
      </c>
      <c r="D38" t="s">
        <v>6</v>
      </c>
      <c r="E38" t="s">
        <v>6</v>
      </c>
      <c r="F38" t="s">
        <v>11</v>
      </c>
      <c r="G38" t="s">
        <v>44</v>
      </c>
      <c r="H38" s="2">
        <v>44454</v>
      </c>
      <c r="M38" t="s">
        <v>352</v>
      </c>
      <c r="N38">
        <f>IF(ISBLANK(Table1[[#This Row],[Date de fin de lecture FR]]),0,YEAR(Table1[[#This Row],[Date de fin de lecture FR]]))</f>
        <v>0</v>
      </c>
      <c r="O38">
        <f>IF(ISBLANK(Table1[[#This Row],[Date de début de lecture]]),0,(IF(ISBLANK(Table1[[#This Row],[Date de fin de lecture FR]]),0,Table1[[#This Row],[Date de fin de lecture FR]]-Table1[[#This Row],[Date de début de lecture]])))</f>
        <v>0</v>
      </c>
      <c r="P38" s="3">
        <f>IF(Table1[[#This Row],[Temps de lecture en jours]]=0,0,IF(ISBLANK(Table1[[#This Row],[Nbr Pages]]),0,Table1[[#This Row],[Nbr Pages]]/Table1[[#This Row],[Temps de lecture en jours]]))</f>
        <v>0</v>
      </c>
      <c r="Q38">
        <f>IF(ISBLANK(Table1[[#This Row],[Date d''achat]]),0,IF(ISBLANK(Table1[[#This Row],[Date de fin de lecture FR]]),0,Table1[[#This Row],[Date de fin de lecture FR]]-Table1[[#This Row],[Date d''achat]]))</f>
        <v>0</v>
      </c>
      <c r="R38">
        <f>IF(ISBLANK(Table1[[#This Row],[Date de sortie]]),0,ROUNDDOWN(YEAR(Table1[[#This Row],[Date de sortie]]),-1))</f>
        <v>2020</v>
      </c>
    </row>
    <row r="39" spans="1:18" x14ac:dyDescent="0.25">
      <c r="A39" t="s">
        <v>52</v>
      </c>
      <c r="B39" t="s">
        <v>33</v>
      </c>
      <c r="C39">
        <v>1</v>
      </c>
      <c r="D39">
        <v>1</v>
      </c>
      <c r="E39" t="s">
        <v>6</v>
      </c>
      <c r="F39" t="s">
        <v>11</v>
      </c>
      <c r="I39">
        <v>512</v>
      </c>
      <c r="L39" s="2">
        <v>43524</v>
      </c>
      <c r="M39" t="s">
        <v>6</v>
      </c>
      <c r="N39">
        <f>IF(ISBLANK(Table1[[#This Row],[Date de fin de lecture FR]]),0,YEAR(Table1[[#This Row],[Date de fin de lecture FR]]))</f>
        <v>2019</v>
      </c>
      <c r="O39">
        <f>IF(ISBLANK(Table1[[#This Row],[Date de début de lecture]]),0,(IF(ISBLANK(Table1[[#This Row],[Date de fin de lecture FR]]),0,Table1[[#This Row],[Date de fin de lecture FR]]-Table1[[#This Row],[Date de début de lecture]])))</f>
        <v>0</v>
      </c>
      <c r="P39" s="3">
        <f>IF(Table1[[#This Row],[Temps de lecture en jours]]=0,0,IF(ISBLANK(Table1[[#This Row],[Nbr Pages]]),0,Table1[[#This Row],[Nbr Pages]]/Table1[[#This Row],[Temps de lecture en jours]]))</f>
        <v>0</v>
      </c>
      <c r="Q39">
        <f>IF(ISBLANK(Table1[[#This Row],[Date d''achat]]),0,IF(ISBLANK(Table1[[#This Row],[Date de fin de lecture FR]]),0,Table1[[#This Row],[Date de fin de lecture FR]]-Table1[[#This Row],[Date d''achat]]))</f>
        <v>0</v>
      </c>
      <c r="R39">
        <f>IF(ISBLANK(Table1[[#This Row],[Date de sortie]]),0,ROUNDDOWN(YEAR(Table1[[#This Row],[Date de sortie]]),-1))</f>
        <v>0</v>
      </c>
    </row>
    <row r="40" spans="1:18" x14ac:dyDescent="0.25">
      <c r="A40" t="s">
        <v>53</v>
      </c>
      <c r="B40" t="s">
        <v>33</v>
      </c>
      <c r="C40">
        <v>1</v>
      </c>
      <c r="D40">
        <v>1</v>
      </c>
      <c r="E40">
        <v>1</v>
      </c>
      <c r="F40" t="s">
        <v>11</v>
      </c>
      <c r="I40">
        <v>544</v>
      </c>
      <c r="J40" s="2">
        <v>44189</v>
      </c>
      <c r="L40" s="2">
        <v>44270</v>
      </c>
      <c r="M40" t="s">
        <v>353</v>
      </c>
      <c r="N40">
        <f>IF(ISBLANK(Table1[[#This Row],[Date de fin de lecture FR]]),0,YEAR(Table1[[#This Row],[Date de fin de lecture FR]]))</f>
        <v>2021</v>
      </c>
      <c r="O40">
        <f>IF(ISBLANK(Table1[[#This Row],[Date de début de lecture]]),0,(IF(ISBLANK(Table1[[#This Row],[Date de fin de lecture FR]]),0,Table1[[#This Row],[Date de fin de lecture FR]]-Table1[[#This Row],[Date de début de lecture]])))</f>
        <v>0</v>
      </c>
      <c r="P40" s="3">
        <f>IF(Table1[[#This Row],[Temps de lecture en jours]]=0,0,IF(ISBLANK(Table1[[#This Row],[Nbr Pages]]),0,Table1[[#This Row],[Nbr Pages]]/Table1[[#This Row],[Temps de lecture en jours]]))</f>
        <v>0</v>
      </c>
      <c r="Q40">
        <f>IF(ISBLANK(Table1[[#This Row],[Date d''achat]]),0,IF(ISBLANK(Table1[[#This Row],[Date de fin de lecture FR]]),0,Table1[[#This Row],[Date de fin de lecture FR]]-Table1[[#This Row],[Date d''achat]]))</f>
        <v>81</v>
      </c>
      <c r="R40">
        <f>IF(ISBLANK(Table1[[#This Row],[Date de sortie]]),0,ROUNDDOWN(YEAR(Table1[[#This Row],[Date de sortie]]),-1))</f>
        <v>0</v>
      </c>
    </row>
    <row r="41" spans="1:18" x14ac:dyDescent="0.25">
      <c r="A41" t="s">
        <v>54</v>
      </c>
      <c r="B41" t="s">
        <v>33</v>
      </c>
      <c r="C41">
        <v>1</v>
      </c>
      <c r="D41">
        <v>1</v>
      </c>
      <c r="E41">
        <v>1</v>
      </c>
      <c r="F41" t="s">
        <v>7</v>
      </c>
      <c r="I41">
        <v>736</v>
      </c>
      <c r="J41" s="2">
        <v>44527</v>
      </c>
      <c r="K41" s="2">
        <v>44527</v>
      </c>
      <c r="L41" s="2">
        <v>44542</v>
      </c>
      <c r="N41">
        <f>IF(ISBLANK(Table1[[#This Row],[Date de fin de lecture FR]]),0,YEAR(Table1[[#This Row],[Date de fin de lecture FR]]))</f>
        <v>2021</v>
      </c>
      <c r="O41">
        <f>IF(ISBLANK(Table1[[#This Row],[Date de début de lecture]]),0,(IF(ISBLANK(Table1[[#This Row],[Date de fin de lecture FR]]),0,Table1[[#This Row],[Date de fin de lecture FR]]-Table1[[#This Row],[Date de début de lecture]])))</f>
        <v>15</v>
      </c>
      <c r="P41" s="3">
        <f>IF(Table1[[#This Row],[Temps de lecture en jours]]=0,0,IF(ISBLANK(Table1[[#This Row],[Nbr Pages]]),0,Table1[[#This Row],[Nbr Pages]]/Table1[[#This Row],[Temps de lecture en jours]]))</f>
        <v>49.06666666666667</v>
      </c>
      <c r="Q41">
        <f>IF(ISBLANK(Table1[[#This Row],[Date d''achat]]),0,IF(ISBLANK(Table1[[#This Row],[Date de fin de lecture FR]]),0,Table1[[#This Row],[Date de fin de lecture FR]]-Table1[[#This Row],[Date d''achat]]))</f>
        <v>15</v>
      </c>
      <c r="R41">
        <f>IF(ISBLANK(Table1[[#This Row],[Date de sortie]]),0,ROUNDDOWN(YEAR(Table1[[#This Row],[Date de sortie]]),-1))</f>
        <v>0</v>
      </c>
    </row>
    <row r="42" spans="1:18" x14ac:dyDescent="0.25">
      <c r="A42" t="s">
        <v>55</v>
      </c>
      <c r="B42" t="s">
        <v>33</v>
      </c>
      <c r="C42">
        <v>1</v>
      </c>
      <c r="D42">
        <v>1</v>
      </c>
      <c r="E42" t="s">
        <v>6</v>
      </c>
      <c r="F42" t="s">
        <v>11</v>
      </c>
      <c r="G42" t="s">
        <v>44</v>
      </c>
      <c r="I42">
        <v>984</v>
      </c>
      <c r="M42" t="s">
        <v>6</v>
      </c>
      <c r="N42">
        <f>IF(ISBLANK(Table1[[#This Row],[Date de fin de lecture FR]]),0,YEAR(Table1[[#This Row],[Date de fin de lecture FR]]))</f>
        <v>0</v>
      </c>
      <c r="O42">
        <f>IF(ISBLANK(Table1[[#This Row],[Date de début de lecture]]),0,(IF(ISBLANK(Table1[[#This Row],[Date de fin de lecture FR]]),0,Table1[[#This Row],[Date de fin de lecture FR]]-Table1[[#This Row],[Date de début de lecture]])))</f>
        <v>0</v>
      </c>
      <c r="P42" s="3">
        <f>IF(Table1[[#This Row],[Temps de lecture en jours]]=0,0,IF(ISBLANK(Table1[[#This Row],[Nbr Pages]]),0,Table1[[#This Row],[Nbr Pages]]/Table1[[#This Row],[Temps de lecture en jours]]))</f>
        <v>0</v>
      </c>
      <c r="Q42">
        <f>IF(ISBLANK(Table1[[#This Row],[Date d''achat]]),0,IF(ISBLANK(Table1[[#This Row],[Date de fin de lecture FR]]),0,Table1[[#This Row],[Date de fin de lecture FR]]-Table1[[#This Row],[Date d''achat]]))</f>
        <v>0</v>
      </c>
      <c r="R42">
        <f>IF(ISBLANK(Table1[[#This Row],[Date de sortie]]),0,ROUNDDOWN(YEAR(Table1[[#This Row],[Date de sortie]]),-1))</f>
        <v>0</v>
      </c>
    </row>
    <row r="43" spans="1:18" x14ac:dyDescent="0.25">
      <c r="A43" t="s">
        <v>56</v>
      </c>
      <c r="B43" t="s">
        <v>33</v>
      </c>
      <c r="C43">
        <v>1</v>
      </c>
      <c r="D43">
        <v>1</v>
      </c>
      <c r="E43" t="s">
        <v>6</v>
      </c>
      <c r="F43" t="s">
        <v>11</v>
      </c>
      <c r="I43">
        <v>456</v>
      </c>
      <c r="M43" t="s">
        <v>56</v>
      </c>
      <c r="N43">
        <f>IF(ISBLANK(Table1[[#This Row],[Date de fin de lecture FR]]),0,YEAR(Table1[[#This Row],[Date de fin de lecture FR]]))</f>
        <v>0</v>
      </c>
      <c r="O43">
        <f>IF(ISBLANK(Table1[[#This Row],[Date de début de lecture]]),0,(IF(ISBLANK(Table1[[#This Row],[Date de fin de lecture FR]]),0,Table1[[#This Row],[Date de fin de lecture FR]]-Table1[[#This Row],[Date de début de lecture]])))</f>
        <v>0</v>
      </c>
      <c r="P43" s="3">
        <f>IF(Table1[[#This Row],[Temps de lecture en jours]]=0,0,IF(ISBLANK(Table1[[#This Row],[Nbr Pages]]),0,Table1[[#This Row],[Nbr Pages]]/Table1[[#This Row],[Temps de lecture en jours]]))</f>
        <v>0</v>
      </c>
      <c r="Q43">
        <f>IF(ISBLANK(Table1[[#This Row],[Date d''achat]]),0,IF(ISBLANK(Table1[[#This Row],[Date de fin de lecture FR]]),0,Table1[[#This Row],[Date de fin de lecture FR]]-Table1[[#This Row],[Date d''achat]]))</f>
        <v>0</v>
      </c>
      <c r="R43">
        <f>IF(ISBLANK(Table1[[#This Row],[Date de sortie]]),0,ROUNDDOWN(YEAR(Table1[[#This Row],[Date de sortie]]),-1))</f>
        <v>0</v>
      </c>
    </row>
    <row r="44" spans="1:18" x14ac:dyDescent="0.25">
      <c r="A44" t="s">
        <v>57</v>
      </c>
      <c r="B44" t="s">
        <v>33</v>
      </c>
      <c r="C44">
        <v>1</v>
      </c>
      <c r="D44">
        <v>1</v>
      </c>
      <c r="E44">
        <v>1</v>
      </c>
      <c r="F44" t="s">
        <v>7</v>
      </c>
      <c r="H44" s="2">
        <v>44111</v>
      </c>
      <c r="I44">
        <v>512</v>
      </c>
      <c r="J44" s="2">
        <v>44713</v>
      </c>
      <c r="K44" s="2">
        <v>44740</v>
      </c>
      <c r="L44" s="2">
        <v>44742</v>
      </c>
      <c r="N44">
        <f>IF(ISBLANK(Table1[[#This Row],[Date de fin de lecture FR]]),0,YEAR(Table1[[#This Row],[Date de fin de lecture FR]]))</f>
        <v>2022</v>
      </c>
      <c r="O44">
        <f>IF(ISBLANK(Table1[[#This Row],[Date de début de lecture]]),0,(IF(ISBLANK(Table1[[#This Row],[Date de fin de lecture FR]]),0,Table1[[#This Row],[Date de fin de lecture FR]]-Table1[[#This Row],[Date de début de lecture]])))</f>
        <v>2</v>
      </c>
      <c r="P44" s="3">
        <f>IF(Table1[[#This Row],[Temps de lecture en jours]]=0,0,IF(ISBLANK(Table1[[#This Row],[Nbr Pages]]),0,Table1[[#This Row],[Nbr Pages]]/Table1[[#This Row],[Temps de lecture en jours]]))</f>
        <v>256</v>
      </c>
      <c r="Q44">
        <f>IF(ISBLANK(Table1[[#This Row],[Date d''achat]]),0,IF(ISBLANK(Table1[[#This Row],[Date de fin de lecture FR]]),0,Table1[[#This Row],[Date de fin de lecture FR]]-Table1[[#This Row],[Date d''achat]]))</f>
        <v>29</v>
      </c>
      <c r="R44">
        <f>IF(ISBLANK(Table1[[#This Row],[Date de sortie]]),0,ROUNDDOWN(YEAR(Table1[[#This Row],[Date de sortie]]),-1))</f>
        <v>2020</v>
      </c>
    </row>
    <row r="45" spans="1:18" x14ac:dyDescent="0.25">
      <c r="A45" t="s">
        <v>59</v>
      </c>
      <c r="B45" t="s">
        <v>60</v>
      </c>
      <c r="C45">
        <v>1</v>
      </c>
      <c r="D45" t="s">
        <v>6</v>
      </c>
      <c r="E45" t="s">
        <v>6</v>
      </c>
      <c r="F45" t="s">
        <v>6</v>
      </c>
      <c r="M45" t="s">
        <v>6</v>
      </c>
      <c r="N45">
        <f>IF(ISBLANK(Table1[[#This Row],[Date de fin de lecture FR]]),0,YEAR(Table1[[#This Row],[Date de fin de lecture FR]]))</f>
        <v>0</v>
      </c>
      <c r="O45">
        <f>IF(ISBLANK(Table1[[#This Row],[Date de début de lecture]]),0,(IF(ISBLANK(Table1[[#This Row],[Date de fin de lecture FR]]),0,Table1[[#This Row],[Date de fin de lecture FR]]-Table1[[#This Row],[Date de début de lecture]])))</f>
        <v>0</v>
      </c>
      <c r="P45" s="3">
        <f>IF(Table1[[#This Row],[Temps de lecture en jours]]=0,0,IF(ISBLANK(Table1[[#This Row],[Nbr Pages]]),0,Table1[[#This Row],[Nbr Pages]]/Table1[[#This Row],[Temps de lecture en jours]]))</f>
        <v>0</v>
      </c>
      <c r="Q45">
        <f>IF(ISBLANK(Table1[[#This Row],[Date d''achat]]),0,IF(ISBLANK(Table1[[#This Row],[Date de fin de lecture FR]]),0,Table1[[#This Row],[Date de fin de lecture FR]]-Table1[[#This Row],[Date d''achat]]))</f>
        <v>0</v>
      </c>
      <c r="R45">
        <f>IF(ISBLANK(Table1[[#This Row],[Date de sortie]]),0,ROUNDDOWN(YEAR(Table1[[#This Row],[Date de sortie]]),-1))</f>
        <v>0</v>
      </c>
    </row>
    <row r="46" spans="1:18" x14ac:dyDescent="0.25">
      <c r="A46" t="s">
        <v>61</v>
      </c>
      <c r="B46" t="s">
        <v>62</v>
      </c>
      <c r="C46">
        <v>1</v>
      </c>
      <c r="D46" t="s">
        <v>6</v>
      </c>
      <c r="E46" t="s">
        <v>6</v>
      </c>
      <c r="F46" t="s">
        <v>11</v>
      </c>
      <c r="H46" s="2">
        <v>36739</v>
      </c>
      <c r="I46">
        <v>480</v>
      </c>
      <c r="J46" s="2">
        <v>43728</v>
      </c>
      <c r="M46" t="s">
        <v>6</v>
      </c>
      <c r="N46">
        <f>IF(ISBLANK(Table1[[#This Row],[Date de fin de lecture FR]]),0,YEAR(Table1[[#This Row],[Date de fin de lecture FR]]))</f>
        <v>0</v>
      </c>
      <c r="O46">
        <f>IF(ISBLANK(Table1[[#This Row],[Date de début de lecture]]),0,(IF(ISBLANK(Table1[[#This Row],[Date de fin de lecture FR]]),0,Table1[[#This Row],[Date de fin de lecture FR]]-Table1[[#This Row],[Date de début de lecture]])))</f>
        <v>0</v>
      </c>
      <c r="P46" s="3">
        <f>IF(Table1[[#This Row],[Temps de lecture en jours]]=0,0,IF(ISBLANK(Table1[[#This Row],[Nbr Pages]]),0,Table1[[#This Row],[Nbr Pages]]/Table1[[#This Row],[Temps de lecture en jours]]))</f>
        <v>0</v>
      </c>
      <c r="Q46">
        <f>IF(ISBLANK(Table1[[#This Row],[Date d''achat]]),0,IF(ISBLANK(Table1[[#This Row],[Date de fin de lecture FR]]),0,Table1[[#This Row],[Date de fin de lecture FR]]-Table1[[#This Row],[Date d''achat]]))</f>
        <v>0</v>
      </c>
      <c r="R46">
        <f>IF(ISBLANK(Table1[[#This Row],[Date de sortie]]),0,ROUNDDOWN(YEAR(Table1[[#This Row],[Date de sortie]]),-1))</f>
        <v>2000</v>
      </c>
    </row>
    <row r="47" spans="1:18" x14ac:dyDescent="0.25">
      <c r="A47" t="s">
        <v>63</v>
      </c>
      <c r="B47" t="s">
        <v>64</v>
      </c>
      <c r="C47">
        <v>1</v>
      </c>
      <c r="D47" t="s">
        <v>6</v>
      </c>
      <c r="E47" t="s">
        <v>6</v>
      </c>
      <c r="F47" t="s">
        <v>7</v>
      </c>
      <c r="G47" t="s">
        <v>65</v>
      </c>
      <c r="H47" s="2">
        <v>40382</v>
      </c>
      <c r="I47">
        <v>328</v>
      </c>
      <c r="M47" t="s">
        <v>6</v>
      </c>
      <c r="N47">
        <f>IF(ISBLANK(Table1[[#This Row],[Date de fin de lecture FR]]),0,YEAR(Table1[[#This Row],[Date de fin de lecture FR]]))</f>
        <v>0</v>
      </c>
      <c r="O47">
        <f>IF(ISBLANK(Table1[[#This Row],[Date de début de lecture]]),0,(IF(ISBLANK(Table1[[#This Row],[Date de fin de lecture FR]]),0,Table1[[#This Row],[Date de fin de lecture FR]]-Table1[[#This Row],[Date de début de lecture]])))</f>
        <v>0</v>
      </c>
      <c r="P47" s="3">
        <f>IF(Table1[[#This Row],[Temps de lecture en jours]]=0,0,IF(ISBLANK(Table1[[#This Row],[Nbr Pages]]),0,Table1[[#This Row],[Nbr Pages]]/Table1[[#This Row],[Temps de lecture en jours]]))</f>
        <v>0</v>
      </c>
      <c r="Q47">
        <f>IF(ISBLANK(Table1[[#This Row],[Date d''achat]]),0,IF(ISBLANK(Table1[[#This Row],[Date de fin de lecture FR]]),0,Table1[[#This Row],[Date de fin de lecture FR]]-Table1[[#This Row],[Date d''achat]]))</f>
        <v>0</v>
      </c>
      <c r="R47">
        <f>IF(ISBLANK(Table1[[#This Row],[Date de sortie]]),0,ROUNDDOWN(YEAR(Table1[[#This Row],[Date de sortie]]),-1))</f>
        <v>2010</v>
      </c>
    </row>
    <row r="48" spans="1:18" x14ac:dyDescent="0.25">
      <c r="A48" t="s">
        <v>66</v>
      </c>
      <c r="B48" t="s">
        <v>67</v>
      </c>
      <c r="C48">
        <v>1</v>
      </c>
      <c r="D48">
        <v>1</v>
      </c>
      <c r="E48">
        <v>1</v>
      </c>
      <c r="F48" t="s">
        <v>11</v>
      </c>
      <c r="H48" s="2">
        <v>42501</v>
      </c>
      <c r="I48">
        <v>608</v>
      </c>
      <c r="L48" s="2">
        <v>43636</v>
      </c>
      <c r="M48" t="s">
        <v>6</v>
      </c>
      <c r="N48">
        <f>IF(ISBLANK(Table1[[#This Row],[Date de fin de lecture FR]]),0,YEAR(Table1[[#This Row],[Date de fin de lecture FR]]))</f>
        <v>2019</v>
      </c>
      <c r="O48">
        <f>IF(ISBLANK(Table1[[#This Row],[Date de début de lecture]]),0,(IF(ISBLANK(Table1[[#This Row],[Date de fin de lecture FR]]),0,Table1[[#This Row],[Date de fin de lecture FR]]-Table1[[#This Row],[Date de début de lecture]])))</f>
        <v>0</v>
      </c>
      <c r="P48" s="3">
        <f>IF(Table1[[#This Row],[Temps de lecture en jours]]=0,0,IF(ISBLANK(Table1[[#This Row],[Nbr Pages]]),0,Table1[[#This Row],[Nbr Pages]]/Table1[[#This Row],[Temps de lecture en jours]]))</f>
        <v>0</v>
      </c>
      <c r="Q48">
        <f>IF(ISBLANK(Table1[[#This Row],[Date d''achat]]),0,IF(ISBLANK(Table1[[#This Row],[Date de fin de lecture FR]]),0,Table1[[#This Row],[Date de fin de lecture FR]]-Table1[[#This Row],[Date d''achat]]))</f>
        <v>0</v>
      </c>
      <c r="R48">
        <f>IF(ISBLANK(Table1[[#This Row],[Date de sortie]]),0,ROUNDDOWN(YEAR(Table1[[#This Row],[Date de sortie]]),-1))</f>
        <v>2010</v>
      </c>
    </row>
    <row r="49" spans="1:18" x14ac:dyDescent="0.25">
      <c r="A49" t="s">
        <v>68</v>
      </c>
      <c r="B49" t="s">
        <v>67</v>
      </c>
      <c r="C49">
        <v>1</v>
      </c>
      <c r="D49">
        <v>1</v>
      </c>
      <c r="E49">
        <v>1</v>
      </c>
      <c r="F49" t="s">
        <v>11</v>
      </c>
      <c r="I49">
        <v>704</v>
      </c>
      <c r="L49" s="2">
        <v>43644</v>
      </c>
      <c r="M49" t="s">
        <v>6</v>
      </c>
      <c r="N49">
        <f>IF(ISBLANK(Table1[[#This Row],[Date de fin de lecture FR]]),0,YEAR(Table1[[#This Row],[Date de fin de lecture FR]]))</f>
        <v>2019</v>
      </c>
      <c r="O49">
        <f>IF(ISBLANK(Table1[[#This Row],[Date de début de lecture]]),0,(IF(ISBLANK(Table1[[#This Row],[Date de fin de lecture FR]]),0,Table1[[#This Row],[Date de fin de lecture FR]]-Table1[[#This Row],[Date de début de lecture]])))</f>
        <v>0</v>
      </c>
      <c r="P49" s="3">
        <f>IF(Table1[[#This Row],[Temps de lecture en jours]]=0,0,IF(ISBLANK(Table1[[#This Row],[Nbr Pages]]),0,Table1[[#This Row],[Nbr Pages]]/Table1[[#This Row],[Temps de lecture en jours]]))</f>
        <v>0</v>
      </c>
      <c r="Q49">
        <f>IF(ISBLANK(Table1[[#This Row],[Date d''achat]]),0,IF(ISBLANK(Table1[[#This Row],[Date de fin de lecture FR]]),0,Table1[[#This Row],[Date de fin de lecture FR]]-Table1[[#This Row],[Date d''achat]]))</f>
        <v>0</v>
      </c>
      <c r="R49">
        <f>IF(ISBLANK(Table1[[#This Row],[Date de sortie]]),0,ROUNDDOWN(YEAR(Table1[[#This Row],[Date de sortie]]),-1))</f>
        <v>0</v>
      </c>
    </row>
    <row r="50" spans="1:18" x14ac:dyDescent="0.25">
      <c r="A50" t="s">
        <v>69</v>
      </c>
      <c r="B50" t="s">
        <v>67</v>
      </c>
      <c r="C50">
        <v>1</v>
      </c>
      <c r="D50">
        <v>1</v>
      </c>
      <c r="E50" t="s">
        <v>6</v>
      </c>
      <c r="F50" t="s">
        <v>11</v>
      </c>
      <c r="I50">
        <v>576</v>
      </c>
      <c r="L50" s="2">
        <v>43658</v>
      </c>
      <c r="M50" t="s">
        <v>6</v>
      </c>
      <c r="N50">
        <f>IF(ISBLANK(Table1[[#This Row],[Date de fin de lecture FR]]),0,YEAR(Table1[[#This Row],[Date de fin de lecture FR]]))</f>
        <v>2019</v>
      </c>
      <c r="O50">
        <f>IF(ISBLANK(Table1[[#This Row],[Date de début de lecture]]),0,(IF(ISBLANK(Table1[[#This Row],[Date de fin de lecture FR]]),0,Table1[[#This Row],[Date de fin de lecture FR]]-Table1[[#This Row],[Date de début de lecture]])))</f>
        <v>0</v>
      </c>
      <c r="P50" s="3">
        <f>IF(Table1[[#This Row],[Temps de lecture en jours]]=0,0,IF(ISBLANK(Table1[[#This Row],[Nbr Pages]]),0,Table1[[#This Row],[Nbr Pages]]/Table1[[#This Row],[Temps de lecture en jours]]))</f>
        <v>0</v>
      </c>
      <c r="Q50">
        <f>IF(ISBLANK(Table1[[#This Row],[Date d''achat]]),0,IF(ISBLANK(Table1[[#This Row],[Date de fin de lecture FR]]),0,Table1[[#This Row],[Date de fin de lecture FR]]-Table1[[#This Row],[Date d''achat]]))</f>
        <v>0</v>
      </c>
      <c r="R50">
        <f>IF(ISBLANK(Table1[[#This Row],[Date de sortie]]),0,ROUNDDOWN(YEAR(Table1[[#This Row],[Date de sortie]]),-1))</f>
        <v>0</v>
      </c>
    </row>
    <row r="51" spans="1:18" x14ac:dyDescent="0.25">
      <c r="A51" t="s">
        <v>70</v>
      </c>
      <c r="B51" t="s">
        <v>71</v>
      </c>
      <c r="C51">
        <v>1</v>
      </c>
      <c r="D51">
        <v>1</v>
      </c>
      <c r="E51">
        <v>1</v>
      </c>
      <c r="F51" t="s">
        <v>72</v>
      </c>
      <c r="G51" t="s">
        <v>15</v>
      </c>
      <c r="I51">
        <v>448</v>
      </c>
      <c r="J51" s="2">
        <v>44044</v>
      </c>
      <c r="L51" s="2">
        <v>44055</v>
      </c>
      <c r="M51" t="s">
        <v>354</v>
      </c>
      <c r="N51">
        <f>IF(ISBLANK(Table1[[#This Row],[Date de fin de lecture FR]]),0,YEAR(Table1[[#This Row],[Date de fin de lecture FR]]))</f>
        <v>2020</v>
      </c>
      <c r="O51">
        <f>IF(ISBLANK(Table1[[#This Row],[Date de début de lecture]]),0,(IF(ISBLANK(Table1[[#This Row],[Date de fin de lecture FR]]),0,Table1[[#This Row],[Date de fin de lecture FR]]-Table1[[#This Row],[Date de début de lecture]])))</f>
        <v>0</v>
      </c>
      <c r="P51" s="3">
        <f>IF(Table1[[#This Row],[Temps de lecture en jours]]=0,0,IF(ISBLANK(Table1[[#This Row],[Nbr Pages]]),0,Table1[[#This Row],[Nbr Pages]]/Table1[[#This Row],[Temps de lecture en jours]]))</f>
        <v>0</v>
      </c>
      <c r="Q51">
        <f>IF(ISBLANK(Table1[[#This Row],[Date d''achat]]),0,IF(ISBLANK(Table1[[#This Row],[Date de fin de lecture FR]]),0,Table1[[#This Row],[Date de fin de lecture FR]]-Table1[[#This Row],[Date d''achat]]))</f>
        <v>11</v>
      </c>
      <c r="R51">
        <f>IF(ISBLANK(Table1[[#This Row],[Date de sortie]]),0,ROUNDDOWN(YEAR(Table1[[#This Row],[Date de sortie]]),-1))</f>
        <v>0</v>
      </c>
    </row>
    <row r="52" spans="1:18" x14ac:dyDescent="0.25">
      <c r="A52" t="s">
        <v>73</v>
      </c>
      <c r="B52" t="s">
        <v>74</v>
      </c>
      <c r="D52">
        <v>1</v>
      </c>
      <c r="E52">
        <v>1</v>
      </c>
      <c r="F52" t="s">
        <v>11</v>
      </c>
      <c r="H52" s="2">
        <v>43709</v>
      </c>
      <c r="I52">
        <v>702</v>
      </c>
      <c r="L52" s="2">
        <v>37987</v>
      </c>
      <c r="N52">
        <f>IF(ISBLANK(Table1[[#This Row],[Date de fin de lecture FR]]),0,YEAR(Table1[[#This Row],[Date de fin de lecture FR]]))</f>
        <v>2004</v>
      </c>
      <c r="O52">
        <f>IF(ISBLANK(Table1[[#This Row],[Date de début de lecture]]),0,(IF(ISBLANK(Table1[[#This Row],[Date de fin de lecture FR]]),0,Table1[[#This Row],[Date de fin de lecture FR]]-Table1[[#This Row],[Date de début de lecture]])))</f>
        <v>0</v>
      </c>
      <c r="P52" s="3">
        <f>IF(Table1[[#This Row],[Temps de lecture en jours]]=0,0,IF(ISBLANK(Table1[[#This Row],[Nbr Pages]]),0,Table1[[#This Row],[Nbr Pages]]/Table1[[#This Row],[Temps de lecture en jours]]))</f>
        <v>0</v>
      </c>
      <c r="Q52">
        <f>IF(ISBLANK(Table1[[#This Row],[Date d''achat]]),0,IF(ISBLANK(Table1[[#This Row],[Date de fin de lecture FR]]),0,Table1[[#This Row],[Date de fin de lecture FR]]-Table1[[#This Row],[Date d''achat]]))</f>
        <v>0</v>
      </c>
      <c r="R52">
        <f>IF(ISBLANK(Table1[[#This Row],[Date de sortie]]),0,ROUNDDOWN(YEAR(Table1[[#This Row],[Date de sortie]]),-1))</f>
        <v>2010</v>
      </c>
    </row>
    <row r="53" spans="1:18" x14ac:dyDescent="0.25">
      <c r="A53" t="s">
        <v>75</v>
      </c>
      <c r="B53" t="s">
        <v>76</v>
      </c>
      <c r="C53">
        <v>1</v>
      </c>
      <c r="D53">
        <v>1</v>
      </c>
      <c r="E53">
        <v>1</v>
      </c>
      <c r="F53" t="s">
        <v>11</v>
      </c>
      <c r="H53" s="2">
        <v>39030</v>
      </c>
      <c r="I53">
        <v>512</v>
      </c>
      <c r="L53" s="2">
        <v>43493</v>
      </c>
      <c r="M53" t="s">
        <v>6</v>
      </c>
      <c r="N53">
        <f>IF(ISBLANK(Table1[[#This Row],[Date de fin de lecture FR]]),0,YEAR(Table1[[#This Row],[Date de fin de lecture FR]]))</f>
        <v>2019</v>
      </c>
      <c r="O53">
        <f>IF(ISBLANK(Table1[[#This Row],[Date de début de lecture]]),0,(IF(ISBLANK(Table1[[#This Row],[Date de fin de lecture FR]]),0,Table1[[#This Row],[Date de fin de lecture FR]]-Table1[[#This Row],[Date de début de lecture]])))</f>
        <v>0</v>
      </c>
      <c r="P53" s="3">
        <f>IF(Table1[[#This Row],[Temps de lecture en jours]]=0,0,IF(ISBLANK(Table1[[#This Row],[Nbr Pages]]),0,Table1[[#This Row],[Nbr Pages]]/Table1[[#This Row],[Temps de lecture en jours]]))</f>
        <v>0</v>
      </c>
      <c r="Q53">
        <f>IF(ISBLANK(Table1[[#This Row],[Date d''achat]]),0,IF(ISBLANK(Table1[[#This Row],[Date de fin de lecture FR]]),0,Table1[[#This Row],[Date de fin de lecture FR]]-Table1[[#This Row],[Date d''achat]]))</f>
        <v>0</v>
      </c>
      <c r="R53">
        <f>IF(ISBLANK(Table1[[#This Row],[Date de sortie]]),0,ROUNDDOWN(YEAR(Table1[[#This Row],[Date de sortie]]),-1))</f>
        <v>2000</v>
      </c>
    </row>
    <row r="54" spans="1:18" x14ac:dyDescent="0.25">
      <c r="A54" t="s">
        <v>77</v>
      </c>
      <c r="B54" t="s">
        <v>78</v>
      </c>
      <c r="C54">
        <v>1</v>
      </c>
      <c r="D54">
        <v>1</v>
      </c>
      <c r="E54">
        <v>1</v>
      </c>
      <c r="F54" t="s">
        <v>7</v>
      </c>
      <c r="G54" t="s">
        <v>15</v>
      </c>
      <c r="I54">
        <v>290</v>
      </c>
      <c r="M54" t="s">
        <v>6</v>
      </c>
      <c r="N54">
        <f>IF(ISBLANK(Table1[[#This Row],[Date de fin de lecture FR]]),0,YEAR(Table1[[#This Row],[Date de fin de lecture FR]]))</f>
        <v>0</v>
      </c>
      <c r="O54">
        <f>IF(ISBLANK(Table1[[#This Row],[Date de début de lecture]]),0,(IF(ISBLANK(Table1[[#This Row],[Date de fin de lecture FR]]),0,Table1[[#This Row],[Date de fin de lecture FR]]-Table1[[#This Row],[Date de début de lecture]])))</f>
        <v>0</v>
      </c>
      <c r="P54" s="3">
        <f>IF(Table1[[#This Row],[Temps de lecture en jours]]=0,0,IF(ISBLANK(Table1[[#This Row],[Nbr Pages]]),0,Table1[[#This Row],[Nbr Pages]]/Table1[[#This Row],[Temps de lecture en jours]]))</f>
        <v>0</v>
      </c>
      <c r="Q54">
        <f>IF(ISBLANK(Table1[[#This Row],[Date d''achat]]),0,IF(ISBLANK(Table1[[#This Row],[Date de fin de lecture FR]]),0,Table1[[#This Row],[Date de fin de lecture FR]]-Table1[[#This Row],[Date d''achat]]))</f>
        <v>0</v>
      </c>
      <c r="R54">
        <f>IF(ISBLANK(Table1[[#This Row],[Date de sortie]]),0,ROUNDDOWN(YEAR(Table1[[#This Row],[Date de sortie]]),-1))</f>
        <v>0</v>
      </c>
    </row>
    <row r="55" spans="1:18" x14ac:dyDescent="0.25">
      <c r="A55" t="s">
        <v>79</v>
      </c>
      <c r="B55" t="s">
        <v>80</v>
      </c>
      <c r="C55">
        <v>1</v>
      </c>
      <c r="D55" t="s">
        <v>6</v>
      </c>
      <c r="E55" t="s">
        <v>6</v>
      </c>
      <c r="F55" t="s">
        <v>7</v>
      </c>
      <c r="H55" s="2">
        <v>18994</v>
      </c>
      <c r="I55">
        <v>310</v>
      </c>
      <c r="M55" t="s">
        <v>6</v>
      </c>
      <c r="N55">
        <f>IF(ISBLANK(Table1[[#This Row],[Date de fin de lecture FR]]),0,YEAR(Table1[[#This Row],[Date de fin de lecture FR]]))</f>
        <v>0</v>
      </c>
      <c r="O55">
        <f>IF(ISBLANK(Table1[[#This Row],[Date de début de lecture]]),0,(IF(ISBLANK(Table1[[#This Row],[Date de fin de lecture FR]]),0,Table1[[#This Row],[Date de fin de lecture FR]]-Table1[[#This Row],[Date de début de lecture]])))</f>
        <v>0</v>
      </c>
      <c r="P55" s="3">
        <f>IF(Table1[[#This Row],[Temps de lecture en jours]]=0,0,IF(ISBLANK(Table1[[#This Row],[Nbr Pages]]),0,Table1[[#This Row],[Nbr Pages]]/Table1[[#This Row],[Temps de lecture en jours]]))</f>
        <v>0</v>
      </c>
      <c r="Q55">
        <f>IF(ISBLANK(Table1[[#This Row],[Date d''achat]]),0,IF(ISBLANK(Table1[[#This Row],[Date de fin de lecture FR]]),0,Table1[[#This Row],[Date de fin de lecture FR]]-Table1[[#This Row],[Date d''achat]]))</f>
        <v>0</v>
      </c>
      <c r="R55">
        <f>IF(ISBLANK(Table1[[#This Row],[Date de sortie]]),0,ROUNDDOWN(YEAR(Table1[[#This Row],[Date de sortie]]),-1))</f>
        <v>1950</v>
      </c>
    </row>
    <row r="56" spans="1:18" x14ac:dyDescent="0.25">
      <c r="A56" t="s">
        <v>81</v>
      </c>
      <c r="B56" t="s">
        <v>82</v>
      </c>
      <c r="C56" t="s">
        <v>6</v>
      </c>
      <c r="D56" t="s">
        <v>6</v>
      </c>
      <c r="E56" t="s">
        <v>6</v>
      </c>
      <c r="F56" t="s">
        <v>6</v>
      </c>
      <c r="H56" s="2">
        <v>38986</v>
      </c>
      <c r="I56">
        <v>256</v>
      </c>
      <c r="M56" t="s">
        <v>355</v>
      </c>
      <c r="N56">
        <f>IF(ISBLANK(Table1[[#This Row],[Date de fin de lecture FR]]),0,YEAR(Table1[[#This Row],[Date de fin de lecture FR]]))</f>
        <v>0</v>
      </c>
      <c r="O56">
        <f>IF(ISBLANK(Table1[[#This Row],[Date de début de lecture]]),0,(IF(ISBLANK(Table1[[#This Row],[Date de fin de lecture FR]]),0,Table1[[#This Row],[Date de fin de lecture FR]]-Table1[[#This Row],[Date de début de lecture]])))</f>
        <v>0</v>
      </c>
      <c r="P56" s="3">
        <f>IF(Table1[[#This Row],[Temps de lecture en jours]]=0,0,IF(ISBLANK(Table1[[#This Row],[Nbr Pages]]),0,Table1[[#This Row],[Nbr Pages]]/Table1[[#This Row],[Temps de lecture en jours]]))</f>
        <v>0</v>
      </c>
      <c r="Q56">
        <f>IF(ISBLANK(Table1[[#This Row],[Date d''achat]]),0,IF(ISBLANK(Table1[[#This Row],[Date de fin de lecture FR]]),0,Table1[[#This Row],[Date de fin de lecture FR]]-Table1[[#This Row],[Date d''achat]]))</f>
        <v>0</v>
      </c>
      <c r="R56">
        <f>IF(ISBLANK(Table1[[#This Row],[Date de sortie]]),0,ROUNDDOWN(YEAR(Table1[[#This Row],[Date de sortie]]),-1))</f>
        <v>2000</v>
      </c>
    </row>
    <row r="57" spans="1:18" x14ac:dyDescent="0.25">
      <c r="A57" t="s">
        <v>83</v>
      </c>
      <c r="B57" t="s">
        <v>84</v>
      </c>
      <c r="C57" t="s">
        <v>6</v>
      </c>
      <c r="D57" t="s">
        <v>6</v>
      </c>
      <c r="E57" t="s">
        <v>6</v>
      </c>
      <c r="F57" t="s">
        <v>6</v>
      </c>
      <c r="M57" t="s">
        <v>6</v>
      </c>
      <c r="N57">
        <f>IF(ISBLANK(Table1[[#This Row],[Date de fin de lecture FR]]),0,YEAR(Table1[[#This Row],[Date de fin de lecture FR]]))</f>
        <v>0</v>
      </c>
      <c r="O57">
        <f>IF(ISBLANK(Table1[[#This Row],[Date de début de lecture]]),0,(IF(ISBLANK(Table1[[#This Row],[Date de fin de lecture FR]]),0,Table1[[#This Row],[Date de fin de lecture FR]]-Table1[[#This Row],[Date de début de lecture]])))</f>
        <v>0</v>
      </c>
      <c r="P57" s="3">
        <f>IF(Table1[[#This Row],[Temps de lecture en jours]]=0,0,IF(ISBLANK(Table1[[#This Row],[Nbr Pages]]),0,Table1[[#This Row],[Nbr Pages]]/Table1[[#This Row],[Temps de lecture en jours]]))</f>
        <v>0</v>
      </c>
      <c r="Q57">
        <f>IF(ISBLANK(Table1[[#This Row],[Date d''achat]]),0,IF(ISBLANK(Table1[[#This Row],[Date de fin de lecture FR]]),0,Table1[[#This Row],[Date de fin de lecture FR]]-Table1[[#This Row],[Date d''achat]]))</f>
        <v>0</v>
      </c>
      <c r="R57">
        <f>IF(ISBLANK(Table1[[#This Row],[Date de sortie]]),0,ROUNDDOWN(YEAR(Table1[[#This Row],[Date de sortie]]),-1))</f>
        <v>0</v>
      </c>
    </row>
    <row r="58" spans="1:18" x14ac:dyDescent="0.25">
      <c r="A58" t="s">
        <v>85</v>
      </c>
      <c r="B58" t="s">
        <v>86</v>
      </c>
      <c r="C58">
        <v>1</v>
      </c>
      <c r="D58">
        <v>1</v>
      </c>
      <c r="E58">
        <v>1</v>
      </c>
      <c r="F58" t="s">
        <v>11</v>
      </c>
      <c r="G58" t="s">
        <v>87</v>
      </c>
      <c r="I58">
        <v>440</v>
      </c>
      <c r="J58" s="2">
        <v>44555</v>
      </c>
      <c r="K58" s="2">
        <v>44560</v>
      </c>
      <c r="L58" s="2">
        <v>44571</v>
      </c>
      <c r="M58" t="s">
        <v>356</v>
      </c>
      <c r="N58">
        <f>IF(ISBLANK(Table1[[#This Row],[Date de fin de lecture FR]]),0,YEAR(Table1[[#This Row],[Date de fin de lecture FR]]))</f>
        <v>2022</v>
      </c>
      <c r="O58">
        <f>IF(ISBLANK(Table1[[#This Row],[Date de début de lecture]]),0,(IF(ISBLANK(Table1[[#This Row],[Date de fin de lecture FR]]),0,Table1[[#This Row],[Date de fin de lecture FR]]-Table1[[#This Row],[Date de début de lecture]])))</f>
        <v>11</v>
      </c>
      <c r="P58" s="3">
        <f>IF(Table1[[#This Row],[Temps de lecture en jours]]=0,0,IF(ISBLANK(Table1[[#This Row],[Nbr Pages]]),0,Table1[[#This Row],[Nbr Pages]]/Table1[[#This Row],[Temps de lecture en jours]]))</f>
        <v>40</v>
      </c>
      <c r="Q58">
        <f>IF(ISBLANK(Table1[[#This Row],[Date d''achat]]),0,IF(ISBLANK(Table1[[#This Row],[Date de fin de lecture FR]]),0,Table1[[#This Row],[Date de fin de lecture FR]]-Table1[[#This Row],[Date d''achat]]))</f>
        <v>16</v>
      </c>
      <c r="R58">
        <f>IF(ISBLANK(Table1[[#This Row],[Date de sortie]]),0,ROUNDDOWN(YEAR(Table1[[#This Row],[Date de sortie]]),-1))</f>
        <v>0</v>
      </c>
    </row>
    <row r="59" spans="1:18" x14ac:dyDescent="0.25">
      <c r="A59" t="s">
        <v>88</v>
      </c>
      <c r="B59" t="s">
        <v>86</v>
      </c>
      <c r="C59" t="s">
        <v>6</v>
      </c>
      <c r="D59" t="s">
        <v>6</v>
      </c>
      <c r="E59" t="s">
        <v>6</v>
      </c>
      <c r="F59" t="s">
        <v>6</v>
      </c>
      <c r="M59" t="s">
        <v>357</v>
      </c>
      <c r="N59">
        <f>IF(ISBLANK(Table1[[#This Row],[Date de fin de lecture FR]]),0,YEAR(Table1[[#This Row],[Date de fin de lecture FR]]))</f>
        <v>0</v>
      </c>
      <c r="O59">
        <f>IF(ISBLANK(Table1[[#This Row],[Date de début de lecture]]),0,(IF(ISBLANK(Table1[[#This Row],[Date de fin de lecture FR]]),0,Table1[[#This Row],[Date de fin de lecture FR]]-Table1[[#This Row],[Date de début de lecture]])))</f>
        <v>0</v>
      </c>
      <c r="P59" s="3">
        <f>IF(Table1[[#This Row],[Temps de lecture en jours]]=0,0,IF(ISBLANK(Table1[[#This Row],[Nbr Pages]]),0,Table1[[#This Row],[Nbr Pages]]/Table1[[#This Row],[Temps de lecture en jours]]))</f>
        <v>0</v>
      </c>
      <c r="Q59">
        <f>IF(ISBLANK(Table1[[#This Row],[Date d''achat]]),0,IF(ISBLANK(Table1[[#This Row],[Date de fin de lecture FR]]),0,Table1[[#This Row],[Date de fin de lecture FR]]-Table1[[#This Row],[Date d''achat]]))</f>
        <v>0</v>
      </c>
      <c r="R59">
        <f>IF(ISBLANK(Table1[[#This Row],[Date de sortie]]),0,ROUNDDOWN(YEAR(Table1[[#This Row],[Date de sortie]]),-1))</f>
        <v>0</v>
      </c>
    </row>
    <row r="60" spans="1:18" x14ac:dyDescent="0.25">
      <c r="A60" t="s">
        <v>89</v>
      </c>
      <c r="B60" t="s">
        <v>90</v>
      </c>
      <c r="C60" t="s">
        <v>6</v>
      </c>
      <c r="D60">
        <v>1</v>
      </c>
      <c r="E60" t="s">
        <v>6</v>
      </c>
      <c r="F60" t="s">
        <v>11</v>
      </c>
      <c r="G60" t="s">
        <v>91</v>
      </c>
      <c r="I60">
        <v>400</v>
      </c>
      <c r="L60" s="2">
        <v>42311</v>
      </c>
      <c r="M60" t="s">
        <v>6</v>
      </c>
      <c r="N60">
        <f>IF(ISBLANK(Table1[[#This Row],[Date de fin de lecture FR]]),0,YEAR(Table1[[#This Row],[Date de fin de lecture FR]]))</f>
        <v>2015</v>
      </c>
      <c r="O60">
        <f>IF(ISBLANK(Table1[[#This Row],[Date de début de lecture]]),0,(IF(ISBLANK(Table1[[#This Row],[Date de fin de lecture FR]]),0,Table1[[#This Row],[Date de fin de lecture FR]]-Table1[[#This Row],[Date de début de lecture]])))</f>
        <v>0</v>
      </c>
      <c r="P60" s="3">
        <f>IF(Table1[[#This Row],[Temps de lecture en jours]]=0,0,IF(ISBLANK(Table1[[#This Row],[Nbr Pages]]),0,Table1[[#This Row],[Nbr Pages]]/Table1[[#This Row],[Temps de lecture en jours]]))</f>
        <v>0</v>
      </c>
      <c r="Q60">
        <f>IF(ISBLANK(Table1[[#This Row],[Date d''achat]]),0,IF(ISBLANK(Table1[[#This Row],[Date de fin de lecture FR]]),0,Table1[[#This Row],[Date de fin de lecture FR]]-Table1[[#This Row],[Date d''achat]]))</f>
        <v>0</v>
      </c>
      <c r="R60">
        <f>IF(ISBLANK(Table1[[#This Row],[Date de sortie]]),0,ROUNDDOWN(YEAR(Table1[[#This Row],[Date de sortie]]),-1))</f>
        <v>0</v>
      </c>
    </row>
    <row r="61" spans="1:18" x14ac:dyDescent="0.25">
      <c r="A61" t="s">
        <v>92</v>
      </c>
      <c r="B61" t="s">
        <v>93</v>
      </c>
      <c r="C61" t="s">
        <v>6</v>
      </c>
      <c r="D61" t="s">
        <v>6</v>
      </c>
      <c r="E61" t="s">
        <v>6</v>
      </c>
      <c r="F61" t="s">
        <v>6</v>
      </c>
      <c r="H61" s="2">
        <v>42633</v>
      </c>
      <c r="I61">
        <v>380</v>
      </c>
      <c r="M61" t="s">
        <v>358</v>
      </c>
      <c r="N61">
        <f>IF(ISBLANK(Table1[[#This Row],[Date de fin de lecture FR]]),0,YEAR(Table1[[#This Row],[Date de fin de lecture FR]]))</f>
        <v>0</v>
      </c>
      <c r="O61">
        <f>IF(ISBLANK(Table1[[#This Row],[Date de début de lecture]]),0,(IF(ISBLANK(Table1[[#This Row],[Date de fin de lecture FR]]),0,Table1[[#This Row],[Date de fin de lecture FR]]-Table1[[#This Row],[Date de début de lecture]])))</f>
        <v>0</v>
      </c>
      <c r="P61" s="3">
        <f>IF(Table1[[#This Row],[Temps de lecture en jours]]=0,0,IF(ISBLANK(Table1[[#This Row],[Nbr Pages]]),0,Table1[[#This Row],[Nbr Pages]]/Table1[[#This Row],[Temps de lecture en jours]]))</f>
        <v>0</v>
      </c>
      <c r="Q61">
        <f>IF(ISBLANK(Table1[[#This Row],[Date d''achat]]),0,IF(ISBLANK(Table1[[#This Row],[Date de fin de lecture FR]]),0,Table1[[#This Row],[Date de fin de lecture FR]]-Table1[[#This Row],[Date d''achat]]))</f>
        <v>0</v>
      </c>
      <c r="R61">
        <f>IF(ISBLANK(Table1[[#This Row],[Date de sortie]]),0,ROUNDDOWN(YEAR(Table1[[#This Row],[Date de sortie]]),-1))</f>
        <v>2010</v>
      </c>
    </row>
    <row r="62" spans="1:18" x14ac:dyDescent="0.25">
      <c r="A62" t="s">
        <v>94</v>
      </c>
      <c r="B62" t="s">
        <v>95</v>
      </c>
      <c r="C62">
        <v>1</v>
      </c>
      <c r="D62">
        <v>1</v>
      </c>
      <c r="E62">
        <v>1</v>
      </c>
      <c r="F62" t="s">
        <v>7</v>
      </c>
      <c r="G62" t="s">
        <v>65</v>
      </c>
      <c r="I62">
        <v>303</v>
      </c>
      <c r="M62" t="s">
        <v>6</v>
      </c>
      <c r="N62">
        <f>IF(ISBLANK(Table1[[#This Row],[Date de fin de lecture FR]]),0,YEAR(Table1[[#This Row],[Date de fin de lecture FR]]))</f>
        <v>0</v>
      </c>
      <c r="O62">
        <f>IF(ISBLANK(Table1[[#This Row],[Date de début de lecture]]),0,(IF(ISBLANK(Table1[[#This Row],[Date de fin de lecture FR]]),0,Table1[[#This Row],[Date de fin de lecture FR]]-Table1[[#This Row],[Date de début de lecture]])))</f>
        <v>0</v>
      </c>
      <c r="P62" s="3">
        <f>IF(Table1[[#This Row],[Temps de lecture en jours]]=0,0,IF(ISBLANK(Table1[[#This Row],[Nbr Pages]]),0,Table1[[#This Row],[Nbr Pages]]/Table1[[#This Row],[Temps de lecture en jours]]))</f>
        <v>0</v>
      </c>
      <c r="Q62">
        <f>IF(ISBLANK(Table1[[#This Row],[Date d''achat]]),0,IF(ISBLANK(Table1[[#This Row],[Date de fin de lecture FR]]),0,Table1[[#This Row],[Date de fin de lecture FR]]-Table1[[#This Row],[Date d''achat]]))</f>
        <v>0</v>
      </c>
      <c r="R62">
        <f>IF(ISBLANK(Table1[[#This Row],[Date de sortie]]),0,ROUNDDOWN(YEAR(Table1[[#This Row],[Date de sortie]]),-1))</f>
        <v>0</v>
      </c>
    </row>
    <row r="63" spans="1:18" x14ac:dyDescent="0.25">
      <c r="A63" t="s">
        <v>96</v>
      </c>
      <c r="B63" t="s">
        <v>95</v>
      </c>
      <c r="C63">
        <v>1</v>
      </c>
      <c r="D63">
        <v>1</v>
      </c>
      <c r="E63" t="s">
        <v>6</v>
      </c>
      <c r="F63" t="s">
        <v>7</v>
      </c>
      <c r="G63" t="s">
        <v>65</v>
      </c>
      <c r="I63">
        <v>214</v>
      </c>
      <c r="M63" t="s">
        <v>6</v>
      </c>
      <c r="N63">
        <f>IF(ISBLANK(Table1[[#This Row],[Date de fin de lecture FR]]),0,YEAR(Table1[[#This Row],[Date de fin de lecture FR]]))</f>
        <v>0</v>
      </c>
      <c r="O63">
        <f>IF(ISBLANK(Table1[[#This Row],[Date de début de lecture]]),0,(IF(ISBLANK(Table1[[#This Row],[Date de fin de lecture FR]]),0,Table1[[#This Row],[Date de fin de lecture FR]]-Table1[[#This Row],[Date de début de lecture]])))</f>
        <v>0</v>
      </c>
      <c r="P63" s="3">
        <f>IF(Table1[[#This Row],[Temps de lecture en jours]]=0,0,IF(ISBLANK(Table1[[#This Row],[Nbr Pages]]),0,Table1[[#This Row],[Nbr Pages]]/Table1[[#This Row],[Temps de lecture en jours]]))</f>
        <v>0</v>
      </c>
      <c r="Q63">
        <f>IF(ISBLANK(Table1[[#This Row],[Date d''achat]]),0,IF(ISBLANK(Table1[[#This Row],[Date de fin de lecture FR]]),0,Table1[[#This Row],[Date de fin de lecture FR]]-Table1[[#This Row],[Date d''achat]]))</f>
        <v>0</v>
      </c>
      <c r="R63">
        <f>IF(ISBLANK(Table1[[#This Row],[Date de sortie]]),0,ROUNDDOWN(YEAR(Table1[[#This Row],[Date de sortie]]),-1))</f>
        <v>0</v>
      </c>
    </row>
    <row r="64" spans="1:18" x14ac:dyDescent="0.25">
      <c r="A64" t="s">
        <v>97</v>
      </c>
      <c r="B64" t="s">
        <v>95</v>
      </c>
      <c r="C64">
        <v>1</v>
      </c>
      <c r="D64" t="s">
        <v>6</v>
      </c>
      <c r="E64" t="s">
        <v>6</v>
      </c>
      <c r="F64" t="s">
        <v>11</v>
      </c>
      <c r="G64" t="s">
        <v>65</v>
      </c>
      <c r="M64" t="s">
        <v>359</v>
      </c>
      <c r="N64">
        <f>IF(ISBLANK(Table1[[#This Row],[Date de fin de lecture FR]]),0,YEAR(Table1[[#This Row],[Date de fin de lecture FR]]))</f>
        <v>0</v>
      </c>
      <c r="O64">
        <f>IF(ISBLANK(Table1[[#This Row],[Date de début de lecture]]),0,(IF(ISBLANK(Table1[[#This Row],[Date de fin de lecture FR]]),0,Table1[[#This Row],[Date de fin de lecture FR]]-Table1[[#This Row],[Date de début de lecture]])))</f>
        <v>0</v>
      </c>
      <c r="P64" s="3">
        <f>IF(Table1[[#This Row],[Temps de lecture en jours]]=0,0,IF(ISBLANK(Table1[[#This Row],[Nbr Pages]]),0,Table1[[#This Row],[Nbr Pages]]/Table1[[#This Row],[Temps de lecture en jours]]))</f>
        <v>0</v>
      </c>
      <c r="Q64">
        <f>IF(ISBLANK(Table1[[#This Row],[Date d''achat]]),0,IF(ISBLANK(Table1[[#This Row],[Date de fin de lecture FR]]),0,Table1[[#This Row],[Date de fin de lecture FR]]-Table1[[#This Row],[Date d''achat]]))</f>
        <v>0</v>
      </c>
      <c r="R64">
        <f>IF(ISBLANK(Table1[[#This Row],[Date de sortie]]),0,ROUNDDOWN(YEAR(Table1[[#This Row],[Date de sortie]]),-1))</f>
        <v>0</v>
      </c>
    </row>
    <row r="65" spans="1:18" x14ac:dyDescent="0.25">
      <c r="A65" t="s">
        <v>98</v>
      </c>
      <c r="B65" t="s">
        <v>99</v>
      </c>
      <c r="C65" t="s">
        <v>6</v>
      </c>
      <c r="D65" t="s">
        <v>6</v>
      </c>
      <c r="E65" t="s">
        <v>6</v>
      </c>
      <c r="F65" t="s">
        <v>100</v>
      </c>
      <c r="M65" t="s">
        <v>360</v>
      </c>
      <c r="N65">
        <f>IF(ISBLANK(Table1[[#This Row],[Date de fin de lecture FR]]),0,YEAR(Table1[[#This Row],[Date de fin de lecture FR]]))</f>
        <v>0</v>
      </c>
      <c r="O65">
        <f>IF(ISBLANK(Table1[[#This Row],[Date de début de lecture]]),0,(IF(ISBLANK(Table1[[#This Row],[Date de fin de lecture FR]]),0,Table1[[#This Row],[Date de fin de lecture FR]]-Table1[[#This Row],[Date de début de lecture]])))</f>
        <v>0</v>
      </c>
      <c r="P65" s="3">
        <f>IF(Table1[[#This Row],[Temps de lecture en jours]]=0,0,IF(ISBLANK(Table1[[#This Row],[Nbr Pages]]),0,Table1[[#This Row],[Nbr Pages]]/Table1[[#This Row],[Temps de lecture en jours]]))</f>
        <v>0</v>
      </c>
      <c r="Q65">
        <f>IF(ISBLANK(Table1[[#This Row],[Date d''achat]]),0,IF(ISBLANK(Table1[[#This Row],[Date de fin de lecture FR]]),0,Table1[[#This Row],[Date de fin de lecture FR]]-Table1[[#This Row],[Date d''achat]]))</f>
        <v>0</v>
      </c>
      <c r="R65">
        <f>IF(ISBLANK(Table1[[#This Row],[Date de sortie]]),0,ROUNDDOWN(YEAR(Table1[[#This Row],[Date de sortie]]),-1))</f>
        <v>0</v>
      </c>
    </row>
    <row r="66" spans="1:18" x14ac:dyDescent="0.25">
      <c r="A66" t="s">
        <v>101</v>
      </c>
      <c r="B66" t="s">
        <v>102</v>
      </c>
      <c r="C66">
        <v>1</v>
      </c>
      <c r="D66">
        <v>1</v>
      </c>
      <c r="E66" t="s">
        <v>6</v>
      </c>
      <c r="F66" t="s">
        <v>11</v>
      </c>
      <c r="G66" t="s">
        <v>91</v>
      </c>
      <c r="H66" s="2">
        <v>43622</v>
      </c>
      <c r="I66">
        <v>736</v>
      </c>
      <c r="J66" s="2">
        <v>43728</v>
      </c>
      <c r="L66" s="2">
        <v>43773</v>
      </c>
      <c r="M66" t="s">
        <v>361</v>
      </c>
      <c r="N66">
        <f>IF(ISBLANK(Table1[[#This Row],[Date de fin de lecture FR]]),0,YEAR(Table1[[#This Row],[Date de fin de lecture FR]]))</f>
        <v>2019</v>
      </c>
      <c r="O66">
        <f>IF(ISBLANK(Table1[[#This Row],[Date de début de lecture]]),0,(IF(ISBLANK(Table1[[#This Row],[Date de fin de lecture FR]]),0,Table1[[#This Row],[Date de fin de lecture FR]]-Table1[[#This Row],[Date de début de lecture]])))</f>
        <v>0</v>
      </c>
      <c r="P66" s="3">
        <f>IF(Table1[[#This Row],[Temps de lecture en jours]]=0,0,IF(ISBLANK(Table1[[#This Row],[Nbr Pages]]),0,Table1[[#This Row],[Nbr Pages]]/Table1[[#This Row],[Temps de lecture en jours]]))</f>
        <v>0</v>
      </c>
      <c r="Q66">
        <f>IF(ISBLANK(Table1[[#This Row],[Date d''achat]]),0,IF(ISBLANK(Table1[[#This Row],[Date de fin de lecture FR]]),0,Table1[[#This Row],[Date de fin de lecture FR]]-Table1[[#This Row],[Date d''achat]]))</f>
        <v>45</v>
      </c>
      <c r="R66">
        <f>IF(ISBLANK(Table1[[#This Row],[Date de sortie]]),0,ROUNDDOWN(YEAR(Table1[[#This Row],[Date de sortie]]),-1))</f>
        <v>2010</v>
      </c>
    </row>
    <row r="67" spans="1:18" x14ac:dyDescent="0.25">
      <c r="A67" t="s">
        <v>103</v>
      </c>
      <c r="B67" t="s">
        <v>104</v>
      </c>
      <c r="C67">
        <v>1</v>
      </c>
      <c r="D67">
        <v>1</v>
      </c>
      <c r="E67" t="s">
        <v>6</v>
      </c>
      <c r="F67" t="s">
        <v>11</v>
      </c>
      <c r="G67" t="s">
        <v>105</v>
      </c>
      <c r="H67" s="2">
        <v>42859</v>
      </c>
      <c r="I67">
        <v>528</v>
      </c>
      <c r="J67" s="2">
        <v>43728</v>
      </c>
      <c r="L67" s="2">
        <v>43756</v>
      </c>
      <c r="M67" t="s">
        <v>362</v>
      </c>
      <c r="N67">
        <f>IF(ISBLANK(Table1[[#This Row],[Date de fin de lecture FR]]),0,YEAR(Table1[[#This Row],[Date de fin de lecture FR]]))</f>
        <v>2019</v>
      </c>
      <c r="O67">
        <f>IF(ISBLANK(Table1[[#This Row],[Date de début de lecture]]),0,(IF(ISBLANK(Table1[[#This Row],[Date de fin de lecture FR]]),0,Table1[[#This Row],[Date de fin de lecture FR]]-Table1[[#This Row],[Date de début de lecture]])))</f>
        <v>0</v>
      </c>
      <c r="P67" s="3">
        <f>IF(Table1[[#This Row],[Temps de lecture en jours]]=0,0,IF(ISBLANK(Table1[[#This Row],[Nbr Pages]]),0,Table1[[#This Row],[Nbr Pages]]/Table1[[#This Row],[Temps de lecture en jours]]))</f>
        <v>0</v>
      </c>
      <c r="Q67">
        <f>IF(ISBLANK(Table1[[#This Row],[Date d''achat]]),0,IF(ISBLANK(Table1[[#This Row],[Date de fin de lecture FR]]),0,Table1[[#This Row],[Date de fin de lecture FR]]-Table1[[#This Row],[Date d''achat]]))</f>
        <v>28</v>
      </c>
      <c r="R67">
        <f>IF(ISBLANK(Table1[[#This Row],[Date de sortie]]),0,ROUNDDOWN(YEAR(Table1[[#This Row],[Date de sortie]]),-1))</f>
        <v>2010</v>
      </c>
    </row>
    <row r="68" spans="1:18" x14ac:dyDescent="0.25">
      <c r="A68" t="s">
        <v>106</v>
      </c>
      <c r="B68" t="s">
        <v>107</v>
      </c>
      <c r="C68">
        <v>1</v>
      </c>
      <c r="D68" t="s">
        <v>6</v>
      </c>
      <c r="E68" t="s">
        <v>6</v>
      </c>
      <c r="F68" t="s">
        <v>6</v>
      </c>
      <c r="H68" s="2">
        <v>42466</v>
      </c>
      <c r="I68">
        <v>355</v>
      </c>
      <c r="M68" t="s">
        <v>6</v>
      </c>
      <c r="N68">
        <f>IF(ISBLANK(Table1[[#This Row],[Date de fin de lecture FR]]),0,YEAR(Table1[[#This Row],[Date de fin de lecture FR]]))</f>
        <v>0</v>
      </c>
      <c r="O68">
        <f>IF(ISBLANK(Table1[[#This Row],[Date de début de lecture]]),0,(IF(ISBLANK(Table1[[#This Row],[Date de fin de lecture FR]]),0,Table1[[#This Row],[Date de fin de lecture FR]]-Table1[[#This Row],[Date de début de lecture]])))</f>
        <v>0</v>
      </c>
      <c r="P68" s="3">
        <f>IF(Table1[[#This Row],[Temps de lecture en jours]]=0,0,IF(ISBLANK(Table1[[#This Row],[Nbr Pages]]),0,Table1[[#This Row],[Nbr Pages]]/Table1[[#This Row],[Temps de lecture en jours]]))</f>
        <v>0</v>
      </c>
      <c r="Q68">
        <f>IF(ISBLANK(Table1[[#This Row],[Date d''achat]]),0,IF(ISBLANK(Table1[[#This Row],[Date de fin de lecture FR]]),0,Table1[[#This Row],[Date de fin de lecture FR]]-Table1[[#This Row],[Date d''achat]]))</f>
        <v>0</v>
      </c>
      <c r="R68">
        <f>IF(ISBLANK(Table1[[#This Row],[Date de sortie]]),0,ROUNDDOWN(YEAR(Table1[[#This Row],[Date de sortie]]),-1))</f>
        <v>2010</v>
      </c>
    </row>
    <row r="69" spans="1:18" x14ac:dyDescent="0.25">
      <c r="A69" t="s">
        <v>108</v>
      </c>
      <c r="B69" t="s">
        <v>109</v>
      </c>
      <c r="C69">
        <v>1</v>
      </c>
      <c r="D69">
        <v>1</v>
      </c>
      <c r="E69">
        <v>1</v>
      </c>
      <c r="F69" t="s">
        <v>15</v>
      </c>
      <c r="H69" s="2">
        <v>44063</v>
      </c>
      <c r="I69">
        <v>136</v>
      </c>
      <c r="J69" s="2">
        <v>44189</v>
      </c>
      <c r="L69" s="2">
        <v>44351</v>
      </c>
      <c r="M69" t="s">
        <v>6</v>
      </c>
      <c r="N69">
        <f>IF(ISBLANK(Table1[[#This Row],[Date de fin de lecture FR]]),0,YEAR(Table1[[#This Row],[Date de fin de lecture FR]]))</f>
        <v>2021</v>
      </c>
      <c r="O69">
        <f>IF(ISBLANK(Table1[[#This Row],[Date de début de lecture]]),0,(IF(ISBLANK(Table1[[#This Row],[Date de fin de lecture FR]]),0,Table1[[#This Row],[Date de fin de lecture FR]]-Table1[[#This Row],[Date de début de lecture]])))</f>
        <v>0</v>
      </c>
      <c r="P69" s="3">
        <f>IF(Table1[[#This Row],[Temps de lecture en jours]]=0,0,IF(ISBLANK(Table1[[#This Row],[Nbr Pages]]),0,Table1[[#This Row],[Nbr Pages]]/Table1[[#This Row],[Temps de lecture en jours]]))</f>
        <v>0</v>
      </c>
      <c r="Q69">
        <f>IF(ISBLANK(Table1[[#This Row],[Date d''achat]]),0,IF(ISBLANK(Table1[[#This Row],[Date de fin de lecture FR]]),0,Table1[[#This Row],[Date de fin de lecture FR]]-Table1[[#This Row],[Date d''achat]]))</f>
        <v>162</v>
      </c>
      <c r="R69">
        <f>IF(ISBLANK(Table1[[#This Row],[Date de sortie]]),0,ROUNDDOWN(YEAR(Table1[[#This Row],[Date de sortie]]),-1))</f>
        <v>2020</v>
      </c>
    </row>
    <row r="70" spans="1:18" x14ac:dyDescent="0.25">
      <c r="A70" t="s">
        <v>110</v>
      </c>
      <c r="B70" t="s">
        <v>111</v>
      </c>
      <c r="D70">
        <v>1</v>
      </c>
      <c r="F70" t="s">
        <v>7</v>
      </c>
      <c r="G70" t="s">
        <v>112</v>
      </c>
      <c r="I70">
        <v>630</v>
      </c>
      <c r="L70" s="2">
        <v>42394</v>
      </c>
      <c r="N70">
        <f>IF(ISBLANK(Table1[[#This Row],[Date de fin de lecture FR]]),0,YEAR(Table1[[#This Row],[Date de fin de lecture FR]]))</f>
        <v>2016</v>
      </c>
      <c r="O70">
        <f>IF(ISBLANK(Table1[[#This Row],[Date de début de lecture]]),0,(IF(ISBLANK(Table1[[#This Row],[Date de fin de lecture FR]]),0,Table1[[#This Row],[Date de fin de lecture FR]]-Table1[[#This Row],[Date de début de lecture]])))</f>
        <v>0</v>
      </c>
      <c r="P70" s="3">
        <f>IF(Table1[[#This Row],[Temps de lecture en jours]]=0,0,IF(ISBLANK(Table1[[#This Row],[Nbr Pages]]),0,Table1[[#This Row],[Nbr Pages]]/Table1[[#This Row],[Temps de lecture en jours]]))</f>
        <v>0</v>
      </c>
      <c r="Q70">
        <f>IF(ISBLANK(Table1[[#This Row],[Date d''achat]]),0,IF(ISBLANK(Table1[[#This Row],[Date de fin de lecture FR]]),0,Table1[[#This Row],[Date de fin de lecture FR]]-Table1[[#This Row],[Date d''achat]]))</f>
        <v>0</v>
      </c>
      <c r="R70">
        <f>IF(ISBLANK(Table1[[#This Row],[Date de sortie]]),0,ROUNDDOWN(YEAR(Table1[[#This Row],[Date de sortie]]),-1))</f>
        <v>0</v>
      </c>
    </row>
    <row r="71" spans="1:18" x14ac:dyDescent="0.25">
      <c r="A71" t="s">
        <v>113</v>
      </c>
      <c r="B71" t="s">
        <v>114</v>
      </c>
      <c r="C71">
        <v>1</v>
      </c>
      <c r="D71">
        <v>1</v>
      </c>
      <c r="E71" t="s">
        <v>6</v>
      </c>
      <c r="F71" t="s">
        <v>11</v>
      </c>
      <c r="G71" t="s">
        <v>44</v>
      </c>
      <c r="I71">
        <v>400</v>
      </c>
      <c r="L71" s="2">
        <v>42264</v>
      </c>
      <c r="M71" t="s">
        <v>6</v>
      </c>
      <c r="N71">
        <f>IF(ISBLANK(Table1[[#This Row],[Date de fin de lecture FR]]),0,YEAR(Table1[[#This Row],[Date de fin de lecture FR]]))</f>
        <v>2015</v>
      </c>
      <c r="O71">
        <f>IF(ISBLANK(Table1[[#This Row],[Date de début de lecture]]),0,(IF(ISBLANK(Table1[[#This Row],[Date de fin de lecture FR]]),0,Table1[[#This Row],[Date de fin de lecture FR]]-Table1[[#This Row],[Date de début de lecture]])))</f>
        <v>0</v>
      </c>
      <c r="P71" s="3">
        <f>IF(Table1[[#This Row],[Temps de lecture en jours]]=0,0,IF(ISBLANK(Table1[[#This Row],[Nbr Pages]]),0,Table1[[#This Row],[Nbr Pages]]/Table1[[#This Row],[Temps de lecture en jours]]))</f>
        <v>0</v>
      </c>
      <c r="Q71">
        <f>IF(ISBLANK(Table1[[#This Row],[Date d''achat]]),0,IF(ISBLANK(Table1[[#This Row],[Date de fin de lecture FR]]),0,Table1[[#This Row],[Date de fin de lecture FR]]-Table1[[#This Row],[Date d''achat]]))</f>
        <v>0</v>
      </c>
      <c r="R71">
        <f>IF(ISBLANK(Table1[[#This Row],[Date de sortie]]),0,ROUNDDOWN(YEAR(Table1[[#This Row],[Date de sortie]]),-1))</f>
        <v>0</v>
      </c>
    </row>
    <row r="72" spans="1:18" x14ac:dyDescent="0.25">
      <c r="A72" t="s">
        <v>115</v>
      </c>
      <c r="B72" t="s">
        <v>114</v>
      </c>
      <c r="C72">
        <v>1</v>
      </c>
      <c r="D72">
        <v>1</v>
      </c>
      <c r="E72">
        <v>1</v>
      </c>
      <c r="F72" t="s">
        <v>11</v>
      </c>
      <c r="G72" t="s">
        <v>44</v>
      </c>
      <c r="I72">
        <v>400</v>
      </c>
      <c r="L72" s="2">
        <v>42269</v>
      </c>
      <c r="M72" t="s">
        <v>6</v>
      </c>
      <c r="N72">
        <f>IF(ISBLANK(Table1[[#This Row],[Date de fin de lecture FR]]),0,YEAR(Table1[[#This Row],[Date de fin de lecture FR]]))</f>
        <v>2015</v>
      </c>
      <c r="O72">
        <f>IF(ISBLANK(Table1[[#This Row],[Date de début de lecture]]),0,(IF(ISBLANK(Table1[[#This Row],[Date de fin de lecture FR]]),0,Table1[[#This Row],[Date de fin de lecture FR]]-Table1[[#This Row],[Date de début de lecture]])))</f>
        <v>0</v>
      </c>
      <c r="P72" s="3">
        <f>IF(Table1[[#This Row],[Temps de lecture en jours]]=0,0,IF(ISBLANK(Table1[[#This Row],[Nbr Pages]]),0,Table1[[#This Row],[Nbr Pages]]/Table1[[#This Row],[Temps de lecture en jours]]))</f>
        <v>0</v>
      </c>
      <c r="Q72">
        <f>IF(ISBLANK(Table1[[#This Row],[Date d''achat]]),0,IF(ISBLANK(Table1[[#This Row],[Date de fin de lecture FR]]),0,Table1[[#This Row],[Date de fin de lecture FR]]-Table1[[#This Row],[Date d''achat]]))</f>
        <v>0</v>
      </c>
      <c r="R72">
        <f>IF(ISBLANK(Table1[[#This Row],[Date de sortie]]),0,ROUNDDOWN(YEAR(Table1[[#This Row],[Date de sortie]]),-1))</f>
        <v>0</v>
      </c>
    </row>
    <row r="73" spans="1:18" x14ac:dyDescent="0.25">
      <c r="A73" t="s">
        <v>116</v>
      </c>
      <c r="B73" t="s">
        <v>114</v>
      </c>
      <c r="C73">
        <v>1</v>
      </c>
      <c r="D73">
        <v>1</v>
      </c>
      <c r="E73" t="s">
        <v>6</v>
      </c>
      <c r="F73" t="s">
        <v>11</v>
      </c>
      <c r="G73" t="s">
        <v>44</v>
      </c>
      <c r="I73">
        <v>427</v>
      </c>
      <c r="L73" s="2">
        <v>42005</v>
      </c>
      <c r="M73" t="s">
        <v>6</v>
      </c>
      <c r="N73">
        <f>IF(ISBLANK(Table1[[#This Row],[Date de fin de lecture FR]]),0,YEAR(Table1[[#This Row],[Date de fin de lecture FR]]))</f>
        <v>2015</v>
      </c>
      <c r="O73">
        <f>IF(ISBLANK(Table1[[#This Row],[Date de début de lecture]]),0,(IF(ISBLANK(Table1[[#This Row],[Date de fin de lecture FR]]),0,Table1[[#This Row],[Date de fin de lecture FR]]-Table1[[#This Row],[Date de début de lecture]])))</f>
        <v>0</v>
      </c>
      <c r="P73" s="3">
        <f>IF(Table1[[#This Row],[Temps de lecture en jours]]=0,0,IF(ISBLANK(Table1[[#This Row],[Nbr Pages]]),0,Table1[[#This Row],[Nbr Pages]]/Table1[[#This Row],[Temps de lecture en jours]]))</f>
        <v>0</v>
      </c>
      <c r="Q73">
        <f>IF(ISBLANK(Table1[[#This Row],[Date d''achat]]),0,IF(ISBLANK(Table1[[#This Row],[Date de fin de lecture FR]]),0,Table1[[#This Row],[Date de fin de lecture FR]]-Table1[[#This Row],[Date d''achat]]))</f>
        <v>0</v>
      </c>
      <c r="R73">
        <f>IF(ISBLANK(Table1[[#This Row],[Date de sortie]]),0,ROUNDDOWN(YEAR(Table1[[#This Row],[Date de sortie]]),-1))</f>
        <v>0</v>
      </c>
    </row>
    <row r="74" spans="1:18" x14ac:dyDescent="0.25">
      <c r="A74" t="s">
        <v>117</v>
      </c>
      <c r="B74" t="s">
        <v>118</v>
      </c>
      <c r="C74">
        <v>1</v>
      </c>
      <c r="D74" t="s">
        <v>6</v>
      </c>
      <c r="E74" t="s">
        <v>6</v>
      </c>
      <c r="F74" t="s">
        <v>6</v>
      </c>
      <c r="H74" s="2">
        <v>26390</v>
      </c>
      <c r="I74">
        <v>347</v>
      </c>
      <c r="J74" s="2">
        <v>44555</v>
      </c>
      <c r="K74" s="2">
        <v>44779</v>
      </c>
      <c r="N74">
        <f>IF(ISBLANK(Table1[[#This Row],[Date de fin de lecture FR]]),0,YEAR(Table1[[#This Row],[Date de fin de lecture FR]]))</f>
        <v>0</v>
      </c>
      <c r="O74">
        <f>IF(ISBLANK(Table1[[#This Row],[Date de début de lecture]]),0,(IF(ISBLANK(Table1[[#This Row],[Date de fin de lecture FR]]),0,Table1[[#This Row],[Date de fin de lecture FR]]-Table1[[#This Row],[Date de début de lecture]])))</f>
        <v>0</v>
      </c>
      <c r="P74" s="3">
        <f>IF(Table1[[#This Row],[Temps de lecture en jours]]=0,0,IF(ISBLANK(Table1[[#This Row],[Nbr Pages]]),0,Table1[[#This Row],[Nbr Pages]]/Table1[[#This Row],[Temps de lecture en jours]]))</f>
        <v>0</v>
      </c>
      <c r="Q74">
        <f>IF(ISBLANK(Table1[[#This Row],[Date d''achat]]),0,IF(ISBLANK(Table1[[#This Row],[Date de fin de lecture FR]]),0,Table1[[#This Row],[Date de fin de lecture FR]]-Table1[[#This Row],[Date d''achat]]))</f>
        <v>0</v>
      </c>
      <c r="R74">
        <f>IF(ISBLANK(Table1[[#This Row],[Date de sortie]]),0,ROUNDDOWN(YEAR(Table1[[#This Row],[Date de sortie]]),-1))</f>
        <v>1970</v>
      </c>
    </row>
    <row r="75" spans="1:18" x14ac:dyDescent="0.25">
      <c r="A75" t="s">
        <v>119</v>
      </c>
      <c r="B75" t="s">
        <v>120</v>
      </c>
      <c r="C75">
        <v>1</v>
      </c>
      <c r="D75">
        <v>1</v>
      </c>
      <c r="E75" t="s">
        <v>6</v>
      </c>
      <c r="F75" t="s">
        <v>11</v>
      </c>
      <c r="G75" t="s">
        <v>121</v>
      </c>
      <c r="I75">
        <v>790</v>
      </c>
      <c r="M75" t="s">
        <v>363</v>
      </c>
      <c r="N75">
        <f>IF(ISBLANK(Table1[[#This Row],[Date de fin de lecture FR]]),0,YEAR(Table1[[#This Row],[Date de fin de lecture FR]]))</f>
        <v>0</v>
      </c>
      <c r="O75">
        <f>IF(ISBLANK(Table1[[#This Row],[Date de début de lecture]]),0,(IF(ISBLANK(Table1[[#This Row],[Date de fin de lecture FR]]),0,Table1[[#This Row],[Date de fin de lecture FR]]-Table1[[#This Row],[Date de début de lecture]])))</f>
        <v>0</v>
      </c>
      <c r="P75" s="3">
        <f>IF(Table1[[#This Row],[Temps de lecture en jours]]=0,0,IF(ISBLANK(Table1[[#This Row],[Nbr Pages]]),0,Table1[[#This Row],[Nbr Pages]]/Table1[[#This Row],[Temps de lecture en jours]]))</f>
        <v>0</v>
      </c>
      <c r="Q75">
        <f>IF(ISBLANK(Table1[[#This Row],[Date d''achat]]),0,IF(ISBLANK(Table1[[#This Row],[Date de fin de lecture FR]]),0,Table1[[#This Row],[Date de fin de lecture FR]]-Table1[[#This Row],[Date d''achat]]))</f>
        <v>0</v>
      </c>
      <c r="R75">
        <f>IF(ISBLANK(Table1[[#This Row],[Date de sortie]]),0,ROUNDDOWN(YEAR(Table1[[#This Row],[Date de sortie]]),-1))</f>
        <v>0</v>
      </c>
    </row>
    <row r="76" spans="1:18" x14ac:dyDescent="0.25">
      <c r="A76" t="s">
        <v>122</v>
      </c>
      <c r="B76" t="s">
        <v>120</v>
      </c>
      <c r="C76">
        <v>1</v>
      </c>
      <c r="D76">
        <v>1</v>
      </c>
      <c r="E76" t="s">
        <v>6</v>
      </c>
      <c r="F76" t="s">
        <v>11</v>
      </c>
      <c r="G76" t="s">
        <v>121</v>
      </c>
      <c r="I76">
        <v>954</v>
      </c>
      <c r="M76" t="s">
        <v>6</v>
      </c>
      <c r="N76">
        <f>IF(ISBLANK(Table1[[#This Row],[Date de fin de lecture FR]]),0,YEAR(Table1[[#This Row],[Date de fin de lecture FR]]))</f>
        <v>0</v>
      </c>
      <c r="O76">
        <f>IF(ISBLANK(Table1[[#This Row],[Date de début de lecture]]),0,(IF(ISBLANK(Table1[[#This Row],[Date de fin de lecture FR]]),0,Table1[[#This Row],[Date de fin de lecture FR]]-Table1[[#This Row],[Date de début de lecture]])))</f>
        <v>0</v>
      </c>
      <c r="P76" s="3">
        <f>IF(Table1[[#This Row],[Temps de lecture en jours]]=0,0,IF(ISBLANK(Table1[[#This Row],[Nbr Pages]]),0,Table1[[#This Row],[Nbr Pages]]/Table1[[#This Row],[Temps de lecture en jours]]))</f>
        <v>0</v>
      </c>
      <c r="Q76">
        <f>IF(ISBLANK(Table1[[#This Row],[Date d''achat]]),0,IF(ISBLANK(Table1[[#This Row],[Date de fin de lecture FR]]),0,Table1[[#This Row],[Date de fin de lecture FR]]-Table1[[#This Row],[Date d''achat]]))</f>
        <v>0</v>
      </c>
      <c r="R76">
        <f>IF(ISBLANK(Table1[[#This Row],[Date de sortie]]),0,ROUNDDOWN(YEAR(Table1[[#This Row],[Date de sortie]]),-1))</f>
        <v>0</v>
      </c>
    </row>
    <row r="77" spans="1:18" x14ac:dyDescent="0.25">
      <c r="A77" t="s">
        <v>123</v>
      </c>
      <c r="B77" t="s">
        <v>120</v>
      </c>
      <c r="C77">
        <v>1</v>
      </c>
      <c r="D77">
        <v>1</v>
      </c>
      <c r="E77">
        <v>1</v>
      </c>
      <c r="F77" t="s">
        <v>11</v>
      </c>
      <c r="G77" t="s">
        <v>121</v>
      </c>
      <c r="I77">
        <v>1149</v>
      </c>
      <c r="M77" t="s">
        <v>6</v>
      </c>
      <c r="N77">
        <f>IF(ISBLANK(Table1[[#This Row],[Date de fin de lecture FR]]),0,YEAR(Table1[[#This Row],[Date de fin de lecture FR]]))</f>
        <v>0</v>
      </c>
      <c r="O77">
        <f>IF(ISBLANK(Table1[[#This Row],[Date de début de lecture]]),0,(IF(ISBLANK(Table1[[#This Row],[Date de fin de lecture FR]]),0,Table1[[#This Row],[Date de fin de lecture FR]]-Table1[[#This Row],[Date de début de lecture]])))</f>
        <v>0</v>
      </c>
      <c r="P77" s="3">
        <f>IF(Table1[[#This Row],[Temps de lecture en jours]]=0,0,IF(ISBLANK(Table1[[#This Row],[Nbr Pages]]),0,Table1[[#This Row],[Nbr Pages]]/Table1[[#This Row],[Temps de lecture en jours]]))</f>
        <v>0</v>
      </c>
      <c r="Q77">
        <f>IF(ISBLANK(Table1[[#This Row],[Date d''achat]]),0,IF(ISBLANK(Table1[[#This Row],[Date de fin de lecture FR]]),0,Table1[[#This Row],[Date de fin de lecture FR]]-Table1[[#This Row],[Date d''achat]]))</f>
        <v>0</v>
      </c>
      <c r="R77">
        <f>IF(ISBLANK(Table1[[#This Row],[Date de sortie]]),0,ROUNDDOWN(YEAR(Table1[[#This Row],[Date de sortie]]),-1))</f>
        <v>0</v>
      </c>
    </row>
    <row r="78" spans="1:18" x14ac:dyDescent="0.25">
      <c r="A78" t="s">
        <v>124</v>
      </c>
      <c r="B78" t="s">
        <v>120</v>
      </c>
      <c r="C78">
        <v>1</v>
      </c>
      <c r="D78" t="s">
        <v>6</v>
      </c>
      <c r="E78" t="s">
        <v>6</v>
      </c>
      <c r="F78" t="s">
        <v>11</v>
      </c>
      <c r="G78" t="s">
        <v>121</v>
      </c>
      <c r="M78" t="s">
        <v>6</v>
      </c>
      <c r="N78">
        <f>IF(ISBLANK(Table1[[#This Row],[Date de fin de lecture FR]]),0,YEAR(Table1[[#This Row],[Date de fin de lecture FR]]))</f>
        <v>0</v>
      </c>
      <c r="O78">
        <f>IF(ISBLANK(Table1[[#This Row],[Date de début de lecture]]),0,(IF(ISBLANK(Table1[[#This Row],[Date de fin de lecture FR]]),0,Table1[[#This Row],[Date de fin de lecture FR]]-Table1[[#This Row],[Date de début de lecture]])))</f>
        <v>0</v>
      </c>
      <c r="P78" s="3">
        <f>IF(Table1[[#This Row],[Temps de lecture en jours]]=0,0,IF(ISBLANK(Table1[[#This Row],[Nbr Pages]]),0,Table1[[#This Row],[Nbr Pages]]/Table1[[#This Row],[Temps de lecture en jours]]))</f>
        <v>0</v>
      </c>
      <c r="Q78">
        <f>IF(ISBLANK(Table1[[#This Row],[Date d''achat]]),0,IF(ISBLANK(Table1[[#This Row],[Date de fin de lecture FR]]),0,Table1[[#This Row],[Date de fin de lecture FR]]-Table1[[#This Row],[Date d''achat]]))</f>
        <v>0</v>
      </c>
      <c r="R78">
        <f>IF(ISBLANK(Table1[[#This Row],[Date de sortie]]),0,ROUNDDOWN(YEAR(Table1[[#This Row],[Date de sortie]]),-1))</f>
        <v>0</v>
      </c>
    </row>
    <row r="79" spans="1:18" x14ac:dyDescent="0.25">
      <c r="A79" t="s">
        <v>125</v>
      </c>
      <c r="B79" t="s">
        <v>120</v>
      </c>
      <c r="C79">
        <v>1</v>
      </c>
      <c r="D79" t="s">
        <v>6</v>
      </c>
      <c r="E79" t="s">
        <v>6</v>
      </c>
      <c r="F79" t="s">
        <v>11</v>
      </c>
      <c r="G79" t="s">
        <v>121</v>
      </c>
      <c r="M79" t="s">
        <v>6</v>
      </c>
      <c r="N79">
        <f>IF(ISBLANK(Table1[[#This Row],[Date de fin de lecture FR]]),0,YEAR(Table1[[#This Row],[Date de fin de lecture FR]]))</f>
        <v>0</v>
      </c>
      <c r="O79">
        <f>IF(ISBLANK(Table1[[#This Row],[Date de début de lecture]]),0,(IF(ISBLANK(Table1[[#This Row],[Date de fin de lecture FR]]),0,Table1[[#This Row],[Date de fin de lecture FR]]-Table1[[#This Row],[Date de début de lecture]])))</f>
        <v>0</v>
      </c>
      <c r="P79" s="3">
        <f>IF(Table1[[#This Row],[Temps de lecture en jours]]=0,0,IF(ISBLANK(Table1[[#This Row],[Nbr Pages]]),0,Table1[[#This Row],[Nbr Pages]]/Table1[[#This Row],[Temps de lecture en jours]]))</f>
        <v>0</v>
      </c>
      <c r="Q79">
        <f>IF(ISBLANK(Table1[[#This Row],[Date d''achat]]),0,IF(ISBLANK(Table1[[#This Row],[Date de fin de lecture FR]]),0,Table1[[#This Row],[Date de fin de lecture FR]]-Table1[[#This Row],[Date d''achat]]))</f>
        <v>0</v>
      </c>
      <c r="R79">
        <f>IF(ISBLANK(Table1[[#This Row],[Date de sortie]]),0,ROUNDDOWN(YEAR(Table1[[#This Row],[Date de sortie]]),-1))</f>
        <v>0</v>
      </c>
    </row>
    <row r="80" spans="1:18" x14ac:dyDescent="0.25">
      <c r="A80" t="s">
        <v>126</v>
      </c>
      <c r="B80" t="s">
        <v>120</v>
      </c>
      <c r="C80">
        <v>1</v>
      </c>
      <c r="D80" t="s">
        <v>6</v>
      </c>
      <c r="E80" t="s">
        <v>6</v>
      </c>
      <c r="F80" t="s">
        <v>11</v>
      </c>
      <c r="G80" t="s">
        <v>121</v>
      </c>
      <c r="M80" t="s">
        <v>6</v>
      </c>
      <c r="N80">
        <f>IF(ISBLANK(Table1[[#This Row],[Date de fin de lecture FR]]),0,YEAR(Table1[[#This Row],[Date de fin de lecture FR]]))</f>
        <v>0</v>
      </c>
      <c r="O80">
        <f>IF(ISBLANK(Table1[[#This Row],[Date de début de lecture]]),0,(IF(ISBLANK(Table1[[#This Row],[Date de fin de lecture FR]]),0,Table1[[#This Row],[Date de fin de lecture FR]]-Table1[[#This Row],[Date de début de lecture]])))</f>
        <v>0</v>
      </c>
      <c r="P80" s="3">
        <f>IF(Table1[[#This Row],[Temps de lecture en jours]]=0,0,IF(ISBLANK(Table1[[#This Row],[Nbr Pages]]),0,Table1[[#This Row],[Nbr Pages]]/Table1[[#This Row],[Temps de lecture en jours]]))</f>
        <v>0</v>
      </c>
      <c r="Q80">
        <f>IF(ISBLANK(Table1[[#This Row],[Date d''achat]]),0,IF(ISBLANK(Table1[[#This Row],[Date de fin de lecture FR]]),0,Table1[[#This Row],[Date de fin de lecture FR]]-Table1[[#This Row],[Date d''achat]]))</f>
        <v>0</v>
      </c>
      <c r="R80">
        <f>IF(ISBLANK(Table1[[#This Row],[Date de sortie]]),0,ROUNDDOWN(YEAR(Table1[[#This Row],[Date de sortie]]),-1))</f>
        <v>0</v>
      </c>
    </row>
    <row r="81" spans="1:18" x14ac:dyDescent="0.25">
      <c r="A81" s="5">
        <v>1984</v>
      </c>
      <c r="B81" t="s">
        <v>127</v>
      </c>
      <c r="D81">
        <v>1</v>
      </c>
      <c r="F81" t="s">
        <v>15</v>
      </c>
      <c r="I81">
        <v>438</v>
      </c>
      <c r="L81" s="2">
        <v>42335</v>
      </c>
      <c r="N81">
        <f>IF(ISBLANK(Table1[[#This Row],[Date de fin de lecture FR]]),0,YEAR(Table1[[#This Row],[Date de fin de lecture FR]]))</f>
        <v>2015</v>
      </c>
      <c r="O81">
        <f>IF(ISBLANK(Table1[[#This Row],[Date de début de lecture]]),0,(IF(ISBLANK(Table1[[#This Row],[Date de fin de lecture FR]]),0,Table1[[#This Row],[Date de fin de lecture FR]]-Table1[[#This Row],[Date de début de lecture]])))</f>
        <v>0</v>
      </c>
      <c r="P81" s="3">
        <f>IF(Table1[[#This Row],[Temps de lecture en jours]]=0,0,IF(ISBLANK(Table1[[#This Row],[Nbr Pages]]),0,Table1[[#This Row],[Nbr Pages]]/Table1[[#This Row],[Temps de lecture en jours]]))</f>
        <v>0</v>
      </c>
      <c r="Q81">
        <f>IF(ISBLANK(Table1[[#This Row],[Date d''achat]]),0,IF(ISBLANK(Table1[[#This Row],[Date de fin de lecture FR]]),0,Table1[[#This Row],[Date de fin de lecture FR]]-Table1[[#This Row],[Date d''achat]]))</f>
        <v>0</v>
      </c>
      <c r="R81">
        <f>IF(ISBLANK(Table1[[#This Row],[Date de sortie]]),0,ROUNDDOWN(YEAR(Table1[[#This Row],[Date de sortie]]),-1))</f>
        <v>0</v>
      </c>
    </row>
    <row r="82" spans="1:18" x14ac:dyDescent="0.25">
      <c r="A82" t="s">
        <v>128</v>
      </c>
      <c r="B82" t="s">
        <v>127</v>
      </c>
      <c r="C82">
        <v>1</v>
      </c>
      <c r="D82">
        <v>1</v>
      </c>
      <c r="E82">
        <v>1</v>
      </c>
      <c r="F82" t="s">
        <v>15</v>
      </c>
      <c r="I82">
        <v>224</v>
      </c>
      <c r="L82" s="2">
        <v>43492</v>
      </c>
      <c r="M82" t="s">
        <v>6</v>
      </c>
      <c r="N82">
        <f>IF(ISBLANK(Table1[[#This Row],[Date de fin de lecture FR]]),0,YEAR(Table1[[#This Row],[Date de fin de lecture FR]]))</f>
        <v>2019</v>
      </c>
      <c r="O82">
        <f>IF(ISBLANK(Table1[[#This Row],[Date de début de lecture]]),0,(IF(ISBLANK(Table1[[#This Row],[Date de fin de lecture FR]]),0,Table1[[#This Row],[Date de fin de lecture FR]]-Table1[[#This Row],[Date de début de lecture]])))</f>
        <v>0</v>
      </c>
      <c r="P82" s="3">
        <f>IF(Table1[[#This Row],[Temps de lecture en jours]]=0,0,IF(ISBLANK(Table1[[#This Row],[Nbr Pages]]),0,Table1[[#This Row],[Nbr Pages]]/Table1[[#This Row],[Temps de lecture en jours]]))</f>
        <v>0</v>
      </c>
      <c r="Q82">
        <f>IF(ISBLANK(Table1[[#This Row],[Date d''achat]]),0,IF(ISBLANK(Table1[[#This Row],[Date de fin de lecture FR]]),0,Table1[[#This Row],[Date de fin de lecture FR]]-Table1[[#This Row],[Date d''achat]]))</f>
        <v>0</v>
      </c>
      <c r="R82">
        <f>IF(ISBLANK(Table1[[#This Row],[Date de sortie]]),0,ROUNDDOWN(YEAR(Table1[[#This Row],[Date de sortie]]),-1))</f>
        <v>0</v>
      </c>
    </row>
    <row r="83" spans="1:18" x14ac:dyDescent="0.25">
      <c r="A83" t="s">
        <v>129</v>
      </c>
      <c r="B83" t="s">
        <v>130</v>
      </c>
      <c r="C83" t="s">
        <v>6</v>
      </c>
      <c r="D83">
        <v>1</v>
      </c>
      <c r="E83">
        <v>1</v>
      </c>
      <c r="F83" t="s">
        <v>11</v>
      </c>
      <c r="G83" t="s">
        <v>91</v>
      </c>
      <c r="H83" s="2">
        <v>38317</v>
      </c>
      <c r="I83">
        <v>384</v>
      </c>
      <c r="J83" s="2">
        <v>44440</v>
      </c>
      <c r="L83" s="2" t="s">
        <v>333</v>
      </c>
      <c r="M83" t="s">
        <v>364</v>
      </c>
      <c r="N83">
        <f>IF(ISBLANK(Table1[[#This Row],[Date de fin de lecture FR]]),0,YEAR(Table1[[#This Row],[Date de fin de lecture FR]]))</f>
        <v>2021</v>
      </c>
      <c r="O83">
        <f>IF(ISBLANK(Table1[[#This Row],[Date de début de lecture]]),0,(IF(ISBLANK(Table1[[#This Row],[Date de fin de lecture FR]]),0,Table1[[#This Row],[Date de fin de lecture FR]]-Table1[[#This Row],[Date de début de lecture]])))</f>
        <v>0</v>
      </c>
      <c r="P83" s="3">
        <f>IF(Table1[[#This Row],[Temps de lecture en jours]]=0,0,IF(ISBLANK(Table1[[#This Row],[Nbr Pages]]),0,Table1[[#This Row],[Nbr Pages]]/Table1[[#This Row],[Temps de lecture en jours]]))</f>
        <v>0</v>
      </c>
      <c r="Q83">
        <f>IF(ISBLANK(Table1[[#This Row],[Date d''achat]]),0,IF(ISBLANK(Table1[[#This Row],[Date de fin de lecture FR]]),0,Table1[[#This Row],[Date de fin de lecture FR]]-Table1[[#This Row],[Date d''achat]]))</f>
        <v>86</v>
      </c>
      <c r="R83">
        <f>IF(ISBLANK(Table1[[#This Row],[Date de sortie]]),0,ROUNDDOWN(YEAR(Table1[[#This Row],[Date de sortie]]),-1))</f>
        <v>2000</v>
      </c>
    </row>
    <row r="84" spans="1:18" x14ac:dyDescent="0.25">
      <c r="A84" t="s">
        <v>131</v>
      </c>
      <c r="B84" t="s">
        <v>132</v>
      </c>
      <c r="C84">
        <v>1</v>
      </c>
      <c r="D84" t="s">
        <v>6</v>
      </c>
      <c r="E84" t="s">
        <v>6</v>
      </c>
      <c r="F84" t="s">
        <v>6</v>
      </c>
      <c r="M84" t="s">
        <v>6</v>
      </c>
      <c r="N84">
        <f>IF(ISBLANK(Table1[[#This Row],[Date de fin de lecture FR]]),0,YEAR(Table1[[#This Row],[Date de fin de lecture FR]]))</f>
        <v>0</v>
      </c>
      <c r="O84">
        <f>IF(ISBLANK(Table1[[#This Row],[Date de début de lecture]]),0,(IF(ISBLANK(Table1[[#This Row],[Date de fin de lecture FR]]),0,Table1[[#This Row],[Date de fin de lecture FR]]-Table1[[#This Row],[Date de début de lecture]])))</f>
        <v>0</v>
      </c>
      <c r="P84" s="3">
        <f>IF(Table1[[#This Row],[Temps de lecture en jours]]=0,0,IF(ISBLANK(Table1[[#This Row],[Nbr Pages]]),0,Table1[[#This Row],[Nbr Pages]]/Table1[[#This Row],[Temps de lecture en jours]]))</f>
        <v>0</v>
      </c>
      <c r="Q84">
        <f>IF(ISBLANK(Table1[[#This Row],[Date d''achat]]),0,IF(ISBLANK(Table1[[#This Row],[Date de fin de lecture FR]]),0,Table1[[#This Row],[Date de fin de lecture FR]]-Table1[[#This Row],[Date d''achat]]))</f>
        <v>0</v>
      </c>
      <c r="R84">
        <f>IF(ISBLANK(Table1[[#This Row],[Date de sortie]]),0,ROUNDDOWN(YEAR(Table1[[#This Row],[Date de sortie]]),-1))</f>
        <v>0</v>
      </c>
    </row>
    <row r="85" spans="1:18" x14ac:dyDescent="0.25">
      <c r="A85" t="s">
        <v>133</v>
      </c>
      <c r="B85" t="s">
        <v>134</v>
      </c>
      <c r="C85">
        <v>1</v>
      </c>
      <c r="D85" t="s">
        <v>6</v>
      </c>
      <c r="E85" t="s">
        <v>6</v>
      </c>
      <c r="F85" t="s">
        <v>135</v>
      </c>
      <c r="M85" t="s">
        <v>6</v>
      </c>
      <c r="N85">
        <f>IF(ISBLANK(Table1[[#This Row],[Date de fin de lecture FR]]),0,YEAR(Table1[[#This Row],[Date de fin de lecture FR]]))</f>
        <v>0</v>
      </c>
      <c r="O85">
        <f>IF(ISBLANK(Table1[[#This Row],[Date de début de lecture]]),0,(IF(ISBLANK(Table1[[#This Row],[Date de fin de lecture FR]]),0,Table1[[#This Row],[Date de fin de lecture FR]]-Table1[[#This Row],[Date de début de lecture]])))</f>
        <v>0</v>
      </c>
      <c r="P85" s="3">
        <f>IF(Table1[[#This Row],[Temps de lecture en jours]]=0,0,IF(ISBLANK(Table1[[#This Row],[Nbr Pages]]),0,Table1[[#This Row],[Nbr Pages]]/Table1[[#This Row],[Temps de lecture en jours]]))</f>
        <v>0</v>
      </c>
      <c r="Q85">
        <f>IF(ISBLANK(Table1[[#This Row],[Date d''achat]]),0,IF(ISBLANK(Table1[[#This Row],[Date de fin de lecture FR]]),0,Table1[[#This Row],[Date de fin de lecture FR]]-Table1[[#This Row],[Date d''achat]]))</f>
        <v>0</v>
      </c>
      <c r="R85">
        <f>IF(ISBLANK(Table1[[#This Row],[Date de sortie]]),0,ROUNDDOWN(YEAR(Table1[[#This Row],[Date de sortie]]),-1))</f>
        <v>0</v>
      </c>
    </row>
    <row r="86" spans="1:18" x14ac:dyDescent="0.25">
      <c r="A86" t="s">
        <v>136</v>
      </c>
      <c r="B86" t="s">
        <v>137</v>
      </c>
      <c r="C86">
        <v>1</v>
      </c>
      <c r="D86">
        <v>1</v>
      </c>
      <c r="E86">
        <v>1</v>
      </c>
      <c r="F86" t="s">
        <v>138</v>
      </c>
      <c r="H86" s="2">
        <v>41976</v>
      </c>
      <c r="I86">
        <v>176</v>
      </c>
      <c r="J86" s="2">
        <v>44189</v>
      </c>
      <c r="L86" s="2">
        <v>44198</v>
      </c>
      <c r="M86" t="s">
        <v>365</v>
      </c>
      <c r="N86">
        <f>IF(ISBLANK(Table1[[#This Row],[Date de fin de lecture FR]]),0,YEAR(Table1[[#This Row],[Date de fin de lecture FR]]))</f>
        <v>2021</v>
      </c>
      <c r="O86">
        <f>IF(ISBLANK(Table1[[#This Row],[Date de début de lecture]]),0,(IF(ISBLANK(Table1[[#This Row],[Date de fin de lecture FR]]),0,Table1[[#This Row],[Date de fin de lecture FR]]-Table1[[#This Row],[Date de début de lecture]])))</f>
        <v>0</v>
      </c>
      <c r="P86" s="3">
        <f>IF(Table1[[#This Row],[Temps de lecture en jours]]=0,0,IF(ISBLANK(Table1[[#This Row],[Nbr Pages]]),0,Table1[[#This Row],[Nbr Pages]]/Table1[[#This Row],[Temps de lecture en jours]]))</f>
        <v>0</v>
      </c>
      <c r="Q86">
        <f>IF(ISBLANK(Table1[[#This Row],[Date d''achat]]),0,IF(ISBLANK(Table1[[#This Row],[Date de fin de lecture FR]]),0,Table1[[#This Row],[Date de fin de lecture FR]]-Table1[[#This Row],[Date d''achat]]))</f>
        <v>9</v>
      </c>
      <c r="R86">
        <f>IF(ISBLANK(Table1[[#This Row],[Date de sortie]]),0,ROUNDDOWN(YEAR(Table1[[#This Row],[Date de sortie]]),-1))</f>
        <v>2010</v>
      </c>
    </row>
    <row r="87" spans="1:18" x14ac:dyDescent="0.25">
      <c r="A87" t="s">
        <v>139</v>
      </c>
      <c r="B87" t="s">
        <v>140</v>
      </c>
      <c r="C87">
        <v>1</v>
      </c>
      <c r="D87">
        <v>1</v>
      </c>
      <c r="E87">
        <v>1</v>
      </c>
      <c r="F87" t="s">
        <v>7</v>
      </c>
      <c r="I87">
        <v>208</v>
      </c>
      <c r="M87" t="s">
        <v>6</v>
      </c>
      <c r="N87">
        <f>IF(ISBLANK(Table1[[#This Row],[Date de fin de lecture FR]]),0,YEAR(Table1[[#This Row],[Date de fin de lecture FR]]))</f>
        <v>0</v>
      </c>
      <c r="O87">
        <f>IF(ISBLANK(Table1[[#This Row],[Date de début de lecture]]),0,(IF(ISBLANK(Table1[[#This Row],[Date de fin de lecture FR]]),0,Table1[[#This Row],[Date de fin de lecture FR]]-Table1[[#This Row],[Date de début de lecture]])))</f>
        <v>0</v>
      </c>
      <c r="P87" s="3">
        <f>IF(Table1[[#This Row],[Temps de lecture en jours]]=0,0,IF(ISBLANK(Table1[[#This Row],[Nbr Pages]]),0,Table1[[#This Row],[Nbr Pages]]/Table1[[#This Row],[Temps de lecture en jours]]))</f>
        <v>0</v>
      </c>
      <c r="Q87">
        <f>IF(ISBLANK(Table1[[#This Row],[Date d''achat]]),0,IF(ISBLANK(Table1[[#This Row],[Date de fin de lecture FR]]),0,Table1[[#This Row],[Date de fin de lecture FR]]-Table1[[#This Row],[Date d''achat]]))</f>
        <v>0</v>
      </c>
      <c r="R87">
        <f>IF(ISBLANK(Table1[[#This Row],[Date de sortie]]),0,ROUNDDOWN(YEAR(Table1[[#This Row],[Date de sortie]]),-1))</f>
        <v>0</v>
      </c>
    </row>
    <row r="88" spans="1:18" x14ac:dyDescent="0.25">
      <c r="A88" t="s">
        <v>141</v>
      </c>
      <c r="B88" t="s">
        <v>140</v>
      </c>
      <c r="C88">
        <v>1</v>
      </c>
      <c r="D88">
        <v>1</v>
      </c>
      <c r="E88" t="s">
        <v>6</v>
      </c>
      <c r="F88" t="s">
        <v>7</v>
      </c>
      <c r="I88">
        <v>253</v>
      </c>
      <c r="L88" s="2">
        <v>43401</v>
      </c>
      <c r="M88" t="s">
        <v>6</v>
      </c>
      <c r="N88">
        <f>IF(ISBLANK(Table1[[#This Row],[Date de fin de lecture FR]]),0,YEAR(Table1[[#This Row],[Date de fin de lecture FR]]))</f>
        <v>2018</v>
      </c>
      <c r="O88">
        <f>IF(ISBLANK(Table1[[#This Row],[Date de début de lecture]]),0,(IF(ISBLANK(Table1[[#This Row],[Date de fin de lecture FR]]),0,Table1[[#This Row],[Date de fin de lecture FR]]-Table1[[#This Row],[Date de début de lecture]])))</f>
        <v>0</v>
      </c>
      <c r="P88" s="3">
        <f>IF(Table1[[#This Row],[Temps de lecture en jours]]=0,0,IF(ISBLANK(Table1[[#This Row],[Nbr Pages]]),0,Table1[[#This Row],[Nbr Pages]]/Table1[[#This Row],[Temps de lecture en jours]]))</f>
        <v>0</v>
      </c>
      <c r="Q88">
        <f>IF(ISBLANK(Table1[[#This Row],[Date d''achat]]),0,IF(ISBLANK(Table1[[#This Row],[Date de fin de lecture FR]]),0,Table1[[#This Row],[Date de fin de lecture FR]]-Table1[[#This Row],[Date d''achat]]))</f>
        <v>0</v>
      </c>
      <c r="R88">
        <f>IF(ISBLANK(Table1[[#This Row],[Date de sortie]]),0,ROUNDDOWN(YEAR(Table1[[#This Row],[Date de sortie]]),-1))</f>
        <v>0</v>
      </c>
    </row>
    <row r="89" spans="1:18" x14ac:dyDescent="0.25">
      <c r="A89" t="s">
        <v>142</v>
      </c>
      <c r="B89" t="s">
        <v>140</v>
      </c>
      <c r="C89">
        <v>1</v>
      </c>
      <c r="D89">
        <v>1</v>
      </c>
      <c r="F89" t="s">
        <v>7</v>
      </c>
      <c r="I89">
        <v>352</v>
      </c>
      <c r="L89" s="2">
        <v>42817</v>
      </c>
      <c r="N89">
        <f>IF(ISBLANK(Table1[[#This Row],[Date de fin de lecture FR]]),0,YEAR(Table1[[#This Row],[Date de fin de lecture FR]]))</f>
        <v>2017</v>
      </c>
      <c r="O89">
        <f>IF(ISBLANK(Table1[[#This Row],[Date de début de lecture]]),0,(IF(ISBLANK(Table1[[#This Row],[Date de fin de lecture FR]]),0,Table1[[#This Row],[Date de fin de lecture FR]]-Table1[[#This Row],[Date de début de lecture]])))</f>
        <v>0</v>
      </c>
      <c r="P89" s="3">
        <f>IF(Table1[[#This Row],[Temps de lecture en jours]]=0,0,IF(ISBLANK(Table1[[#This Row],[Nbr Pages]]),0,Table1[[#This Row],[Nbr Pages]]/Table1[[#This Row],[Temps de lecture en jours]]))</f>
        <v>0</v>
      </c>
      <c r="Q89">
        <f>IF(ISBLANK(Table1[[#This Row],[Date d''achat]]),0,IF(ISBLANK(Table1[[#This Row],[Date de fin de lecture FR]]),0,Table1[[#This Row],[Date de fin de lecture FR]]-Table1[[#This Row],[Date d''achat]]))</f>
        <v>0</v>
      </c>
      <c r="R89">
        <f>IF(ISBLANK(Table1[[#This Row],[Date de sortie]]),0,ROUNDDOWN(YEAR(Table1[[#This Row],[Date de sortie]]),-1))</f>
        <v>0</v>
      </c>
    </row>
    <row r="90" spans="1:18" x14ac:dyDescent="0.25">
      <c r="A90" t="s">
        <v>143</v>
      </c>
      <c r="B90" t="s">
        <v>140</v>
      </c>
      <c r="C90">
        <v>1</v>
      </c>
      <c r="D90">
        <v>1</v>
      </c>
      <c r="E90">
        <v>1</v>
      </c>
      <c r="F90" t="s">
        <v>29</v>
      </c>
      <c r="I90">
        <v>127</v>
      </c>
      <c r="L90" s="2">
        <v>43599</v>
      </c>
      <c r="M90" t="s">
        <v>6</v>
      </c>
      <c r="N90">
        <f>IF(ISBLANK(Table1[[#This Row],[Date de fin de lecture FR]]),0,YEAR(Table1[[#This Row],[Date de fin de lecture FR]]))</f>
        <v>2019</v>
      </c>
      <c r="O90">
        <f>IF(ISBLANK(Table1[[#This Row],[Date de début de lecture]]),0,(IF(ISBLANK(Table1[[#This Row],[Date de fin de lecture FR]]),0,Table1[[#This Row],[Date de fin de lecture FR]]-Table1[[#This Row],[Date de début de lecture]])))</f>
        <v>0</v>
      </c>
      <c r="P90" s="3">
        <f>IF(Table1[[#This Row],[Temps de lecture en jours]]=0,0,IF(ISBLANK(Table1[[#This Row],[Nbr Pages]]),0,Table1[[#This Row],[Nbr Pages]]/Table1[[#This Row],[Temps de lecture en jours]]))</f>
        <v>0</v>
      </c>
      <c r="Q90">
        <f>IF(ISBLANK(Table1[[#This Row],[Date d''achat]]),0,IF(ISBLANK(Table1[[#This Row],[Date de fin de lecture FR]]),0,Table1[[#This Row],[Date de fin de lecture FR]]-Table1[[#This Row],[Date d''achat]]))</f>
        <v>0</v>
      </c>
      <c r="R90">
        <f>IF(ISBLANK(Table1[[#This Row],[Date de sortie]]),0,ROUNDDOWN(YEAR(Table1[[#This Row],[Date de sortie]]),-1))</f>
        <v>0</v>
      </c>
    </row>
    <row r="91" spans="1:18" x14ac:dyDescent="0.25">
      <c r="A91" t="s">
        <v>144</v>
      </c>
      <c r="B91" t="s">
        <v>140</v>
      </c>
      <c r="C91">
        <v>1</v>
      </c>
      <c r="D91">
        <v>1</v>
      </c>
      <c r="E91">
        <v>1</v>
      </c>
      <c r="F91" t="s">
        <v>7</v>
      </c>
      <c r="H91" s="2">
        <v>18870</v>
      </c>
      <c r="I91">
        <v>251</v>
      </c>
      <c r="L91" s="2">
        <v>41640</v>
      </c>
      <c r="N91">
        <f>IF(ISBLANK(Table1[[#This Row],[Date de fin de lecture FR]]),0,YEAR(Table1[[#This Row],[Date de fin de lecture FR]]))</f>
        <v>2014</v>
      </c>
      <c r="O91">
        <f>IF(ISBLANK(Table1[[#This Row],[Date de début de lecture]]),0,(IF(ISBLANK(Table1[[#This Row],[Date de fin de lecture FR]]),0,Table1[[#This Row],[Date de fin de lecture FR]]-Table1[[#This Row],[Date de début de lecture]])))</f>
        <v>0</v>
      </c>
      <c r="P91" s="3">
        <f>IF(Table1[[#This Row],[Temps de lecture en jours]]=0,0,IF(ISBLANK(Table1[[#This Row],[Nbr Pages]]),0,Table1[[#This Row],[Nbr Pages]]/Table1[[#This Row],[Temps de lecture en jours]]))</f>
        <v>0</v>
      </c>
      <c r="Q91">
        <f>IF(ISBLANK(Table1[[#This Row],[Date d''achat]]),0,IF(ISBLANK(Table1[[#This Row],[Date de fin de lecture FR]]),0,Table1[[#This Row],[Date de fin de lecture FR]]-Table1[[#This Row],[Date d''achat]]))</f>
        <v>0</v>
      </c>
      <c r="R91">
        <f>IF(ISBLANK(Table1[[#This Row],[Date de sortie]]),0,ROUNDDOWN(YEAR(Table1[[#This Row],[Date de sortie]]),-1))</f>
        <v>1950</v>
      </c>
    </row>
    <row r="92" spans="1:18" x14ac:dyDescent="0.25">
      <c r="A92" t="s">
        <v>145</v>
      </c>
      <c r="B92" t="s">
        <v>140</v>
      </c>
      <c r="C92">
        <v>1</v>
      </c>
      <c r="D92">
        <v>1</v>
      </c>
      <c r="E92">
        <v>1</v>
      </c>
      <c r="F92" t="s">
        <v>7</v>
      </c>
      <c r="I92">
        <v>270</v>
      </c>
      <c r="L92" s="2">
        <v>41640</v>
      </c>
      <c r="N92">
        <f>IF(ISBLANK(Table1[[#This Row],[Date de fin de lecture FR]]),0,YEAR(Table1[[#This Row],[Date de fin de lecture FR]]))</f>
        <v>2014</v>
      </c>
      <c r="O92">
        <f>IF(ISBLANK(Table1[[#This Row],[Date de début de lecture]]),0,(IF(ISBLANK(Table1[[#This Row],[Date de fin de lecture FR]]),0,Table1[[#This Row],[Date de fin de lecture FR]]-Table1[[#This Row],[Date de début de lecture]])))</f>
        <v>0</v>
      </c>
      <c r="P92" s="3">
        <f>IF(Table1[[#This Row],[Temps de lecture en jours]]=0,0,IF(ISBLANK(Table1[[#This Row],[Nbr Pages]]),0,Table1[[#This Row],[Nbr Pages]]/Table1[[#This Row],[Temps de lecture en jours]]))</f>
        <v>0</v>
      </c>
      <c r="Q92">
        <f>IF(ISBLANK(Table1[[#This Row],[Date d''achat]]),0,IF(ISBLANK(Table1[[#This Row],[Date de fin de lecture FR]]),0,Table1[[#This Row],[Date de fin de lecture FR]]-Table1[[#This Row],[Date d''achat]]))</f>
        <v>0</v>
      </c>
      <c r="R92">
        <f>IF(ISBLANK(Table1[[#This Row],[Date de sortie]]),0,ROUNDDOWN(YEAR(Table1[[#This Row],[Date de sortie]]),-1))</f>
        <v>0</v>
      </c>
    </row>
    <row r="93" spans="1:18" x14ac:dyDescent="0.25">
      <c r="A93" t="s">
        <v>146</v>
      </c>
      <c r="B93" t="s">
        <v>140</v>
      </c>
      <c r="C93">
        <v>1</v>
      </c>
      <c r="D93">
        <v>1</v>
      </c>
      <c r="E93">
        <v>1</v>
      </c>
      <c r="F93" t="s">
        <v>7</v>
      </c>
      <c r="I93">
        <v>271</v>
      </c>
      <c r="L93" s="2">
        <v>41640</v>
      </c>
      <c r="N93">
        <f>IF(ISBLANK(Table1[[#This Row],[Date de fin de lecture FR]]),0,YEAR(Table1[[#This Row],[Date de fin de lecture FR]]))</f>
        <v>2014</v>
      </c>
      <c r="O93">
        <f>IF(ISBLANK(Table1[[#This Row],[Date de début de lecture]]),0,(IF(ISBLANK(Table1[[#This Row],[Date de fin de lecture FR]]),0,Table1[[#This Row],[Date de fin de lecture FR]]-Table1[[#This Row],[Date de début de lecture]])))</f>
        <v>0</v>
      </c>
      <c r="P93" s="3">
        <f>IF(Table1[[#This Row],[Temps de lecture en jours]]=0,0,IF(ISBLANK(Table1[[#This Row],[Nbr Pages]]),0,Table1[[#This Row],[Nbr Pages]]/Table1[[#This Row],[Temps de lecture en jours]]))</f>
        <v>0</v>
      </c>
      <c r="Q93">
        <f>IF(ISBLANK(Table1[[#This Row],[Date d''achat]]),0,IF(ISBLANK(Table1[[#This Row],[Date de fin de lecture FR]]),0,Table1[[#This Row],[Date de fin de lecture FR]]-Table1[[#This Row],[Date d''achat]]))</f>
        <v>0</v>
      </c>
      <c r="R93">
        <f>IF(ISBLANK(Table1[[#This Row],[Date de sortie]]),0,ROUNDDOWN(YEAR(Table1[[#This Row],[Date de sortie]]),-1))</f>
        <v>0</v>
      </c>
    </row>
    <row r="94" spans="1:18" x14ac:dyDescent="0.25">
      <c r="A94" t="s">
        <v>147</v>
      </c>
      <c r="B94" t="s">
        <v>140</v>
      </c>
      <c r="C94">
        <v>1</v>
      </c>
      <c r="D94">
        <v>1</v>
      </c>
      <c r="E94">
        <v>1</v>
      </c>
      <c r="F94" t="s">
        <v>7</v>
      </c>
      <c r="I94">
        <v>508</v>
      </c>
      <c r="L94" s="2">
        <v>41640</v>
      </c>
      <c r="N94">
        <f>IF(ISBLANK(Table1[[#This Row],[Date de fin de lecture FR]]),0,YEAR(Table1[[#This Row],[Date de fin de lecture FR]]))</f>
        <v>2014</v>
      </c>
      <c r="O94">
        <f>IF(ISBLANK(Table1[[#This Row],[Date de début de lecture]]),0,(IF(ISBLANK(Table1[[#This Row],[Date de fin de lecture FR]]),0,Table1[[#This Row],[Date de fin de lecture FR]]-Table1[[#This Row],[Date de début de lecture]])))</f>
        <v>0</v>
      </c>
      <c r="P94" s="3">
        <f>IF(Table1[[#This Row],[Temps de lecture en jours]]=0,0,IF(ISBLANK(Table1[[#This Row],[Nbr Pages]]),0,Table1[[#This Row],[Nbr Pages]]/Table1[[#This Row],[Temps de lecture en jours]]))</f>
        <v>0</v>
      </c>
      <c r="Q94">
        <f>IF(ISBLANK(Table1[[#This Row],[Date d''achat]]),0,IF(ISBLANK(Table1[[#This Row],[Date de fin de lecture FR]]),0,Table1[[#This Row],[Date de fin de lecture FR]]-Table1[[#This Row],[Date d''achat]]))</f>
        <v>0</v>
      </c>
      <c r="R94">
        <f>IF(ISBLANK(Table1[[#This Row],[Date de sortie]]),0,ROUNDDOWN(YEAR(Table1[[#This Row],[Date de sortie]]),-1))</f>
        <v>0</v>
      </c>
    </row>
    <row r="95" spans="1:18" x14ac:dyDescent="0.25">
      <c r="A95" t="s">
        <v>148</v>
      </c>
      <c r="B95" t="s">
        <v>140</v>
      </c>
      <c r="C95">
        <v>1</v>
      </c>
      <c r="D95">
        <v>1</v>
      </c>
      <c r="E95">
        <v>1</v>
      </c>
      <c r="F95" t="s">
        <v>7</v>
      </c>
      <c r="I95">
        <v>506</v>
      </c>
      <c r="L95" s="2">
        <v>41640</v>
      </c>
      <c r="M95" t="s">
        <v>6</v>
      </c>
      <c r="N95">
        <f>IF(ISBLANK(Table1[[#This Row],[Date de fin de lecture FR]]),0,YEAR(Table1[[#This Row],[Date de fin de lecture FR]]))</f>
        <v>2014</v>
      </c>
      <c r="O95">
        <f>IF(ISBLANK(Table1[[#This Row],[Date de début de lecture]]),0,(IF(ISBLANK(Table1[[#This Row],[Date de fin de lecture FR]]),0,Table1[[#This Row],[Date de fin de lecture FR]]-Table1[[#This Row],[Date de début de lecture]])))</f>
        <v>0</v>
      </c>
      <c r="P95" s="3">
        <f>IF(Table1[[#This Row],[Temps de lecture en jours]]=0,0,IF(ISBLANK(Table1[[#This Row],[Nbr Pages]]),0,Table1[[#This Row],[Nbr Pages]]/Table1[[#This Row],[Temps de lecture en jours]]))</f>
        <v>0</v>
      </c>
      <c r="Q95">
        <f>IF(ISBLANK(Table1[[#This Row],[Date d''achat]]),0,IF(ISBLANK(Table1[[#This Row],[Date de fin de lecture FR]]),0,Table1[[#This Row],[Date de fin de lecture FR]]-Table1[[#This Row],[Date d''achat]]))</f>
        <v>0</v>
      </c>
      <c r="R95">
        <f>IF(ISBLANK(Table1[[#This Row],[Date de sortie]]),0,ROUNDDOWN(YEAR(Table1[[#This Row],[Date de sortie]]),-1))</f>
        <v>0</v>
      </c>
    </row>
    <row r="96" spans="1:18" x14ac:dyDescent="0.25">
      <c r="A96" t="s">
        <v>149</v>
      </c>
      <c r="B96" t="s">
        <v>140</v>
      </c>
      <c r="C96">
        <v>1</v>
      </c>
      <c r="D96">
        <v>1</v>
      </c>
      <c r="E96">
        <v>1</v>
      </c>
      <c r="F96" t="s">
        <v>7</v>
      </c>
      <c r="I96">
        <v>608</v>
      </c>
      <c r="J96" s="2">
        <v>44011</v>
      </c>
      <c r="L96" s="2">
        <v>44051</v>
      </c>
      <c r="M96" t="s">
        <v>366</v>
      </c>
      <c r="N96">
        <f>IF(ISBLANK(Table1[[#This Row],[Date de fin de lecture FR]]),0,YEAR(Table1[[#This Row],[Date de fin de lecture FR]]))</f>
        <v>2020</v>
      </c>
      <c r="O96">
        <f>IF(ISBLANK(Table1[[#This Row],[Date de début de lecture]]),0,(IF(ISBLANK(Table1[[#This Row],[Date de fin de lecture FR]]),0,Table1[[#This Row],[Date de fin de lecture FR]]-Table1[[#This Row],[Date de début de lecture]])))</f>
        <v>0</v>
      </c>
      <c r="P96" s="3">
        <f>IF(Table1[[#This Row],[Temps de lecture en jours]]=0,0,IF(ISBLANK(Table1[[#This Row],[Nbr Pages]]),0,Table1[[#This Row],[Nbr Pages]]/Table1[[#This Row],[Temps de lecture en jours]]))</f>
        <v>0</v>
      </c>
      <c r="Q96">
        <f>IF(ISBLANK(Table1[[#This Row],[Date d''achat]]),0,IF(ISBLANK(Table1[[#This Row],[Date de fin de lecture FR]]),0,Table1[[#This Row],[Date de fin de lecture FR]]-Table1[[#This Row],[Date d''achat]]))</f>
        <v>40</v>
      </c>
      <c r="R96">
        <f>IF(ISBLANK(Table1[[#This Row],[Date de sortie]]),0,ROUNDDOWN(YEAR(Table1[[#This Row],[Date de sortie]]),-1))</f>
        <v>0</v>
      </c>
    </row>
    <row r="97" spans="1:18" x14ac:dyDescent="0.25">
      <c r="A97" t="s">
        <v>150</v>
      </c>
      <c r="B97" t="s">
        <v>140</v>
      </c>
      <c r="C97">
        <v>1</v>
      </c>
      <c r="D97">
        <v>1</v>
      </c>
      <c r="E97" t="s">
        <v>6</v>
      </c>
      <c r="F97" t="s">
        <v>7</v>
      </c>
      <c r="I97">
        <v>480</v>
      </c>
      <c r="J97" s="2">
        <v>44011</v>
      </c>
      <c r="L97" s="2">
        <v>44393</v>
      </c>
      <c r="M97" t="s">
        <v>367</v>
      </c>
      <c r="N97">
        <f>IF(ISBLANK(Table1[[#This Row],[Date de fin de lecture FR]]),0,YEAR(Table1[[#This Row],[Date de fin de lecture FR]]))</f>
        <v>2021</v>
      </c>
      <c r="O97">
        <f>IF(ISBLANK(Table1[[#This Row],[Date de début de lecture]]),0,(IF(ISBLANK(Table1[[#This Row],[Date de fin de lecture FR]]),0,Table1[[#This Row],[Date de fin de lecture FR]]-Table1[[#This Row],[Date de début de lecture]])))</f>
        <v>0</v>
      </c>
      <c r="P97" s="3">
        <f>IF(Table1[[#This Row],[Temps de lecture en jours]]=0,0,IF(ISBLANK(Table1[[#This Row],[Nbr Pages]]),0,Table1[[#This Row],[Nbr Pages]]/Table1[[#This Row],[Temps de lecture en jours]]))</f>
        <v>0</v>
      </c>
      <c r="Q97">
        <f>IF(ISBLANK(Table1[[#This Row],[Date d''achat]]),0,IF(ISBLANK(Table1[[#This Row],[Date de fin de lecture FR]]),0,Table1[[#This Row],[Date de fin de lecture FR]]-Table1[[#This Row],[Date d''achat]]))</f>
        <v>382</v>
      </c>
      <c r="R97">
        <f>IF(ISBLANK(Table1[[#This Row],[Date de sortie]]),0,ROUNDDOWN(YEAR(Table1[[#This Row],[Date de sortie]]),-1))</f>
        <v>0</v>
      </c>
    </row>
    <row r="98" spans="1:18" x14ac:dyDescent="0.25">
      <c r="A98" t="s">
        <v>151</v>
      </c>
      <c r="B98" t="s">
        <v>140</v>
      </c>
      <c r="C98">
        <v>1</v>
      </c>
      <c r="D98">
        <v>1</v>
      </c>
      <c r="E98">
        <v>1</v>
      </c>
      <c r="F98" t="s">
        <v>7</v>
      </c>
      <c r="I98">
        <v>320</v>
      </c>
      <c r="M98" t="s">
        <v>6</v>
      </c>
      <c r="N98">
        <f>IF(ISBLANK(Table1[[#This Row],[Date de fin de lecture FR]]),0,YEAR(Table1[[#This Row],[Date de fin de lecture FR]]))</f>
        <v>0</v>
      </c>
      <c r="O98">
        <f>IF(ISBLANK(Table1[[#This Row],[Date de début de lecture]]),0,(IF(ISBLANK(Table1[[#This Row],[Date de fin de lecture FR]]),0,Table1[[#This Row],[Date de fin de lecture FR]]-Table1[[#This Row],[Date de début de lecture]])))</f>
        <v>0</v>
      </c>
      <c r="P98" s="3">
        <f>IF(Table1[[#This Row],[Temps de lecture en jours]]=0,0,IF(ISBLANK(Table1[[#This Row],[Nbr Pages]]),0,Table1[[#This Row],[Nbr Pages]]/Table1[[#This Row],[Temps de lecture en jours]]))</f>
        <v>0</v>
      </c>
      <c r="Q98">
        <f>IF(ISBLANK(Table1[[#This Row],[Date d''achat]]),0,IF(ISBLANK(Table1[[#This Row],[Date de fin de lecture FR]]),0,Table1[[#This Row],[Date de fin de lecture FR]]-Table1[[#This Row],[Date d''achat]]))</f>
        <v>0</v>
      </c>
      <c r="R98">
        <f>IF(ISBLANK(Table1[[#This Row],[Date de sortie]]),0,ROUNDDOWN(YEAR(Table1[[#This Row],[Date de sortie]]),-1))</f>
        <v>0</v>
      </c>
    </row>
    <row r="99" spans="1:18" x14ac:dyDescent="0.25">
      <c r="A99" t="s">
        <v>152</v>
      </c>
      <c r="B99" t="s">
        <v>140</v>
      </c>
      <c r="C99">
        <v>1</v>
      </c>
      <c r="D99">
        <v>1</v>
      </c>
      <c r="E99">
        <v>1</v>
      </c>
      <c r="F99" t="s">
        <v>7</v>
      </c>
      <c r="I99">
        <v>246</v>
      </c>
      <c r="L99" s="2">
        <v>42887</v>
      </c>
      <c r="M99" t="s">
        <v>6</v>
      </c>
      <c r="N99">
        <f>IF(ISBLANK(Table1[[#This Row],[Date de fin de lecture FR]]),0,YEAR(Table1[[#This Row],[Date de fin de lecture FR]]))</f>
        <v>2017</v>
      </c>
      <c r="O99">
        <f>IF(ISBLANK(Table1[[#This Row],[Date de début de lecture]]),0,(IF(ISBLANK(Table1[[#This Row],[Date de fin de lecture FR]]),0,Table1[[#This Row],[Date de fin de lecture FR]]-Table1[[#This Row],[Date de début de lecture]])))</f>
        <v>0</v>
      </c>
      <c r="P99" s="3">
        <f>IF(Table1[[#This Row],[Temps de lecture en jours]]=0,0,IF(ISBLANK(Table1[[#This Row],[Nbr Pages]]),0,Table1[[#This Row],[Nbr Pages]]/Table1[[#This Row],[Temps de lecture en jours]]))</f>
        <v>0</v>
      </c>
      <c r="Q99">
        <f>IF(ISBLANK(Table1[[#This Row],[Date d''achat]]),0,IF(ISBLANK(Table1[[#This Row],[Date de fin de lecture FR]]),0,Table1[[#This Row],[Date de fin de lecture FR]]-Table1[[#This Row],[Date d''achat]]))</f>
        <v>0</v>
      </c>
      <c r="R99">
        <f>IF(ISBLANK(Table1[[#This Row],[Date de sortie]]),0,ROUNDDOWN(YEAR(Table1[[#This Row],[Date de sortie]]),-1))</f>
        <v>0</v>
      </c>
    </row>
    <row r="100" spans="1:18" x14ac:dyDescent="0.25">
      <c r="A100" t="s">
        <v>153</v>
      </c>
      <c r="B100" t="s">
        <v>140</v>
      </c>
      <c r="C100">
        <v>1</v>
      </c>
      <c r="D100">
        <v>1</v>
      </c>
      <c r="E100">
        <v>1</v>
      </c>
      <c r="F100" t="s">
        <v>7</v>
      </c>
      <c r="I100">
        <v>374</v>
      </c>
      <c r="L100" s="2">
        <v>42208</v>
      </c>
      <c r="M100" t="s">
        <v>6</v>
      </c>
      <c r="N100">
        <f>IF(ISBLANK(Table1[[#This Row],[Date de fin de lecture FR]]),0,YEAR(Table1[[#This Row],[Date de fin de lecture FR]]))</f>
        <v>2015</v>
      </c>
      <c r="O100">
        <f>IF(ISBLANK(Table1[[#This Row],[Date de début de lecture]]),0,(IF(ISBLANK(Table1[[#This Row],[Date de fin de lecture FR]]),0,Table1[[#This Row],[Date de fin de lecture FR]]-Table1[[#This Row],[Date de début de lecture]])))</f>
        <v>0</v>
      </c>
      <c r="P100" s="3">
        <f>IF(Table1[[#This Row],[Temps de lecture en jours]]=0,0,IF(ISBLANK(Table1[[#This Row],[Nbr Pages]]),0,Table1[[#This Row],[Nbr Pages]]/Table1[[#This Row],[Temps de lecture en jours]]))</f>
        <v>0</v>
      </c>
      <c r="Q100">
        <f>IF(ISBLANK(Table1[[#This Row],[Date d''achat]]),0,IF(ISBLANK(Table1[[#This Row],[Date de fin de lecture FR]]),0,Table1[[#This Row],[Date de fin de lecture FR]]-Table1[[#This Row],[Date d''achat]]))</f>
        <v>0</v>
      </c>
      <c r="R100">
        <f>IF(ISBLANK(Table1[[#This Row],[Date de sortie]]),0,ROUNDDOWN(YEAR(Table1[[#This Row],[Date de sortie]]),-1))</f>
        <v>0</v>
      </c>
    </row>
    <row r="101" spans="1:18" x14ac:dyDescent="0.25">
      <c r="A101" t="s">
        <v>154</v>
      </c>
      <c r="B101" t="s">
        <v>140</v>
      </c>
      <c r="C101">
        <v>1</v>
      </c>
      <c r="D101">
        <v>1</v>
      </c>
      <c r="E101">
        <v>1</v>
      </c>
      <c r="F101" t="s">
        <v>7</v>
      </c>
      <c r="I101">
        <v>508</v>
      </c>
      <c r="L101" s="2">
        <v>42208</v>
      </c>
      <c r="M101" t="s">
        <v>6</v>
      </c>
      <c r="N101">
        <f>IF(ISBLANK(Table1[[#This Row],[Date de fin de lecture FR]]),0,YEAR(Table1[[#This Row],[Date de fin de lecture FR]]))</f>
        <v>2015</v>
      </c>
      <c r="O101">
        <f>IF(ISBLANK(Table1[[#This Row],[Date de début de lecture]]),0,(IF(ISBLANK(Table1[[#This Row],[Date de fin de lecture FR]]),0,Table1[[#This Row],[Date de fin de lecture FR]]-Table1[[#This Row],[Date de début de lecture]])))</f>
        <v>0</v>
      </c>
      <c r="P101" s="3">
        <f>IF(Table1[[#This Row],[Temps de lecture en jours]]=0,0,IF(ISBLANK(Table1[[#This Row],[Nbr Pages]]),0,Table1[[#This Row],[Nbr Pages]]/Table1[[#This Row],[Temps de lecture en jours]]))</f>
        <v>0</v>
      </c>
      <c r="Q101">
        <f>IF(ISBLANK(Table1[[#This Row],[Date d''achat]]),0,IF(ISBLANK(Table1[[#This Row],[Date de fin de lecture FR]]),0,Table1[[#This Row],[Date de fin de lecture FR]]-Table1[[#This Row],[Date d''achat]]))</f>
        <v>0</v>
      </c>
      <c r="R101">
        <f>IF(ISBLANK(Table1[[#This Row],[Date de sortie]]),0,ROUNDDOWN(YEAR(Table1[[#This Row],[Date de sortie]]),-1))</f>
        <v>0</v>
      </c>
    </row>
    <row r="102" spans="1:18" x14ac:dyDescent="0.25">
      <c r="A102" t="s">
        <v>155</v>
      </c>
      <c r="B102" t="s">
        <v>140</v>
      </c>
      <c r="C102">
        <v>1</v>
      </c>
      <c r="D102">
        <v>1</v>
      </c>
      <c r="E102">
        <v>1</v>
      </c>
      <c r="F102" t="s">
        <v>7</v>
      </c>
      <c r="I102">
        <v>528</v>
      </c>
      <c r="L102" s="2">
        <v>42256</v>
      </c>
      <c r="M102" t="s">
        <v>6</v>
      </c>
      <c r="N102">
        <f>IF(ISBLANK(Table1[[#This Row],[Date de fin de lecture FR]]),0,YEAR(Table1[[#This Row],[Date de fin de lecture FR]]))</f>
        <v>2015</v>
      </c>
      <c r="O102">
        <f>IF(ISBLANK(Table1[[#This Row],[Date de début de lecture]]),0,(IF(ISBLANK(Table1[[#This Row],[Date de fin de lecture FR]]),0,Table1[[#This Row],[Date de fin de lecture FR]]-Table1[[#This Row],[Date de début de lecture]])))</f>
        <v>0</v>
      </c>
      <c r="P102" s="3">
        <f>IF(Table1[[#This Row],[Temps de lecture en jours]]=0,0,IF(ISBLANK(Table1[[#This Row],[Nbr Pages]]),0,Table1[[#This Row],[Nbr Pages]]/Table1[[#This Row],[Temps de lecture en jours]]))</f>
        <v>0</v>
      </c>
      <c r="Q102">
        <f>IF(ISBLANK(Table1[[#This Row],[Date d''achat]]),0,IF(ISBLANK(Table1[[#This Row],[Date de fin de lecture FR]]),0,Table1[[#This Row],[Date de fin de lecture FR]]-Table1[[#This Row],[Date d''achat]]))</f>
        <v>0</v>
      </c>
      <c r="R102">
        <f>IF(ISBLANK(Table1[[#This Row],[Date de sortie]]),0,ROUNDDOWN(YEAR(Table1[[#This Row],[Date de sortie]]),-1))</f>
        <v>0</v>
      </c>
    </row>
    <row r="103" spans="1:18" x14ac:dyDescent="0.25">
      <c r="A103" t="s">
        <v>156</v>
      </c>
      <c r="B103" t="s">
        <v>140</v>
      </c>
      <c r="C103">
        <v>1</v>
      </c>
      <c r="D103">
        <v>1</v>
      </c>
      <c r="E103">
        <v>1</v>
      </c>
      <c r="F103" t="s">
        <v>7</v>
      </c>
      <c r="I103">
        <v>567</v>
      </c>
      <c r="L103" s="2">
        <v>42298</v>
      </c>
      <c r="M103" t="s">
        <v>6</v>
      </c>
      <c r="N103">
        <f>IF(ISBLANK(Table1[[#This Row],[Date de fin de lecture FR]]),0,YEAR(Table1[[#This Row],[Date de fin de lecture FR]]))</f>
        <v>2015</v>
      </c>
      <c r="O103">
        <f>IF(ISBLANK(Table1[[#This Row],[Date de début de lecture]]),0,(IF(ISBLANK(Table1[[#This Row],[Date de fin de lecture FR]]),0,Table1[[#This Row],[Date de fin de lecture FR]]-Table1[[#This Row],[Date de début de lecture]])))</f>
        <v>0</v>
      </c>
      <c r="P103" s="3">
        <f>IF(Table1[[#This Row],[Temps de lecture en jours]]=0,0,IF(ISBLANK(Table1[[#This Row],[Nbr Pages]]),0,Table1[[#This Row],[Nbr Pages]]/Table1[[#This Row],[Temps de lecture en jours]]))</f>
        <v>0</v>
      </c>
      <c r="Q103">
        <f>IF(ISBLANK(Table1[[#This Row],[Date d''achat]]),0,IF(ISBLANK(Table1[[#This Row],[Date de fin de lecture FR]]),0,Table1[[#This Row],[Date de fin de lecture FR]]-Table1[[#This Row],[Date d''achat]]))</f>
        <v>0</v>
      </c>
      <c r="R103">
        <f>IF(ISBLANK(Table1[[#This Row],[Date de sortie]]),0,ROUNDDOWN(YEAR(Table1[[#This Row],[Date de sortie]]),-1))</f>
        <v>0</v>
      </c>
    </row>
    <row r="104" spans="1:18" x14ac:dyDescent="0.25">
      <c r="A104" t="s">
        <v>157</v>
      </c>
      <c r="B104" t="s">
        <v>140</v>
      </c>
      <c r="C104">
        <v>1</v>
      </c>
      <c r="D104">
        <v>1</v>
      </c>
      <c r="E104" t="s">
        <v>6</v>
      </c>
      <c r="F104" t="s">
        <v>7</v>
      </c>
      <c r="I104">
        <v>224</v>
      </c>
      <c r="M104" t="s">
        <v>6</v>
      </c>
      <c r="N104">
        <f>IF(ISBLANK(Table1[[#This Row],[Date de fin de lecture FR]]),0,YEAR(Table1[[#This Row],[Date de fin de lecture FR]]))</f>
        <v>0</v>
      </c>
      <c r="O104">
        <f>IF(ISBLANK(Table1[[#This Row],[Date de début de lecture]]),0,(IF(ISBLANK(Table1[[#This Row],[Date de fin de lecture FR]]),0,Table1[[#This Row],[Date de fin de lecture FR]]-Table1[[#This Row],[Date de début de lecture]])))</f>
        <v>0</v>
      </c>
      <c r="P104" s="3">
        <f>IF(Table1[[#This Row],[Temps de lecture en jours]]=0,0,IF(ISBLANK(Table1[[#This Row],[Nbr Pages]]),0,Table1[[#This Row],[Nbr Pages]]/Table1[[#This Row],[Temps de lecture en jours]]))</f>
        <v>0</v>
      </c>
      <c r="Q104">
        <f>IF(ISBLANK(Table1[[#This Row],[Date d''achat]]),0,IF(ISBLANK(Table1[[#This Row],[Date de fin de lecture FR]]),0,Table1[[#This Row],[Date de fin de lecture FR]]-Table1[[#This Row],[Date d''achat]]))</f>
        <v>0</v>
      </c>
      <c r="R104">
        <f>IF(ISBLANK(Table1[[#This Row],[Date de sortie]]),0,ROUNDDOWN(YEAR(Table1[[#This Row],[Date de sortie]]),-1))</f>
        <v>0</v>
      </c>
    </row>
    <row r="105" spans="1:18" x14ac:dyDescent="0.25">
      <c r="A105" t="s">
        <v>158</v>
      </c>
      <c r="B105" t="s">
        <v>140</v>
      </c>
      <c r="C105">
        <v>1</v>
      </c>
      <c r="D105">
        <v>1</v>
      </c>
      <c r="E105">
        <v>1</v>
      </c>
      <c r="F105" t="s">
        <v>7</v>
      </c>
      <c r="I105">
        <v>284</v>
      </c>
      <c r="L105" s="2">
        <v>43148</v>
      </c>
      <c r="M105" t="s">
        <v>6</v>
      </c>
      <c r="N105">
        <f>IF(ISBLANK(Table1[[#This Row],[Date de fin de lecture FR]]),0,YEAR(Table1[[#This Row],[Date de fin de lecture FR]]))</f>
        <v>2018</v>
      </c>
      <c r="O105">
        <f>IF(ISBLANK(Table1[[#This Row],[Date de début de lecture]]),0,(IF(ISBLANK(Table1[[#This Row],[Date de fin de lecture FR]]),0,Table1[[#This Row],[Date de fin de lecture FR]]-Table1[[#This Row],[Date de début de lecture]])))</f>
        <v>0</v>
      </c>
      <c r="P105" s="3">
        <f>IF(Table1[[#This Row],[Temps de lecture en jours]]=0,0,IF(ISBLANK(Table1[[#This Row],[Nbr Pages]]),0,Table1[[#This Row],[Nbr Pages]]/Table1[[#This Row],[Temps de lecture en jours]]))</f>
        <v>0</v>
      </c>
      <c r="Q105">
        <f>IF(ISBLANK(Table1[[#This Row],[Date d''achat]]),0,IF(ISBLANK(Table1[[#This Row],[Date de fin de lecture FR]]),0,Table1[[#This Row],[Date de fin de lecture FR]]-Table1[[#This Row],[Date d''achat]]))</f>
        <v>0</v>
      </c>
      <c r="R105">
        <f>IF(ISBLANK(Table1[[#This Row],[Date de sortie]]),0,ROUNDDOWN(YEAR(Table1[[#This Row],[Date de sortie]]),-1))</f>
        <v>0</v>
      </c>
    </row>
    <row r="106" spans="1:18" x14ac:dyDescent="0.25">
      <c r="A106" t="s">
        <v>159</v>
      </c>
      <c r="B106" t="s">
        <v>140</v>
      </c>
      <c r="C106">
        <v>1</v>
      </c>
      <c r="D106" t="s">
        <v>6</v>
      </c>
      <c r="E106" t="s">
        <v>6</v>
      </c>
      <c r="F106" t="s">
        <v>7</v>
      </c>
      <c r="I106">
        <v>1088</v>
      </c>
      <c r="M106" t="s">
        <v>6</v>
      </c>
      <c r="N106">
        <f>IF(ISBLANK(Table1[[#This Row],[Date de fin de lecture FR]]),0,YEAR(Table1[[#This Row],[Date de fin de lecture FR]]))</f>
        <v>0</v>
      </c>
      <c r="O106">
        <f>IF(ISBLANK(Table1[[#This Row],[Date de début de lecture]]),0,(IF(ISBLANK(Table1[[#This Row],[Date de fin de lecture FR]]),0,Table1[[#This Row],[Date de fin de lecture FR]]-Table1[[#This Row],[Date de début de lecture]])))</f>
        <v>0</v>
      </c>
      <c r="P106" s="3">
        <f>IF(Table1[[#This Row],[Temps de lecture en jours]]=0,0,IF(ISBLANK(Table1[[#This Row],[Nbr Pages]]),0,Table1[[#This Row],[Nbr Pages]]/Table1[[#This Row],[Temps de lecture en jours]]))</f>
        <v>0</v>
      </c>
      <c r="Q106">
        <f>IF(ISBLANK(Table1[[#This Row],[Date d''achat]]),0,IF(ISBLANK(Table1[[#This Row],[Date de fin de lecture FR]]),0,Table1[[#This Row],[Date de fin de lecture FR]]-Table1[[#This Row],[Date d''achat]]))</f>
        <v>0</v>
      </c>
      <c r="R106">
        <f>IF(ISBLANK(Table1[[#This Row],[Date de sortie]]),0,ROUNDDOWN(YEAR(Table1[[#This Row],[Date de sortie]]),-1))</f>
        <v>0</v>
      </c>
    </row>
    <row r="107" spans="1:18" x14ac:dyDescent="0.25">
      <c r="A107" t="s">
        <v>160</v>
      </c>
      <c r="B107" t="s">
        <v>140</v>
      </c>
      <c r="C107">
        <v>1</v>
      </c>
      <c r="D107">
        <v>1</v>
      </c>
      <c r="E107">
        <v>1</v>
      </c>
      <c r="F107" t="s">
        <v>7</v>
      </c>
      <c r="I107">
        <v>217</v>
      </c>
      <c r="M107" t="s">
        <v>6</v>
      </c>
      <c r="N107">
        <f>IF(ISBLANK(Table1[[#This Row],[Date de fin de lecture FR]]),0,YEAR(Table1[[#This Row],[Date de fin de lecture FR]]))</f>
        <v>0</v>
      </c>
      <c r="O107">
        <f>IF(ISBLANK(Table1[[#This Row],[Date de début de lecture]]),0,(IF(ISBLANK(Table1[[#This Row],[Date de fin de lecture FR]]),0,Table1[[#This Row],[Date de fin de lecture FR]]-Table1[[#This Row],[Date de début de lecture]])))</f>
        <v>0</v>
      </c>
      <c r="P107" s="3">
        <f>IF(Table1[[#This Row],[Temps de lecture en jours]]=0,0,IF(ISBLANK(Table1[[#This Row],[Nbr Pages]]),0,Table1[[#This Row],[Nbr Pages]]/Table1[[#This Row],[Temps de lecture en jours]]))</f>
        <v>0</v>
      </c>
      <c r="Q107">
        <f>IF(ISBLANK(Table1[[#This Row],[Date d''achat]]),0,IF(ISBLANK(Table1[[#This Row],[Date de fin de lecture FR]]),0,Table1[[#This Row],[Date de fin de lecture FR]]-Table1[[#This Row],[Date d''achat]]))</f>
        <v>0</v>
      </c>
      <c r="R107">
        <f>IF(ISBLANK(Table1[[#This Row],[Date de sortie]]),0,ROUNDDOWN(YEAR(Table1[[#This Row],[Date de sortie]]),-1))</f>
        <v>0</v>
      </c>
    </row>
    <row r="108" spans="1:18" x14ac:dyDescent="0.25">
      <c r="A108" t="s">
        <v>161</v>
      </c>
      <c r="B108" t="s">
        <v>162</v>
      </c>
      <c r="C108">
        <v>1</v>
      </c>
      <c r="D108">
        <v>1</v>
      </c>
      <c r="E108" t="s">
        <v>6</v>
      </c>
      <c r="F108" t="s">
        <v>11</v>
      </c>
      <c r="I108">
        <v>352</v>
      </c>
      <c r="L108" s="2">
        <v>43101</v>
      </c>
      <c r="M108" t="s">
        <v>6</v>
      </c>
      <c r="N108">
        <f>IF(ISBLANK(Table1[[#This Row],[Date de fin de lecture FR]]),0,YEAR(Table1[[#This Row],[Date de fin de lecture FR]]))</f>
        <v>2018</v>
      </c>
      <c r="O108">
        <f>IF(ISBLANK(Table1[[#This Row],[Date de début de lecture]]),0,(IF(ISBLANK(Table1[[#This Row],[Date de fin de lecture FR]]),0,Table1[[#This Row],[Date de fin de lecture FR]]-Table1[[#This Row],[Date de début de lecture]])))</f>
        <v>0</v>
      </c>
      <c r="P108" s="3">
        <f>IF(Table1[[#This Row],[Temps de lecture en jours]]=0,0,IF(ISBLANK(Table1[[#This Row],[Nbr Pages]]),0,Table1[[#This Row],[Nbr Pages]]/Table1[[#This Row],[Temps de lecture en jours]]))</f>
        <v>0</v>
      </c>
      <c r="Q108">
        <f>IF(ISBLANK(Table1[[#This Row],[Date d''achat]]),0,IF(ISBLANK(Table1[[#This Row],[Date de fin de lecture FR]]),0,Table1[[#This Row],[Date de fin de lecture FR]]-Table1[[#This Row],[Date d''achat]]))</f>
        <v>0</v>
      </c>
      <c r="R108">
        <f>IF(ISBLANK(Table1[[#This Row],[Date de sortie]]),0,ROUNDDOWN(YEAR(Table1[[#This Row],[Date de sortie]]),-1))</f>
        <v>0</v>
      </c>
    </row>
    <row r="109" spans="1:18" x14ac:dyDescent="0.25">
      <c r="A109" t="s">
        <v>163</v>
      </c>
      <c r="B109" t="s">
        <v>162</v>
      </c>
      <c r="C109">
        <v>1</v>
      </c>
      <c r="D109">
        <v>1</v>
      </c>
      <c r="E109">
        <v>1</v>
      </c>
      <c r="F109" t="s">
        <v>58</v>
      </c>
      <c r="I109">
        <v>308</v>
      </c>
      <c r="L109" s="2">
        <v>43693</v>
      </c>
      <c r="M109" t="s">
        <v>6</v>
      </c>
      <c r="N109">
        <f>IF(ISBLANK(Table1[[#This Row],[Date de fin de lecture FR]]),0,YEAR(Table1[[#This Row],[Date de fin de lecture FR]]))</f>
        <v>2019</v>
      </c>
      <c r="O109">
        <f>IF(ISBLANK(Table1[[#This Row],[Date de début de lecture]]),0,(IF(ISBLANK(Table1[[#This Row],[Date de fin de lecture FR]]),0,Table1[[#This Row],[Date de fin de lecture FR]]-Table1[[#This Row],[Date de début de lecture]])))</f>
        <v>0</v>
      </c>
      <c r="P109" s="3">
        <f>IF(Table1[[#This Row],[Temps de lecture en jours]]=0,0,IF(ISBLANK(Table1[[#This Row],[Nbr Pages]]),0,Table1[[#This Row],[Nbr Pages]]/Table1[[#This Row],[Temps de lecture en jours]]))</f>
        <v>0</v>
      </c>
      <c r="Q109">
        <f>IF(ISBLANK(Table1[[#This Row],[Date d''achat]]),0,IF(ISBLANK(Table1[[#This Row],[Date de fin de lecture FR]]),0,Table1[[#This Row],[Date de fin de lecture FR]]-Table1[[#This Row],[Date d''achat]]))</f>
        <v>0</v>
      </c>
      <c r="R109">
        <f>IF(ISBLANK(Table1[[#This Row],[Date de sortie]]),0,ROUNDDOWN(YEAR(Table1[[#This Row],[Date de sortie]]),-1))</f>
        <v>0</v>
      </c>
    </row>
    <row r="110" spans="1:18" x14ac:dyDescent="0.25">
      <c r="A110" t="s">
        <v>164</v>
      </c>
      <c r="B110" t="s">
        <v>162</v>
      </c>
      <c r="C110">
        <v>1</v>
      </c>
      <c r="D110">
        <v>1</v>
      </c>
      <c r="E110">
        <v>1</v>
      </c>
      <c r="F110" t="s">
        <v>58</v>
      </c>
      <c r="I110">
        <v>364</v>
      </c>
      <c r="L110" s="2">
        <v>43693</v>
      </c>
      <c r="M110" t="s">
        <v>6</v>
      </c>
      <c r="N110">
        <f>IF(ISBLANK(Table1[[#This Row],[Date de fin de lecture FR]]),0,YEAR(Table1[[#This Row],[Date de fin de lecture FR]]))</f>
        <v>2019</v>
      </c>
      <c r="O110">
        <f>IF(ISBLANK(Table1[[#This Row],[Date de début de lecture]]),0,(IF(ISBLANK(Table1[[#This Row],[Date de fin de lecture FR]]),0,Table1[[#This Row],[Date de fin de lecture FR]]-Table1[[#This Row],[Date de début de lecture]])))</f>
        <v>0</v>
      </c>
      <c r="P110" s="3">
        <f>IF(Table1[[#This Row],[Temps de lecture en jours]]=0,0,IF(ISBLANK(Table1[[#This Row],[Nbr Pages]]),0,Table1[[#This Row],[Nbr Pages]]/Table1[[#This Row],[Temps de lecture en jours]]))</f>
        <v>0</v>
      </c>
      <c r="Q110">
        <f>IF(ISBLANK(Table1[[#This Row],[Date d''achat]]),0,IF(ISBLANK(Table1[[#This Row],[Date de fin de lecture FR]]),0,Table1[[#This Row],[Date de fin de lecture FR]]-Table1[[#This Row],[Date d''achat]]))</f>
        <v>0</v>
      </c>
      <c r="R110">
        <f>IF(ISBLANK(Table1[[#This Row],[Date de sortie]]),0,ROUNDDOWN(YEAR(Table1[[#This Row],[Date de sortie]]),-1))</f>
        <v>0</v>
      </c>
    </row>
    <row r="111" spans="1:18" x14ac:dyDescent="0.25">
      <c r="A111" t="s">
        <v>165</v>
      </c>
      <c r="B111" t="s">
        <v>162</v>
      </c>
      <c r="C111">
        <v>1</v>
      </c>
      <c r="D111">
        <v>1</v>
      </c>
      <c r="E111">
        <v>1</v>
      </c>
      <c r="F111" t="s">
        <v>58</v>
      </c>
      <c r="I111">
        <v>443</v>
      </c>
      <c r="L111" s="2">
        <v>43466</v>
      </c>
      <c r="M111" t="s">
        <v>6</v>
      </c>
      <c r="N111">
        <f>IF(ISBLANK(Table1[[#This Row],[Date de fin de lecture FR]]),0,YEAR(Table1[[#This Row],[Date de fin de lecture FR]]))</f>
        <v>2019</v>
      </c>
      <c r="O111">
        <f>IF(ISBLANK(Table1[[#This Row],[Date de début de lecture]]),0,(IF(ISBLANK(Table1[[#This Row],[Date de fin de lecture FR]]),0,Table1[[#This Row],[Date de fin de lecture FR]]-Table1[[#This Row],[Date de début de lecture]])))</f>
        <v>0</v>
      </c>
      <c r="P111" s="3">
        <f>IF(Table1[[#This Row],[Temps de lecture en jours]]=0,0,IF(ISBLANK(Table1[[#This Row],[Nbr Pages]]),0,Table1[[#This Row],[Nbr Pages]]/Table1[[#This Row],[Temps de lecture en jours]]))</f>
        <v>0</v>
      </c>
      <c r="Q111">
        <f>IF(ISBLANK(Table1[[#This Row],[Date d''achat]]),0,IF(ISBLANK(Table1[[#This Row],[Date de fin de lecture FR]]),0,Table1[[#This Row],[Date de fin de lecture FR]]-Table1[[#This Row],[Date d''achat]]))</f>
        <v>0</v>
      </c>
      <c r="R111">
        <f>IF(ISBLANK(Table1[[#This Row],[Date de sortie]]),0,ROUNDDOWN(YEAR(Table1[[#This Row],[Date de sortie]]),-1))</f>
        <v>0</v>
      </c>
    </row>
    <row r="112" spans="1:18" x14ac:dyDescent="0.25">
      <c r="A112" t="s">
        <v>166</v>
      </c>
      <c r="B112" t="s">
        <v>162</v>
      </c>
      <c r="C112">
        <v>1</v>
      </c>
      <c r="D112">
        <v>1</v>
      </c>
      <c r="E112">
        <v>1</v>
      </c>
      <c r="F112" t="s">
        <v>58</v>
      </c>
      <c r="I112">
        <v>768</v>
      </c>
      <c r="L112" s="2">
        <v>43724</v>
      </c>
      <c r="M112" t="s">
        <v>6</v>
      </c>
      <c r="N112">
        <f>IF(ISBLANK(Table1[[#This Row],[Date de fin de lecture FR]]),0,YEAR(Table1[[#This Row],[Date de fin de lecture FR]]))</f>
        <v>2019</v>
      </c>
      <c r="O112">
        <f>IF(ISBLANK(Table1[[#This Row],[Date de début de lecture]]),0,(IF(ISBLANK(Table1[[#This Row],[Date de fin de lecture FR]]),0,Table1[[#This Row],[Date de fin de lecture FR]]-Table1[[#This Row],[Date de début de lecture]])))</f>
        <v>0</v>
      </c>
      <c r="P112" s="3">
        <f>IF(Table1[[#This Row],[Temps de lecture en jours]]=0,0,IF(ISBLANK(Table1[[#This Row],[Nbr Pages]]),0,Table1[[#This Row],[Nbr Pages]]/Table1[[#This Row],[Temps de lecture en jours]]))</f>
        <v>0</v>
      </c>
      <c r="Q112">
        <f>IF(ISBLANK(Table1[[#This Row],[Date d''achat]]),0,IF(ISBLANK(Table1[[#This Row],[Date de fin de lecture FR]]),0,Table1[[#This Row],[Date de fin de lecture FR]]-Table1[[#This Row],[Date d''achat]]))</f>
        <v>0</v>
      </c>
      <c r="R112">
        <f>IF(ISBLANK(Table1[[#This Row],[Date de sortie]]),0,ROUNDDOWN(YEAR(Table1[[#This Row],[Date de sortie]]),-1))</f>
        <v>0</v>
      </c>
    </row>
    <row r="113" spans="1:18" x14ac:dyDescent="0.25">
      <c r="A113" t="s">
        <v>167</v>
      </c>
      <c r="B113" t="s">
        <v>162</v>
      </c>
      <c r="C113">
        <v>1</v>
      </c>
      <c r="D113">
        <v>1</v>
      </c>
      <c r="E113">
        <v>1</v>
      </c>
      <c r="F113" t="s">
        <v>58</v>
      </c>
      <c r="I113">
        <v>1036</v>
      </c>
      <c r="L113" s="2">
        <v>43863</v>
      </c>
      <c r="M113" t="s">
        <v>368</v>
      </c>
      <c r="N113">
        <f>IF(ISBLANK(Table1[[#This Row],[Date de fin de lecture FR]]),0,YEAR(Table1[[#This Row],[Date de fin de lecture FR]]))</f>
        <v>2020</v>
      </c>
      <c r="O113">
        <f>IF(ISBLANK(Table1[[#This Row],[Date de début de lecture]]),0,(IF(ISBLANK(Table1[[#This Row],[Date de fin de lecture FR]]),0,Table1[[#This Row],[Date de fin de lecture FR]]-Table1[[#This Row],[Date de début de lecture]])))</f>
        <v>0</v>
      </c>
      <c r="P113" s="3">
        <f>IF(Table1[[#This Row],[Temps de lecture en jours]]=0,0,IF(ISBLANK(Table1[[#This Row],[Nbr Pages]]),0,Table1[[#This Row],[Nbr Pages]]/Table1[[#This Row],[Temps de lecture en jours]]))</f>
        <v>0</v>
      </c>
      <c r="Q113">
        <f>IF(ISBLANK(Table1[[#This Row],[Date d''achat]]),0,IF(ISBLANK(Table1[[#This Row],[Date de fin de lecture FR]]),0,Table1[[#This Row],[Date de fin de lecture FR]]-Table1[[#This Row],[Date d''achat]]))</f>
        <v>0</v>
      </c>
      <c r="R113">
        <f>IF(ISBLANK(Table1[[#This Row],[Date de sortie]]),0,ROUNDDOWN(YEAR(Table1[[#This Row],[Date de sortie]]),-1))</f>
        <v>0</v>
      </c>
    </row>
    <row r="114" spans="1:18" x14ac:dyDescent="0.25">
      <c r="A114" t="s">
        <v>168</v>
      </c>
      <c r="B114" t="s">
        <v>162</v>
      </c>
      <c r="C114">
        <v>1</v>
      </c>
      <c r="D114">
        <v>1</v>
      </c>
      <c r="E114">
        <v>1</v>
      </c>
      <c r="F114" t="s">
        <v>58</v>
      </c>
      <c r="I114">
        <v>751</v>
      </c>
      <c r="L114" s="2">
        <v>43922</v>
      </c>
      <c r="M114" t="s">
        <v>369</v>
      </c>
      <c r="N114">
        <f>IF(ISBLANK(Table1[[#This Row],[Date de fin de lecture FR]]),0,YEAR(Table1[[#This Row],[Date de fin de lecture FR]]))</f>
        <v>2020</v>
      </c>
      <c r="O114">
        <f>IF(ISBLANK(Table1[[#This Row],[Date de début de lecture]]),0,(IF(ISBLANK(Table1[[#This Row],[Date de fin de lecture FR]]),0,Table1[[#This Row],[Date de fin de lecture FR]]-Table1[[#This Row],[Date de début de lecture]])))</f>
        <v>0</v>
      </c>
      <c r="P114" s="3">
        <f>IF(Table1[[#This Row],[Temps de lecture en jours]]=0,0,IF(ISBLANK(Table1[[#This Row],[Nbr Pages]]),0,Table1[[#This Row],[Nbr Pages]]/Table1[[#This Row],[Temps de lecture en jours]]))</f>
        <v>0</v>
      </c>
      <c r="Q114">
        <f>IF(ISBLANK(Table1[[#This Row],[Date d''achat]]),0,IF(ISBLANK(Table1[[#This Row],[Date de fin de lecture FR]]),0,Table1[[#This Row],[Date de fin de lecture FR]]-Table1[[#This Row],[Date d''achat]]))</f>
        <v>0</v>
      </c>
      <c r="R114">
        <f>IF(ISBLANK(Table1[[#This Row],[Date de sortie]]),0,ROUNDDOWN(YEAR(Table1[[#This Row],[Date de sortie]]),-1))</f>
        <v>0</v>
      </c>
    </row>
    <row r="115" spans="1:18" x14ac:dyDescent="0.25">
      <c r="A115" t="s">
        <v>169</v>
      </c>
      <c r="B115" t="s">
        <v>162</v>
      </c>
      <c r="C115">
        <v>1</v>
      </c>
      <c r="D115">
        <v>1</v>
      </c>
      <c r="E115">
        <v>1</v>
      </c>
      <c r="F115" t="s">
        <v>58</v>
      </c>
      <c r="I115">
        <v>891</v>
      </c>
      <c r="L115" s="2">
        <v>44099</v>
      </c>
      <c r="N115">
        <f>IF(ISBLANK(Table1[[#This Row],[Date de fin de lecture FR]]),0,YEAR(Table1[[#This Row],[Date de fin de lecture FR]]))</f>
        <v>2020</v>
      </c>
      <c r="O115">
        <f>IF(ISBLANK(Table1[[#This Row],[Date de début de lecture]]),0,(IF(ISBLANK(Table1[[#This Row],[Date de fin de lecture FR]]),0,Table1[[#This Row],[Date de fin de lecture FR]]-Table1[[#This Row],[Date de début de lecture]])))</f>
        <v>0</v>
      </c>
      <c r="P115" s="3">
        <f>IF(Table1[[#This Row],[Temps de lecture en jours]]=0,0,IF(ISBLANK(Table1[[#This Row],[Nbr Pages]]),0,Table1[[#This Row],[Nbr Pages]]/Table1[[#This Row],[Temps de lecture en jours]]))</f>
        <v>0</v>
      </c>
      <c r="Q115">
        <f>IF(ISBLANK(Table1[[#This Row],[Date d''achat]]),0,IF(ISBLANK(Table1[[#This Row],[Date de fin de lecture FR]]),0,Table1[[#This Row],[Date de fin de lecture FR]]-Table1[[#This Row],[Date d''achat]]))</f>
        <v>0</v>
      </c>
      <c r="R115">
        <f>IF(ISBLANK(Table1[[#This Row],[Date de sortie]]),0,ROUNDDOWN(YEAR(Table1[[#This Row],[Date de sortie]]),-1))</f>
        <v>0</v>
      </c>
    </row>
    <row r="116" spans="1:18" x14ac:dyDescent="0.25">
      <c r="A116" t="s">
        <v>170</v>
      </c>
      <c r="B116" t="s">
        <v>171</v>
      </c>
      <c r="C116" t="s">
        <v>6</v>
      </c>
      <c r="D116">
        <v>1</v>
      </c>
      <c r="E116" t="s">
        <v>6</v>
      </c>
      <c r="F116" t="s">
        <v>11</v>
      </c>
      <c r="I116">
        <v>371</v>
      </c>
      <c r="L116" s="2">
        <v>42005</v>
      </c>
      <c r="M116" t="s">
        <v>370</v>
      </c>
      <c r="N116">
        <f>IF(ISBLANK(Table1[[#This Row],[Date de fin de lecture FR]]),0,YEAR(Table1[[#This Row],[Date de fin de lecture FR]]))</f>
        <v>2015</v>
      </c>
      <c r="O116">
        <f>IF(ISBLANK(Table1[[#This Row],[Date de début de lecture]]),0,(IF(ISBLANK(Table1[[#This Row],[Date de fin de lecture FR]]),0,Table1[[#This Row],[Date de fin de lecture FR]]-Table1[[#This Row],[Date de début de lecture]])))</f>
        <v>0</v>
      </c>
      <c r="P116" s="3">
        <f>IF(Table1[[#This Row],[Temps de lecture en jours]]=0,0,IF(ISBLANK(Table1[[#This Row],[Nbr Pages]]),0,Table1[[#This Row],[Nbr Pages]]/Table1[[#This Row],[Temps de lecture en jours]]))</f>
        <v>0</v>
      </c>
      <c r="Q116">
        <f>IF(ISBLANK(Table1[[#This Row],[Date d''achat]]),0,IF(ISBLANK(Table1[[#This Row],[Date de fin de lecture FR]]),0,Table1[[#This Row],[Date de fin de lecture FR]]-Table1[[#This Row],[Date d''achat]]))</f>
        <v>0</v>
      </c>
      <c r="R116">
        <f>IF(ISBLANK(Table1[[#This Row],[Date de sortie]]),0,ROUNDDOWN(YEAR(Table1[[#This Row],[Date de sortie]]),-1))</f>
        <v>0</v>
      </c>
    </row>
    <row r="117" spans="1:18" x14ac:dyDescent="0.25">
      <c r="A117" t="s">
        <v>172</v>
      </c>
      <c r="B117" t="s">
        <v>171</v>
      </c>
      <c r="C117">
        <v>1</v>
      </c>
      <c r="D117">
        <v>1</v>
      </c>
      <c r="E117" t="s">
        <v>6</v>
      </c>
      <c r="F117" t="s">
        <v>11</v>
      </c>
      <c r="G117" t="s">
        <v>87</v>
      </c>
      <c r="I117">
        <v>704</v>
      </c>
      <c r="M117" t="s">
        <v>6</v>
      </c>
      <c r="N117">
        <f>IF(ISBLANK(Table1[[#This Row],[Date de fin de lecture FR]]),0,YEAR(Table1[[#This Row],[Date de fin de lecture FR]]))</f>
        <v>0</v>
      </c>
      <c r="O117">
        <f>IF(ISBLANK(Table1[[#This Row],[Date de début de lecture]]),0,(IF(ISBLANK(Table1[[#This Row],[Date de fin de lecture FR]]),0,Table1[[#This Row],[Date de fin de lecture FR]]-Table1[[#This Row],[Date de début de lecture]])))</f>
        <v>0</v>
      </c>
      <c r="P117" s="3">
        <f>IF(Table1[[#This Row],[Temps de lecture en jours]]=0,0,IF(ISBLANK(Table1[[#This Row],[Nbr Pages]]),0,Table1[[#This Row],[Nbr Pages]]/Table1[[#This Row],[Temps de lecture en jours]]))</f>
        <v>0</v>
      </c>
      <c r="Q117">
        <f>IF(ISBLANK(Table1[[#This Row],[Date d''achat]]),0,IF(ISBLANK(Table1[[#This Row],[Date de fin de lecture FR]]),0,Table1[[#This Row],[Date de fin de lecture FR]]-Table1[[#This Row],[Date d''achat]]))</f>
        <v>0</v>
      </c>
      <c r="R117">
        <f>IF(ISBLANK(Table1[[#This Row],[Date de sortie]]),0,ROUNDDOWN(YEAR(Table1[[#This Row],[Date de sortie]]),-1))</f>
        <v>0</v>
      </c>
    </row>
    <row r="118" spans="1:18" x14ac:dyDescent="0.25">
      <c r="A118" t="s">
        <v>173</v>
      </c>
      <c r="B118" t="s">
        <v>171</v>
      </c>
      <c r="C118">
        <v>1</v>
      </c>
      <c r="D118" t="s">
        <v>6</v>
      </c>
      <c r="E118" t="s">
        <v>6</v>
      </c>
      <c r="F118" t="s">
        <v>11</v>
      </c>
      <c r="G118" t="s">
        <v>87</v>
      </c>
      <c r="M118" t="s">
        <v>6</v>
      </c>
      <c r="N118">
        <f>IF(ISBLANK(Table1[[#This Row],[Date de fin de lecture FR]]),0,YEAR(Table1[[#This Row],[Date de fin de lecture FR]]))</f>
        <v>0</v>
      </c>
      <c r="O118">
        <f>IF(ISBLANK(Table1[[#This Row],[Date de début de lecture]]),0,(IF(ISBLANK(Table1[[#This Row],[Date de fin de lecture FR]]),0,Table1[[#This Row],[Date de fin de lecture FR]]-Table1[[#This Row],[Date de début de lecture]])))</f>
        <v>0</v>
      </c>
      <c r="P118" s="3">
        <f>IF(Table1[[#This Row],[Temps de lecture en jours]]=0,0,IF(ISBLANK(Table1[[#This Row],[Nbr Pages]]),0,Table1[[#This Row],[Nbr Pages]]/Table1[[#This Row],[Temps de lecture en jours]]))</f>
        <v>0</v>
      </c>
      <c r="Q118">
        <f>IF(ISBLANK(Table1[[#This Row],[Date d''achat]]),0,IF(ISBLANK(Table1[[#This Row],[Date de fin de lecture FR]]),0,Table1[[#This Row],[Date de fin de lecture FR]]-Table1[[#This Row],[Date d''achat]]))</f>
        <v>0</v>
      </c>
      <c r="R118">
        <f>IF(ISBLANK(Table1[[#This Row],[Date de sortie]]),0,ROUNDDOWN(YEAR(Table1[[#This Row],[Date de sortie]]),-1))</f>
        <v>0</v>
      </c>
    </row>
    <row r="119" spans="1:18" x14ac:dyDescent="0.25">
      <c r="A119" t="s">
        <v>174</v>
      </c>
      <c r="B119" t="s">
        <v>171</v>
      </c>
      <c r="C119">
        <v>1</v>
      </c>
      <c r="D119" t="s">
        <v>6</v>
      </c>
      <c r="E119" t="s">
        <v>6</v>
      </c>
      <c r="F119" t="s">
        <v>11</v>
      </c>
      <c r="G119" t="s">
        <v>87</v>
      </c>
      <c r="M119" t="s">
        <v>6</v>
      </c>
      <c r="N119">
        <f>IF(ISBLANK(Table1[[#This Row],[Date de fin de lecture FR]]),0,YEAR(Table1[[#This Row],[Date de fin de lecture FR]]))</f>
        <v>0</v>
      </c>
      <c r="O119">
        <f>IF(ISBLANK(Table1[[#This Row],[Date de début de lecture]]),0,(IF(ISBLANK(Table1[[#This Row],[Date de fin de lecture FR]]),0,Table1[[#This Row],[Date de fin de lecture FR]]-Table1[[#This Row],[Date de début de lecture]])))</f>
        <v>0</v>
      </c>
      <c r="P119" s="3">
        <f>IF(Table1[[#This Row],[Temps de lecture en jours]]=0,0,IF(ISBLANK(Table1[[#This Row],[Nbr Pages]]),0,Table1[[#This Row],[Nbr Pages]]/Table1[[#This Row],[Temps de lecture en jours]]))</f>
        <v>0</v>
      </c>
      <c r="Q119">
        <f>IF(ISBLANK(Table1[[#This Row],[Date d''achat]]),0,IF(ISBLANK(Table1[[#This Row],[Date de fin de lecture FR]]),0,Table1[[#This Row],[Date de fin de lecture FR]]-Table1[[#This Row],[Date d''achat]]))</f>
        <v>0</v>
      </c>
      <c r="R119">
        <f>IF(ISBLANK(Table1[[#This Row],[Date de sortie]]),0,ROUNDDOWN(YEAR(Table1[[#This Row],[Date de sortie]]),-1))</f>
        <v>0</v>
      </c>
    </row>
    <row r="120" spans="1:18" x14ac:dyDescent="0.25">
      <c r="A120" t="s">
        <v>175</v>
      </c>
      <c r="B120" t="s">
        <v>171</v>
      </c>
      <c r="C120">
        <v>1</v>
      </c>
      <c r="D120" t="s">
        <v>6</v>
      </c>
      <c r="E120" t="s">
        <v>6</v>
      </c>
      <c r="F120" t="s">
        <v>11</v>
      </c>
      <c r="H120" s="2">
        <v>28383</v>
      </c>
      <c r="I120">
        <v>480</v>
      </c>
      <c r="M120" t="s">
        <v>6</v>
      </c>
      <c r="N120">
        <f>IF(ISBLANK(Table1[[#This Row],[Date de fin de lecture FR]]),0,YEAR(Table1[[#This Row],[Date de fin de lecture FR]]))</f>
        <v>0</v>
      </c>
      <c r="O120">
        <f>IF(ISBLANK(Table1[[#This Row],[Date de début de lecture]]),0,(IF(ISBLANK(Table1[[#This Row],[Date de fin de lecture FR]]),0,Table1[[#This Row],[Date de fin de lecture FR]]-Table1[[#This Row],[Date de début de lecture]])))</f>
        <v>0</v>
      </c>
      <c r="P120" s="3">
        <f>IF(Table1[[#This Row],[Temps de lecture en jours]]=0,0,IF(ISBLANK(Table1[[#This Row],[Nbr Pages]]),0,Table1[[#This Row],[Nbr Pages]]/Table1[[#This Row],[Temps de lecture en jours]]))</f>
        <v>0</v>
      </c>
      <c r="Q120">
        <f>IF(ISBLANK(Table1[[#This Row],[Date d''achat]]),0,IF(ISBLANK(Table1[[#This Row],[Date de fin de lecture FR]]),0,Table1[[#This Row],[Date de fin de lecture FR]]-Table1[[#This Row],[Date d''achat]]))</f>
        <v>0</v>
      </c>
      <c r="R120">
        <f>IF(ISBLANK(Table1[[#This Row],[Date de sortie]]),0,ROUNDDOWN(YEAR(Table1[[#This Row],[Date de sortie]]),-1))</f>
        <v>1970</v>
      </c>
    </row>
    <row r="121" spans="1:18" x14ac:dyDescent="0.25">
      <c r="A121" t="s">
        <v>176</v>
      </c>
      <c r="B121" t="s">
        <v>177</v>
      </c>
      <c r="C121">
        <v>1</v>
      </c>
      <c r="D121">
        <v>1</v>
      </c>
      <c r="E121">
        <v>1</v>
      </c>
      <c r="F121" t="s">
        <v>72</v>
      </c>
      <c r="H121" s="2">
        <v>33239</v>
      </c>
      <c r="I121">
        <v>361</v>
      </c>
      <c r="L121" s="2">
        <v>43504</v>
      </c>
      <c r="M121" t="s">
        <v>6</v>
      </c>
      <c r="N121">
        <f>IF(ISBLANK(Table1[[#This Row],[Date de fin de lecture FR]]),0,YEAR(Table1[[#This Row],[Date de fin de lecture FR]]))</f>
        <v>2019</v>
      </c>
      <c r="O121">
        <f>IF(ISBLANK(Table1[[#This Row],[Date de début de lecture]]),0,(IF(ISBLANK(Table1[[#This Row],[Date de fin de lecture FR]]),0,Table1[[#This Row],[Date de fin de lecture FR]]-Table1[[#This Row],[Date de début de lecture]])))</f>
        <v>0</v>
      </c>
      <c r="P121" s="3">
        <f>IF(Table1[[#This Row],[Temps de lecture en jours]]=0,0,IF(ISBLANK(Table1[[#This Row],[Nbr Pages]]),0,Table1[[#This Row],[Nbr Pages]]/Table1[[#This Row],[Temps de lecture en jours]]))</f>
        <v>0</v>
      </c>
      <c r="Q121">
        <f>IF(ISBLANK(Table1[[#This Row],[Date d''achat]]),0,IF(ISBLANK(Table1[[#This Row],[Date de fin de lecture FR]]),0,Table1[[#This Row],[Date de fin de lecture FR]]-Table1[[#This Row],[Date d''achat]]))</f>
        <v>0</v>
      </c>
      <c r="R121">
        <f>IF(ISBLANK(Table1[[#This Row],[Date de sortie]]),0,ROUNDDOWN(YEAR(Table1[[#This Row],[Date de sortie]]),-1))</f>
        <v>1990</v>
      </c>
    </row>
    <row r="122" spans="1:18" x14ac:dyDescent="0.25">
      <c r="A122" t="s">
        <v>178</v>
      </c>
      <c r="B122" t="s">
        <v>179</v>
      </c>
      <c r="C122">
        <v>1</v>
      </c>
      <c r="D122" t="s">
        <v>6</v>
      </c>
      <c r="E122" t="s">
        <v>6</v>
      </c>
      <c r="F122" t="s">
        <v>180</v>
      </c>
      <c r="M122" t="s">
        <v>6</v>
      </c>
      <c r="N122">
        <f>IF(ISBLANK(Table1[[#This Row],[Date de fin de lecture FR]]),0,YEAR(Table1[[#This Row],[Date de fin de lecture FR]]))</f>
        <v>0</v>
      </c>
      <c r="O122">
        <f>IF(ISBLANK(Table1[[#This Row],[Date de début de lecture]]),0,(IF(ISBLANK(Table1[[#This Row],[Date de fin de lecture FR]]),0,Table1[[#This Row],[Date de fin de lecture FR]]-Table1[[#This Row],[Date de début de lecture]])))</f>
        <v>0</v>
      </c>
      <c r="P122" s="3">
        <f>IF(Table1[[#This Row],[Temps de lecture en jours]]=0,0,IF(ISBLANK(Table1[[#This Row],[Nbr Pages]]),0,Table1[[#This Row],[Nbr Pages]]/Table1[[#This Row],[Temps de lecture en jours]]))</f>
        <v>0</v>
      </c>
      <c r="Q122">
        <f>IF(ISBLANK(Table1[[#This Row],[Date d''achat]]),0,IF(ISBLANK(Table1[[#This Row],[Date de fin de lecture FR]]),0,Table1[[#This Row],[Date de fin de lecture FR]]-Table1[[#This Row],[Date d''achat]]))</f>
        <v>0</v>
      </c>
      <c r="R122">
        <f>IF(ISBLANK(Table1[[#This Row],[Date de sortie]]),0,ROUNDDOWN(YEAR(Table1[[#This Row],[Date de sortie]]),-1))</f>
        <v>0</v>
      </c>
    </row>
    <row r="123" spans="1:18" x14ac:dyDescent="0.25">
      <c r="A123" t="s">
        <v>181</v>
      </c>
      <c r="B123" t="s">
        <v>182</v>
      </c>
      <c r="C123">
        <v>1</v>
      </c>
      <c r="D123">
        <v>1</v>
      </c>
      <c r="E123">
        <v>1</v>
      </c>
      <c r="F123" t="s">
        <v>7</v>
      </c>
      <c r="H123" s="2">
        <v>28843</v>
      </c>
      <c r="I123">
        <v>256</v>
      </c>
      <c r="L123" s="2">
        <v>43605</v>
      </c>
      <c r="M123" t="s">
        <v>6</v>
      </c>
      <c r="N123">
        <f>IF(ISBLANK(Table1[[#This Row],[Date de fin de lecture FR]]),0,YEAR(Table1[[#This Row],[Date de fin de lecture FR]]))</f>
        <v>2019</v>
      </c>
      <c r="O123">
        <f>IF(ISBLANK(Table1[[#This Row],[Date de début de lecture]]),0,(IF(ISBLANK(Table1[[#This Row],[Date de fin de lecture FR]]),0,Table1[[#This Row],[Date de fin de lecture FR]]-Table1[[#This Row],[Date de début de lecture]])))</f>
        <v>0</v>
      </c>
      <c r="P123" s="3">
        <f>IF(Table1[[#This Row],[Temps de lecture en jours]]=0,0,IF(ISBLANK(Table1[[#This Row],[Nbr Pages]]),0,Table1[[#This Row],[Nbr Pages]]/Table1[[#This Row],[Temps de lecture en jours]]))</f>
        <v>0</v>
      </c>
      <c r="Q123">
        <f>IF(ISBLANK(Table1[[#This Row],[Date d''achat]]),0,IF(ISBLANK(Table1[[#This Row],[Date de fin de lecture FR]]),0,Table1[[#This Row],[Date de fin de lecture FR]]-Table1[[#This Row],[Date d''achat]]))</f>
        <v>0</v>
      </c>
      <c r="R123">
        <f>IF(ISBLANK(Table1[[#This Row],[Date de sortie]]),0,ROUNDDOWN(YEAR(Table1[[#This Row],[Date de sortie]]),-1))</f>
        <v>1970</v>
      </c>
    </row>
    <row r="124" spans="1:18" x14ac:dyDescent="0.25">
      <c r="A124" t="s">
        <v>183</v>
      </c>
      <c r="B124" t="s">
        <v>182</v>
      </c>
      <c r="C124">
        <v>1</v>
      </c>
      <c r="D124" t="s">
        <v>6</v>
      </c>
      <c r="E124" t="s">
        <v>6</v>
      </c>
      <c r="F124" t="s">
        <v>7</v>
      </c>
      <c r="G124" t="s">
        <v>422</v>
      </c>
      <c r="H124" s="2">
        <v>27364</v>
      </c>
      <c r="I124">
        <v>281</v>
      </c>
      <c r="J124" s="2">
        <v>44517</v>
      </c>
      <c r="K124" s="2">
        <v>44872</v>
      </c>
      <c r="M124" t="s">
        <v>6</v>
      </c>
      <c r="N124">
        <f>IF(ISBLANK(Table1[[#This Row],[Date de fin de lecture FR]]),0,YEAR(Table1[[#This Row],[Date de fin de lecture FR]]))</f>
        <v>0</v>
      </c>
      <c r="O124">
        <f>IF(ISBLANK(Table1[[#This Row],[Date de début de lecture]]),0,(IF(ISBLANK(Table1[[#This Row],[Date de fin de lecture FR]]),0,Table1[[#This Row],[Date de fin de lecture FR]]-Table1[[#This Row],[Date de début de lecture]])))</f>
        <v>0</v>
      </c>
      <c r="P124" s="3">
        <f>IF(Table1[[#This Row],[Temps de lecture en jours]]=0,0,IF(ISBLANK(Table1[[#This Row],[Nbr Pages]]),0,Table1[[#This Row],[Nbr Pages]]/Table1[[#This Row],[Temps de lecture en jours]]))</f>
        <v>0</v>
      </c>
      <c r="Q124">
        <f>IF(ISBLANK(Table1[[#This Row],[Date d''achat]]),0,IF(ISBLANK(Table1[[#This Row],[Date de fin de lecture FR]]),0,Table1[[#This Row],[Date de fin de lecture FR]]-Table1[[#This Row],[Date d''achat]]))</f>
        <v>0</v>
      </c>
      <c r="R124">
        <f>IF(ISBLANK(Table1[[#This Row],[Date de sortie]]),0,ROUNDDOWN(YEAR(Table1[[#This Row],[Date de sortie]]),-1))</f>
        <v>1970</v>
      </c>
    </row>
    <row r="125" spans="1:18" x14ac:dyDescent="0.25">
      <c r="A125" t="s">
        <v>184</v>
      </c>
      <c r="B125" t="s">
        <v>185</v>
      </c>
      <c r="C125">
        <v>1</v>
      </c>
      <c r="D125" t="s">
        <v>6</v>
      </c>
      <c r="E125" t="s">
        <v>6</v>
      </c>
      <c r="F125" t="s">
        <v>72</v>
      </c>
      <c r="G125" t="s">
        <v>29</v>
      </c>
      <c r="H125" s="2">
        <v>41171</v>
      </c>
      <c r="I125">
        <v>672</v>
      </c>
      <c r="J125" s="2">
        <v>44557</v>
      </c>
      <c r="M125" t="s">
        <v>371</v>
      </c>
      <c r="N125">
        <f>IF(ISBLANK(Table1[[#This Row],[Date de fin de lecture FR]]),0,YEAR(Table1[[#This Row],[Date de fin de lecture FR]]))</f>
        <v>0</v>
      </c>
      <c r="O125">
        <f>IF(ISBLANK(Table1[[#This Row],[Date de début de lecture]]),0,(IF(ISBLANK(Table1[[#This Row],[Date de fin de lecture FR]]),0,Table1[[#This Row],[Date de fin de lecture FR]]-Table1[[#This Row],[Date de début de lecture]])))</f>
        <v>0</v>
      </c>
      <c r="P125" s="3">
        <f>IF(Table1[[#This Row],[Temps de lecture en jours]]=0,0,IF(ISBLANK(Table1[[#This Row],[Nbr Pages]]),0,Table1[[#This Row],[Nbr Pages]]/Table1[[#This Row],[Temps de lecture en jours]]))</f>
        <v>0</v>
      </c>
      <c r="Q125">
        <f>IF(ISBLANK(Table1[[#This Row],[Date d''achat]]),0,IF(ISBLANK(Table1[[#This Row],[Date de fin de lecture FR]]),0,Table1[[#This Row],[Date de fin de lecture FR]]-Table1[[#This Row],[Date d''achat]]))</f>
        <v>0</v>
      </c>
      <c r="R125">
        <f>IF(ISBLANK(Table1[[#This Row],[Date de sortie]]),0,ROUNDDOWN(YEAR(Table1[[#This Row],[Date de sortie]]),-1))</f>
        <v>2010</v>
      </c>
    </row>
    <row r="126" spans="1:18" x14ac:dyDescent="0.25">
      <c r="A126" t="s">
        <v>186</v>
      </c>
      <c r="B126" t="s">
        <v>187</v>
      </c>
      <c r="C126">
        <v>1</v>
      </c>
      <c r="D126">
        <v>1</v>
      </c>
      <c r="E126" t="s">
        <v>6</v>
      </c>
      <c r="F126" t="s">
        <v>7</v>
      </c>
      <c r="G126" t="s">
        <v>188</v>
      </c>
      <c r="I126">
        <v>416</v>
      </c>
      <c r="L126" s="2">
        <v>43479</v>
      </c>
      <c r="M126" t="s">
        <v>6</v>
      </c>
      <c r="N126">
        <f>IF(ISBLANK(Table1[[#This Row],[Date de fin de lecture FR]]),0,YEAR(Table1[[#This Row],[Date de fin de lecture FR]]))</f>
        <v>2019</v>
      </c>
      <c r="O126">
        <f>IF(ISBLANK(Table1[[#This Row],[Date de début de lecture]]),0,(IF(ISBLANK(Table1[[#This Row],[Date de fin de lecture FR]]),0,Table1[[#This Row],[Date de fin de lecture FR]]-Table1[[#This Row],[Date de début de lecture]])))</f>
        <v>0</v>
      </c>
      <c r="P126" s="3">
        <f>IF(Table1[[#This Row],[Temps de lecture en jours]]=0,0,IF(ISBLANK(Table1[[#This Row],[Nbr Pages]]),0,Table1[[#This Row],[Nbr Pages]]/Table1[[#This Row],[Temps de lecture en jours]]))</f>
        <v>0</v>
      </c>
      <c r="Q126">
        <f>IF(ISBLANK(Table1[[#This Row],[Date d''achat]]),0,IF(ISBLANK(Table1[[#This Row],[Date de fin de lecture FR]]),0,Table1[[#This Row],[Date de fin de lecture FR]]-Table1[[#This Row],[Date d''achat]]))</f>
        <v>0</v>
      </c>
      <c r="R126">
        <f>IF(ISBLANK(Table1[[#This Row],[Date de sortie]]),0,ROUNDDOWN(YEAR(Table1[[#This Row],[Date de sortie]]),-1))</f>
        <v>0</v>
      </c>
    </row>
    <row r="127" spans="1:18" x14ac:dyDescent="0.25">
      <c r="A127" t="s">
        <v>189</v>
      </c>
      <c r="B127" t="s">
        <v>190</v>
      </c>
      <c r="C127">
        <v>1</v>
      </c>
      <c r="D127">
        <v>1</v>
      </c>
      <c r="E127">
        <v>1</v>
      </c>
      <c r="F127" t="s">
        <v>72</v>
      </c>
      <c r="I127">
        <v>174</v>
      </c>
      <c r="L127" s="2">
        <v>42736</v>
      </c>
      <c r="M127" t="s">
        <v>6</v>
      </c>
      <c r="N127">
        <f>IF(ISBLANK(Table1[[#This Row],[Date de fin de lecture FR]]),0,YEAR(Table1[[#This Row],[Date de fin de lecture FR]]))</f>
        <v>2017</v>
      </c>
      <c r="O127">
        <f>IF(ISBLANK(Table1[[#This Row],[Date de début de lecture]]),0,(IF(ISBLANK(Table1[[#This Row],[Date de fin de lecture FR]]),0,Table1[[#This Row],[Date de fin de lecture FR]]-Table1[[#This Row],[Date de début de lecture]])))</f>
        <v>0</v>
      </c>
      <c r="P127" s="3">
        <f>IF(Table1[[#This Row],[Temps de lecture en jours]]=0,0,IF(ISBLANK(Table1[[#This Row],[Nbr Pages]]),0,Table1[[#This Row],[Nbr Pages]]/Table1[[#This Row],[Temps de lecture en jours]]))</f>
        <v>0</v>
      </c>
      <c r="Q127">
        <f>IF(ISBLANK(Table1[[#This Row],[Date d''achat]]),0,IF(ISBLANK(Table1[[#This Row],[Date de fin de lecture FR]]),0,Table1[[#This Row],[Date de fin de lecture FR]]-Table1[[#This Row],[Date d''achat]]))</f>
        <v>0</v>
      </c>
      <c r="R127">
        <f>IF(ISBLANK(Table1[[#This Row],[Date de sortie]]),0,ROUNDDOWN(YEAR(Table1[[#This Row],[Date de sortie]]),-1))</f>
        <v>0</v>
      </c>
    </row>
    <row r="128" spans="1:18" x14ac:dyDescent="0.25">
      <c r="A128" t="s">
        <v>191</v>
      </c>
      <c r="B128" t="s">
        <v>192</v>
      </c>
      <c r="C128">
        <v>1</v>
      </c>
      <c r="D128">
        <v>1</v>
      </c>
      <c r="E128">
        <v>1</v>
      </c>
      <c r="F128" t="s">
        <v>7</v>
      </c>
      <c r="I128">
        <v>240</v>
      </c>
      <c r="J128" s="2">
        <v>44189</v>
      </c>
      <c r="L128" s="2">
        <v>44203</v>
      </c>
      <c r="M128" t="s">
        <v>372</v>
      </c>
      <c r="N128">
        <f>IF(ISBLANK(Table1[[#This Row],[Date de fin de lecture FR]]),0,YEAR(Table1[[#This Row],[Date de fin de lecture FR]]))</f>
        <v>2021</v>
      </c>
      <c r="O128">
        <f>IF(ISBLANK(Table1[[#This Row],[Date de début de lecture]]),0,(IF(ISBLANK(Table1[[#This Row],[Date de fin de lecture FR]]),0,Table1[[#This Row],[Date de fin de lecture FR]]-Table1[[#This Row],[Date de début de lecture]])))</f>
        <v>0</v>
      </c>
      <c r="P128" s="3">
        <f>IF(Table1[[#This Row],[Temps de lecture en jours]]=0,0,IF(ISBLANK(Table1[[#This Row],[Nbr Pages]]),0,Table1[[#This Row],[Nbr Pages]]/Table1[[#This Row],[Temps de lecture en jours]]))</f>
        <v>0</v>
      </c>
      <c r="Q128">
        <f>IF(ISBLANK(Table1[[#This Row],[Date d''achat]]),0,IF(ISBLANK(Table1[[#This Row],[Date de fin de lecture FR]]),0,Table1[[#This Row],[Date de fin de lecture FR]]-Table1[[#This Row],[Date d''achat]]))</f>
        <v>14</v>
      </c>
      <c r="R128">
        <f>IF(ISBLANK(Table1[[#This Row],[Date de sortie]]),0,ROUNDDOWN(YEAR(Table1[[#This Row],[Date de sortie]]),-1))</f>
        <v>0</v>
      </c>
    </row>
    <row r="129" spans="1:18" x14ac:dyDescent="0.25">
      <c r="A129" t="s">
        <v>193</v>
      </c>
      <c r="B129" t="s">
        <v>194</v>
      </c>
      <c r="C129" t="s">
        <v>6</v>
      </c>
      <c r="D129" t="s">
        <v>6</v>
      </c>
      <c r="E129" t="s">
        <v>6</v>
      </c>
      <c r="F129" t="s">
        <v>6</v>
      </c>
      <c r="M129" t="s">
        <v>373</v>
      </c>
      <c r="N129">
        <f>IF(ISBLANK(Table1[[#This Row],[Date de fin de lecture FR]]),0,YEAR(Table1[[#This Row],[Date de fin de lecture FR]]))</f>
        <v>0</v>
      </c>
      <c r="O129">
        <f>IF(ISBLANK(Table1[[#This Row],[Date de début de lecture]]),0,(IF(ISBLANK(Table1[[#This Row],[Date de fin de lecture FR]]),0,Table1[[#This Row],[Date de fin de lecture FR]]-Table1[[#This Row],[Date de début de lecture]])))</f>
        <v>0</v>
      </c>
      <c r="P129" s="3">
        <f>IF(Table1[[#This Row],[Temps de lecture en jours]]=0,0,IF(ISBLANK(Table1[[#This Row],[Nbr Pages]]),0,Table1[[#This Row],[Nbr Pages]]/Table1[[#This Row],[Temps de lecture en jours]]))</f>
        <v>0</v>
      </c>
      <c r="Q129">
        <f>IF(ISBLANK(Table1[[#This Row],[Date d''achat]]),0,IF(ISBLANK(Table1[[#This Row],[Date de fin de lecture FR]]),0,Table1[[#This Row],[Date de fin de lecture FR]]-Table1[[#This Row],[Date d''achat]]))</f>
        <v>0</v>
      </c>
      <c r="R129">
        <f>IF(ISBLANK(Table1[[#This Row],[Date de sortie]]),0,ROUNDDOWN(YEAR(Table1[[#This Row],[Date de sortie]]),-1))</f>
        <v>0</v>
      </c>
    </row>
    <row r="130" spans="1:18" x14ac:dyDescent="0.25">
      <c r="A130" t="s">
        <v>195</v>
      </c>
      <c r="B130" t="s">
        <v>196</v>
      </c>
      <c r="C130">
        <v>1</v>
      </c>
      <c r="D130" t="s">
        <v>6</v>
      </c>
      <c r="E130" t="s">
        <v>6</v>
      </c>
      <c r="F130" t="s">
        <v>135</v>
      </c>
      <c r="M130" t="s">
        <v>6</v>
      </c>
      <c r="N130">
        <f>IF(ISBLANK(Table1[[#This Row],[Date de fin de lecture FR]]),0,YEAR(Table1[[#This Row],[Date de fin de lecture FR]]))</f>
        <v>0</v>
      </c>
      <c r="O130">
        <f>IF(ISBLANK(Table1[[#This Row],[Date de début de lecture]]),0,(IF(ISBLANK(Table1[[#This Row],[Date de fin de lecture FR]]),0,Table1[[#This Row],[Date de fin de lecture FR]]-Table1[[#This Row],[Date de début de lecture]])))</f>
        <v>0</v>
      </c>
      <c r="P130" s="3">
        <f>IF(Table1[[#This Row],[Temps de lecture en jours]]=0,0,IF(ISBLANK(Table1[[#This Row],[Nbr Pages]]),0,Table1[[#This Row],[Nbr Pages]]/Table1[[#This Row],[Temps de lecture en jours]]))</f>
        <v>0</v>
      </c>
      <c r="Q130">
        <f>IF(ISBLANK(Table1[[#This Row],[Date d''achat]]),0,IF(ISBLANK(Table1[[#This Row],[Date de fin de lecture FR]]),0,Table1[[#This Row],[Date de fin de lecture FR]]-Table1[[#This Row],[Date d''achat]]))</f>
        <v>0</v>
      </c>
      <c r="R130">
        <f>IF(ISBLANK(Table1[[#This Row],[Date de sortie]]),0,ROUNDDOWN(YEAR(Table1[[#This Row],[Date de sortie]]),-1))</f>
        <v>0</v>
      </c>
    </row>
    <row r="131" spans="1:18" x14ac:dyDescent="0.25">
      <c r="A131" t="s">
        <v>197</v>
      </c>
      <c r="B131" t="s">
        <v>198</v>
      </c>
      <c r="C131">
        <v>1</v>
      </c>
      <c r="D131" t="s">
        <v>6</v>
      </c>
      <c r="E131" t="s">
        <v>6</v>
      </c>
      <c r="F131" t="s">
        <v>6</v>
      </c>
      <c r="M131" t="s">
        <v>6</v>
      </c>
      <c r="N131">
        <f>IF(ISBLANK(Table1[[#This Row],[Date de fin de lecture FR]]),0,YEAR(Table1[[#This Row],[Date de fin de lecture FR]]))</f>
        <v>0</v>
      </c>
      <c r="O131">
        <f>IF(ISBLANK(Table1[[#This Row],[Date de début de lecture]]),0,(IF(ISBLANK(Table1[[#This Row],[Date de fin de lecture FR]]),0,Table1[[#This Row],[Date de fin de lecture FR]]-Table1[[#This Row],[Date de début de lecture]])))</f>
        <v>0</v>
      </c>
      <c r="P131" s="3">
        <f>IF(Table1[[#This Row],[Temps de lecture en jours]]=0,0,IF(ISBLANK(Table1[[#This Row],[Nbr Pages]]),0,Table1[[#This Row],[Nbr Pages]]/Table1[[#This Row],[Temps de lecture en jours]]))</f>
        <v>0</v>
      </c>
      <c r="Q131">
        <f>IF(ISBLANK(Table1[[#This Row],[Date d''achat]]),0,IF(ISBLANK(Table1[[#This Row],[Date de fin de lecture FR]]),0,Table1[[#This Row],[Date de fin de lecture FR]]-Table1[[#This Row],[Date d''achat]]))</f>
        <v>0</v>
      </c>
      <c r="R131">
        <f>IF(ISBLANK(Table1[[#This Row],[Date de sortie]]),0,ROUNDDOWN(YEAR(Table1[[#This Row],[Date de sortie]]),-1))</f>
        <v>0</v>
      </c>
    </row>
    <row r="132" spans="1:18" x14ac:dyDescent="0.25">
      <c r="A132" t="s">
        <v>199</v>
      </c>
      <c r="B132" t="s">
        <v>200</v>
      </c>
      <c r="C132" t="s">
        <v>6</v>
      </c>
      <c r="D132" t="s">
        <v>6</v>
      </c>
      <c r="E132" t="s">
        <v>6</v>
      </c>
      <c r="F132" t="s">
        <v>6</v>
      </c>
      <c r="M132" t="s">
        <v>374</v>
      </c>
      <c r="N132">
        <f>IF(ISBLANK(Table1[[#This Row],[Date de fin de lecture FR]]),0,YEAR(Table1[[#This Row],[Date de fin de lecture FR]]))</f>
        <v>0</v>
      </c>
      <c r="O132">
        <f>IF(ISBLANK(Table1[[#This Row],[Date de début de lecture]]),0,(IF(ISBLANK(Table1[[#This Row],[Date de fin de lecture FR]]),0,Table1[[#This Row],[Date de fin de lecture FR]]-Table1[[#This Row],[Date de début de lecture]])))</f>
        <v>0</v>
      </c>
      <c r="P132" s="3">
        <f>IF(Table1[[#This Row],[Temps de lecture en jours]]=0,0,IF(ISBLANK(Table1[[#This Row],[Nbr Pages]]),0,Table1[[#This Row],[Nbr Pages]]/Table1[[#This Row],[Temps de lecture en jours]]))</f>
        <v>0</v>
      </c>
      <c r="Q132">
        <f>IF(ISBLANK(Table1[[#This Row],[Date d''achat]]),0,IF(ISBLANK(Table1[[#This Row],[Date de fin de lecture FR]]),0,Table1[[#This Row],[Date de fin de lecture FR]]-Table1[[#This Row],[Date d''achat]]))</f>
        <v>0</v>
      </c>
      <c r="R132">
        <f>IF(ISBLANK(Table1[[#This Row],[Date de sortie]]),0,ROUNDDOWN(YEAR(Table1[[#This Row],[Date de sortie]]),-1))</f>
        <v>0</v>
      </c>
    </row>
    <row r="133" spans="1:18" x14ac:dyDescent="0.25">
      <c r="A133" t="s">
        <v>201</v>
      </c>
      <c r="B133" t="s">
        <v>202</v>
      </c>
      <c r="C133" t="s">
        <v>6</v>
      </c>
      <c r="D133" t="s">
        <v>6</v>
      </c>
      <c r="E133" t="s">
        <v>6</v>
      </c>
      <c r="F133" t="s">
        <v>11</v>
      </c>
      <c r="M133" t="s">
        <v>6</v>
      </c>
      <c r="N133">
        <f>IF(ISBLANK(Table1[[#This Row],[Date de fin de lecture FR]]),0,YEAR(Table1[[#This Row],[Date de fin de lecture FR]]))</f>
        <v>0</v>
      </c>
      <c r="O133">
        <f>IF(ISBLANK(Table1[[#This Row],[Date de début de lecture]]),0,(IF(ISBLANK(Table1[[#This Row],[Date de fin de lecture FR]]),0,Table1[[#This Row],[Date de fin de lecture FR]]-Table1[[#This Row],[Date de début de lecture]])))</f>
        <v>0</v>
      </c>
      <c r="P133" s="3">
        <f>IF(Table1[[#This Row],[Temps de lecture en jours]]=0,0,IF(ISBLANK(Table1[[#This Row],[Nbr Pages]]),0,Table1[[#This Row],[Nbr Pages]]/Table1[[#This Row],[Temps de lecture en jours]]))</f>
        <v>0</v>
      </c>
      <c r="Q133">
        <f>IF(ISBLANK(Table1[[#This Row],[Date d''achat]]),0,IF(ISBLANK(Table1[[#This Row],[Date de fin de lecture FR]]),0,Table1[[#This Row],[Date de fin de lecture FR]]-Table1[[#This Row],[Date d''achat]]))</f>
        <v>0</v>
      </c>
      <c r="R133">
        <f>IF(ISBLANK(Table1[[#This Row],[Date de sortie]]),0,ROUNDDOWN(YEAR(Table1[[#This Row],[Date de sortie]]),-1))</f>
        <v>0</v>
      </c>
    </row>
    <row r="134" spans="1:18" x14ac:dyDescent="0.25">
      <c r="A134" t="s">
        <v>203</v>
      </c>
      <c r="B134" t="s">
        <v>204</v>
      </c>
      <c r="C134">
        <v>1</v>
      </c>
      <c r="E134" t="s">
        <v>6</v>
      </c>
      <c r="F134" t="s">
        <v>6</v>
      </c>
      <c r="M134" t="s">
        <v>6</v>
      </c>
      <c r="N134">
        <f>IF(ISBLANK(Table1[[#This Row],[Date de fin de lecture FR]]),0,YEAR(Table1[[#This Row],[Date de fin de lecture FR]]))</f>
        <v>0</v>
      </c>
      <c r="O134">
        <f>IF(ISBLANK(Table1[[#This Row],[Date de début de lecture]]),0,(IF(ISBLANK(Table1[[#This Row],[Date de fin de lecture FR]]),0,Table1[[#This Row],[Date de fin de lecture FR]]-Table1[[#This Row],[Date de début de lecture]])))</f>
        <v>0</v>
      </c>
      <c r="P134" s="3">
        <f>IF(Table1[[#This Row],[Temps de lecture en jours]]=0,0,IF(ISBLANK(Table1[[#This Row],[Nbr Pages]]),0,Table1[[#This Row],[Nbr Pages]]/Table1[[#This Row],[Temps de lecture en jours]]))</f>
        <v>0</v>
      </c>
      <c r="Q134">
        <f>IF(ISBLANK(Table1[[#This Row],[Date d''achat]]),0,IF(ISBLANK(Table1[[#This Row],[Date de fin de lecture FR]]),0,Table1[[#This Row],[Date de fin de lecture FR]]-Table1[[#This Row],[Date d''achat]]))</f>
        <v>0</v>
      </c>
      <c r="R134">
        <f>IF(ISBLANK(Table1[[#This Row],[Date de sortie]]),0,ROUNDDOWN(YEAR(Table1[[#This Row],[Date de sortie]]),-1))</f>
        <v>0</v>
      </c>
    </row>
    <row r="135" spans="1:18" x14ac:dyDescent="0.25">
      <c r="A135" t="s">
        <v>205</v>
      </c>
      <c r="B135" t="s">
        <v>206</v>
      </c>
      <c r="C135">
        <v>1</v>
      </c>
      <c r="D135" t="s">
        <v>6</v>
      </c>
      <c r="E135" t="s">
        <v>6</v>
      </c>
      <c r="F135" t="s">
        <v>7</v>
      </c>
      <c r="J135" s="2">
        <v>44555</v>
      </c>
      <c r="N135">
        <f>IF(ISBLANK(Table1[[#This Row],[Date de fin de lecture FR]]),0,YEAR(Table1[[#This Row],[Date de fin de lecture FR]]))</f>
        <v>0</v>
      </c>
      <c r="O135">
        <f>IF(ISBLANK(Table1[[#This Row],[Date de début de lecture]]),0,(IF(ISBLANK(Table1[[#This Row],[Date de fin de lecture FR]]),0,Table1[[#This Row],[Date de fin de lecture FR]]-Table1[[#This Row],[Date de début de lecture]])))</f>
        <v>0</v>
      </c>
      <c r="P135" s="3">
        <f>IF(Table1[[#This Row],[Temps de lecture en jours]]=0,0,IF(ISBLANK(Table1[[#This Row],[Nbr Pages]]),0,Table1[[#This Row],[Nbr Pages]]/Table1[[#This Row],[Temps de lecture en jours]]))</f>
        <v>0</v>
      </c>
      <c r="Q135">
        <f>IF(ISBLANK(Table1[[#This Row],[Date d''achat]]),0,IF(ISBLANK(Table1[[#This Row],[Date de fin de lecture FR]]),0,Table1[[#This Row],[Date de fin de lecture FR]]-Table1[[#This Row],[Date d''achat]]))</f>
        <v>0</v>
      </c>
      <c r="R135">
        <f>IF(ISBLANK(Table1[[#This Row],[Date de sortie]]),0,ROUNDDOWN(YEAR(Table1[[#This Row],[Date de sortie]]),-1))</f>
        <v>0</v>
      </c>
    </row>
    <row r="136" spans="1:18" x14ac:dyDescent="0.25">
      <c r="A136" t="s">
        <v>207</v>
      </c>
      <c r="B136" t="s">
        <v>206</v>
      </c>
      <c r="C136">
        <v>1</v>
      </c>
      <c r="D136" t="s">
        <v>6</v>
      </c>
      <c r="E136" t="s">
        <v>6</v>
      </c>
      <c r="F136" t="s">
        <v>6</v>
      </c>
      <c r="J136" s="2">
        <v>44555</v>
      </c>
      <c r="M136" t="s">
        <v>375</v>
      </c>
      <c r="N136">
        <f>IF(ISBLANK(Table1[[#This Row],[Date de fin de lecture FR]]),0,YEAR(Table1[[#This Row],[Date de fin de lecture FR]]))</f>
        <v>0</v>
      </c>
      <c r="O136">
        <f>IF(ISBLANK(Table1[[#This Row],[Date de début de lecture]]),0,(IF(ISBLANK(Table1[[#This Row],[Date de fin de lecture FR]]),0,Table1[[#This Row],[Date de fin de lecture FR]]-Table1[[#This Row],[Date de début de lecture]])))</f>
        <v>0</v>
      </c>
      <c r="P136" s="3">
        <f>IF(Table1[[#This Row],[Temps de lecture en jours]]=0,0,IF(ISBLANK(Table1[[#This Row],[Nbr Pages]]),0,Table1[[#This Row],[Nbr Pages]]/Table1[[#This Row],[Temps de lecture en jours]]))</f>
        <v>0</v>
      </c>
      <c r="Q136">
        <f>IF(ISBLANK(Table1[[#This Row],[Date d''achat]]),0,IF(ISBLANK(Table1[[#This Row],[Date de fin de lecture FR]]),0,Table1[[#This Row],[Date de fin de lecture FR]]-Table1[[#This Row],[Date d''achat]]))</f>
        <v>0</v>
      </c>
      <c r="R136">
        <f>IF(ISBLANK(Table1[[#This Row],[Date de sortie]]),0,ROUNDDOWN(YEAR(Table1[[#This Row],[Date de sortie]]),-1))</f>
        <v>0</v>
      </c>
    </row>
    <row r="137" spans="1:18" x14ac:dyDescent="0.25">
      <c r="A137" t="s">
        <v>208</v>
      </c>
      <c r="B137" t="s">
        <v>209</v>
      </c>
      <c r="C137">
        <v>1</v>
      </c>
      <c r="D137">
        <v>1</v>
      </c>
      <c r="E137">
        <v>1</v>
      </c>
      <c r="F137" t="s">
        <v>180</v>
      </c>
      <c r="H137" s="2">
        <v>43216</v>
      </c>
      <c r="I137">
        <v>288</v>
      </c>
      <c r="J137" s="2">
        <v>43792</v>
      </c>
      <c r="L137" s="2">
        <v>43802</v>
      </c>
      <c r="M137" t="s">
        <v>376</v>
      </c>
      <c r="N137">
        <f>IF(ISBLANK(Table1[[#This Row],[Date de fin de lecture FR]]),0,YEAR(Table1[[#This Row],[Date de fin de lecture FR]]))</f>
        <v>2019</v>
      </c>
      <c r="O137">
        <f>IF(ISBLANK(Table1[[#This Row],[Date de début de lecture]]),0,(IF(ISBLANK(Table1[[#This Row],[Date de fin de lecture FR]]),0,Table1[[#This Row],[Date de fin de lecture FR]]-Table1[[#This Row],[Date de début de lecture]])))</f>
        <v>0</v>
      </c>
      <c r="P137" s="3">
        <f>IF(Table1[[#This Row],[Temps de lecture en jours]]=0,0,IF(ISBLANK(Table1[[#This Row],[Nbr Pages]]),0,Table1[[#This Row],[Nbr Pages]]/Table1[[#This Row],[Temps de lecture en jours]]))</f>
        <v>0</v>
      </c>
      <c r="Q137">
        <f>IF(ISBLANK(Table1[[#This Row],[Date d''achat]]),0,IF(ISBLANK(Table1[[#This Row],[Date de fin de lecture FR]]),0,Table1[[#This Row],[Date de fin de lecture FR]]-Table1[[#This Row],[Date d''achat]]))</f>
        <v>10</v>
      </c>
      <c r="R137">
        <f>IF(ISBLANK(Table1[[#This Row],[Date de sortie]]),0,ROUNDDOWN(YEAR(Table1[[#This Row],[Date de sortie]]),-1))</f>
        <v>2010</v>
      </c>
    </row>
    <row r="138" spans="1:18" x14ac:dyDescent="0.25">
      <c r="A138" t="s">
        <v>210</v>
      </c>
      <c r="B138" t="s">
        <v>209</v>
      </c>
      <c r="C138">
        <v>1</v>
      </c>
      <c r="D138">
        <v>1</v>
      </c>
      <c r="E138">
        <v>1</v>
      </c>
      <c r="F138" t="s">
        <v>58</v>
      </c>
      <c r="H138" s="2" t="s">
        <v>329</v>
      </c>
      <c r="I138">
        <v>250</v>
      </c>
      <c r="J138" s="2">
        <v>44555</v>
      </c>
      <c r="K138" s="2">
        <v>44616</v>
      </c>
      <c r="L138" s="2">
        <v>44617</v>
      </c>
      <c r="M138" t="s">
        <v>377</v>
      </c>
      <c r="N138">
        <f>IF(ISBLANK(Table1[[#This Row],[Date de fin de lecture FR]]),0,YEAR(Table1[[#This Row],[Date de fin de lecture FR]]))</f>
        <v>2022</v>
      </c>
      <c r="O138">
        <f>IF(ISBLANK(Table1[[#This Row],[Date de début de lecture]]),0,(IF(ISBLANK(Table1[[#This Row],[Date de fin de lecture FR]]),0,Table1[[#This Row],[Date de fin de lecture FR]]-Table1[[#This Row],[Date de début de lecture]])))</f>
        <v>1</v>
      </c>
      <c r="P138" s="3">
        <f>IF(Table1[[#This Row],[Temps de lecture en jours]]=0,0,IF(ISBLANK(Table1[[#This Row],[Nbr Pages]]),0,Table1[[#This Row],[Nbr Pages]]/Table1[[#This Row],[Temps de lecture en jours]]))</f>
        <v>250</v>
      </c>
      <c r="Q138">
        <f>IF(ISBLANK(Table1[[#This Row],[Date d''achat]]),0,IF(ISBLANK(Table1[[#This Row],[Date de fin de lecture FR]]),0,Table1[[#This Row],[Date de fin de lecture FR]]-Table1[[#This Row],[Date d''achat]]))</f>
        <v>62</v>
      </c>
      <c r="R138">
        <f>IF(ISBLANK(Table1[[#This Row],[Date de sortie]]),0,ROUNDDOWN(YEAR(Table1[[#This Row],[Date de sortie]]),-1))</f>
        <v>2000</v>
      </c>
    </row>
    <row r="139" spans="1:18" x14ac:dyDescent="0.25">
      <c r="A139" t="s">
        <v>211</v>
      </c>
      <c r="B139" t="s">
        <v>209</v>
      </c>
      <c r="C139">
        <v>1</v>
      </c>
      <c r="D139">
        <v>1</v>
      </c>
      <c r="E139">
        <v>1</v>
      </c>
      <c r="F139" t="s">
        <v>58</v>
      </c>
      <c r="I139">
        <v>374</v>
      </c>
      <c r="J139" s="2">
        <v>44555</v>
      </c>
      <c r="K139" s="2">
        <v>44608</v>
      </c>
      <c r="L139" s="2">
        <v>44614</v>
      </c>
      <c r="N139">
        <f>IF(ISBLANK(Table1[[#This Row],[Date de fin de lecture FR]]),0,YEAR(Table1[[#This Row],[Date de fin de lecture FR]]))</f>
        <v>2022</v>
      </c>
      <c r="O139">
        <f>IF(ISBLANK(Table1[[#This Row],[Date de début de lecture]]),0,(IF(ISBLANK(Table1[[#This Row],[Date de fin de lecture FR]]),0,Table1[[#This Row],[Date de fin de lecture FR]]-Table1[[#This Row],[Date de début de lecture]])))</f>
        <v>6</v>
      </c>
      <c r="P139" s="3">
        <f>IF(Table1[[#This Row],[Temps de lecture en jours]]=0,0,IF(ISBLANK(Table1[[#This Row],[Nbr Pages]]),0,Table1[[#This Row],[Nbr Pages]]/Table1[[#This Row],[Temps de lecture en jours]]))</f>
        <v>62.333333333333336</v>
      </c>
      <c r="Q139">
        <f>IF(ISBLANK(Table1[[#This Row],[Date d''achat]]),0,IF(ISBLANK(Table1[[#This Row],[Date de fin de lecture FR]]),0,Table1[[#This Row],[Date de fin de lecture FR]]-Table1[[#This Row],[Date d''achat]]))</f>
        <v>59</v>
      </c>
      <c r="R139">
        <f>IF(ISBLANK(Table1[[#This Row],[Date de sortie]]),0,ROUNDDOWN(YEAR(Table1[[#This Row],[Date de sortie]]),-1))</f>
        <v>0</v>
      </c>
    </row>
    <row r="140" spans="1:18" x14ac:dyDescent="0.25">
      <c r="A140" t="s">
        <v>212</v>
      </c>
      <c r="B140" t="s">
        <v>209</v>
      </c>
      <c r="C140">
        <v>1</v>
      </c>
      <c r="D140">
        <v>1</v>
      </c>
      <c r="E140">
        <v>1</v>
      </c>
      <c r="F140" t="s">
        <v>58</v>
      </c>
      <c r="H140" s="2">
        <v>36162</v>
      </c>
      <c r="I140">
        <v>234</v>
      </c>
      <c r="J140" s="2">
        <v>44597</v>
      </c>
      <c r="K140" s="2">
        <v>44623</v>
      </c>
      <c r="L140" s="2">
        <v>44730</v>
      </c>
      <c r="N140">
        <f>IF(ISBLANK(Table1[[#This Row],[Date de fin de lecture FR]]),0,YEAR(Table1[[#This Row],[Date de fin de lecture FR]]))</f>
        <v>2022</v>
      </c>
      <c r="O140">
        <f>IF(ISBLANK(Table1[[#This Row],[Date de début de lecture]]),0,(IF(ISBLANK(Table1[[#This Row],[Date de fin de lecture FR]]),0,Table1[[#This Row],[Date de fin de lecture FR]]-Table1[[#This Row],[Date de début de lecture]])))</f>
        <v>107</v>
      </c>
      <c r="P140" s="3">
        <f>IF(Table1[[#This Row],[Temps de lecture en jours]]=0,0,IF(ISBLANK(Table1[[#This Row],[Nbr Pages]]),0,Table1[[#This Row],[Nbr Pages]]/Table1[[#This Row],[Temps de lecture en jours]]))</f>
        <v>2.1869158878504673</v>
      </c>
      <c r="Q140">
        <f>IF(ISBLANK(Table1[[#This Row],[Date d''achat]]),0,IF(ISBLANK(Table1[[#This Row],[Date de fin de lecture FR]]),0,Table1[[#This Row],[Date de fin de lecture FR]]-Table1[[#This Row],[Date d''achat]]))</f>
        <v>133</v>
      </c>
      <c r="R140">
        <f>IF(ISBLANK(Table1[[#This Row],[Date de sortie]]),0,ROUNDDOWN(YEAR(Table1[[#This Row],[Date de sortie]]),-1))</f>
        <v>1990</v>
      </c>
    </row>
    <row r="141" spans="1:18" x14ac:dyDescent="0.25">
      <c r="A141" t="s">
        <v>213</v>
      </c>
      <c r="B141" t="s">
        <v>214</v>
      </c>
      <c r="C141" t="s">
        <v>6</v>
      </c>
      <c r="D141" t="s">
        <v>6</v>
      </c>
      <c r="E141" t="s">
        <v>6</v>
      </c>
      <c r="F141" t="s">
        <v>6</v>
      </c>
      <c r="M141" t="s">
        <v>372</v>
      </c>
      <c r="N141">
        <f>IF(ISBLANK(Table1[[#This Row],[Date de fin de lecture FR]]),0,YEAR(Table1[[#This Row],[Date de fin de lecture FR]]))</f>
        <v>0</v>
      </c>
      <c r="O141">
        <f>IF(ISBLANK(Table1[[#This Row],[Date de début de lecture]]),0,(IF(ISBLANK(Table1[[#This Row],[Date de fin de lecture FR]]),0,Table1[[#This Row],[Date de fin de lecture FR]]-Table1[[#This Row],[Date de début de lecture]])))</f>
        <v>0</v>
      </c>
      <c r="P141" s="3">
        <f>IF(Table1[[#This Row],[Temps de lecture en jours]]=0,0,IF(ISBLANK(Table1[[#This Row],[Nbr Pages]]),0,Table1[[#This Row],[Nbr Pages]]/Table1[[#This Row],[Temps de lecture en jours]]))</f>
        <v>0</v>
      </c>
      <c r="Q141">
        <f>IF(ISBLANK(Table1[[#This Row],[Date d''achat]]),0,IF(ISBLANK(Table1[[#This Row],[Date de fin de lecture FR]]),0,Table1[[#This Row],[Date de fin de lecture FR]]-Table1[[#This Row],[Date d''achat]]))</f>
        <v>0</v>
      </c>
      <c r="R141">
        <f>IF(ISBLANK(Table1[[#This Row],[Date de sortie]]),0,ROUNDDOWN(YEAR(Table1[[#This Row],[Date de sortie]]),-1))</f>
        <v>0</v>
      </c>
    </row>
    <row r="142" spans="1:18" x14ac:dyDescent="0.25">
      <c r="A142" t="s">
        <v>215</v>
      </c>
      <c r="B142" t="s">
        <v>216</v>
      </c>
      <c r="C142">
        <v>1</v>
      </c>
      <c r="D142">
        <v>1</v>
      </c>
      <c r="E142">
        <v>1</v>
      </c>
      <c r="F142" t="s">
        <v>7</v>
      </c>
      <c r="I142">
        <v>382</v>
      </c>
      <c r="L142" s="2">
        <v>42887</v>
      </c>
      <c r="M142" t="s">
        <v>6</v>
      </c>
      <c r="N142">
        <f>IF(ISBLANK(Table1[[#This Row],[Date de fin de lecture FR]]),0,YEAR(Table1[[#This Row],[Date de fin de lecture FR]]))</f>
        <v>2017</v>
      </c>
      <c r="O142">
        <f>IF(ISBLANK(Table1[[#This Row],[Date de début de lecture]]),0,(IF(ISBLANK(Table1[[#This Row],[Date de fin de lecture FR]]),0,Table1[[#This Row],[Date de fin de lecture FR]]-Table1[[#This Row],[Date de début de lecture]])))</f>
        <v>0</v>
      </c>
      <c r="P142" s="3">
        <f>IF(Table1[[#This Row],[Temps de lecture en jours]]=0,0,IF(ISBLANK(Table1[[#This Row],[Nbr Pages]]),0,Table1[[#This Row],[Nbr Pages]]/Table1[[#This Row],[Temps de lecture en jours]]))</f>
        <v>0</v>
      </c>
      <c r="Q142">
        <f>IF(ISBLANK(Table1[[#This Row],[Date d''achat]]),0,IF(ISBLANK(Table1[[#This Row],[Date de fin de lecture FR]]),0,Table1[[#This Row],[Date de fin de lecture FR]]-Table1[[#This Row],[Date d''achat]]))</f>
        <v>0</v>
      </c>
      <c r="R142">
        <f>IF(ISBLANK(Table1[[#This Row],[Date de sortie]]),0,ROUNDDOWN(YEAR(Table1[[#This Row],[Date de sortie]]),-1))</f>
        <v>0</v>
      </c>
    </row>
    <row r="143" spans="1:18" x14ac:dyDescent="0.25">
      <c r="A143" t="s">
        <v>217</v>
      </c>
      <c r="B143" t="s">
        <v>216</v>
      </c>
      <c r="C143">
        <v>1</v>
      </c>
      <c r="D143">
        <v>1</v>
      </c>
      <c r="E143">
        <v>1</v>
      </c>
      <c r="F143" t="s">
        <v>7</v>
      </c>
      <c r="I143">
        <v>446</v>
      </c>
      <c r="L143" s="2">
        <v>42887</v>
      </c>
      <c r="M143" t="s">
        <v>6</v>
      </c>
      <c r="N143">
        <f>IF(ISBLANK(Table1[[#This Row],[Date de fin de lecture FR]]),0,YEAR(Table1[[#This Row],[Date de fin de lecture FR]]))</f>
        <v>2017</v>
      </c>
      <c r="O143">
        <f>IF(ISBLANK(Table1[[#This Row],[Date de début de lecture]]),0,(IF(ISBLANK(Table1[[#This Row],[Date de fin de lecture FR]]),0,Table1[[#This Row],[Date de fin de lecture FR]]-Table1[[#This Row],[Date de début de lecture]])))</f>
        <v>0</v>
      </c>
      <c r="P143" s="3">
        <f>IF(Table1[[#This Row],[Temps de lecture en jours]]=0,0,IF(ISBLANK(Table1[[#This Row],[Nbr Pages]]),0,Table1[[#This Row],[Nbr Pages]]/Table1[[#This Row],[Temps de lecture en jours]]))</f>
        <v>0</v>
      </c>
      <c r="Q143">
        <f>IF(ISBLANK(Table1[[#This Row],[Date d''achat]]),0,IF(ISBLANK(Table1[[#This Row],[Date de fin de lecture FR]]),0,Table1[[#This Row],[Date de fin de lecture FR]]-Table1[[#This Row],[Date d''achat]]))</f>
        <v>0</v>
      </c>
      <c r="R143">
        <f>IF(ISBLANK(Table1[[#This Row],[Date de sortie]]),0,ROUNDDOWN(YEAR(Table1[[#This Row],[Date de sortie]]),-1))</f>
        <v>0</v>
      </c>
    </row>
    <row r="144" spans="1:18" x14ac:dyDescent="0.25">
      <c r="A144" t="s">
        <v>218</v>
      </c>
      <c r="B144" t="s">
        <v>216</v>
      </c>
      <c r="C144">
        <v>1</v>
      </c>
      <c r="D144">
        <v>1</v>
      </c>
      <c r="E144">
        <v>1</v>
      </c>
      <c r="F144" t="s">
        <v>7</v>
      </c>
      <c r="I144">
        <v>573</v>
      </c>
      <c r="M144" t="s">
        <v>6</v>
      </c>
      <c r="N144">
        <f>IF(ISBLANK(Table1[[#This Row],[Date de fin de lecture FR]]),0,YEAR(Table1[[#This Row],[Date de fin de lecture FR]]))</f>
        <v>0</v>
      </c>
      <c r="O144">
        <f>IF(ISBLANK(Table1[[#This Row],[Date de début de lecture]]),0,(IF(ISBLANK(Table1[[#This Row],[Date de fin de lecture FR]]),0,Table1[[#This Row],[Date de fin de lecture FR]]-Table1[[#This Row],[Date de début de lecture]])))</f>
        <v>0</v>
      </c>
      <c r="P144" s="3">
        <f>IF(Table1[[#This Row],[Temps de lecture en jours]]=0,0,IF(ISBLANK(Table1[[#This Row],[Nbr Pages]]),0,Table1[[#This Row],[Nbr Pages]]/Table1[[#This Row],[Temps de lecture en jours]]))</f>
        <v>0</v>
      </c>
      <c r="Q144">
        <f>IF(ISBLANK(Table1[[#This Row],[Date d''achat]]),0,IF(ISBLANK(Table1[[#This Row],[Date de fin de lecture FR]]),0,Table1[[#This Row],[Date de fin de lecture FR]]-Table1[[#This Row],[Date d''achat]]))</f>
        <v>0</v>
      </c>
      <c r="R144">
        <f>IF(ISBLANK(Table1[[#This Row],[Date de sortie]]),0,ROUNDDOWN(YEAR(Table1[[#This Row],[Date de sortie]]),-1))</f>
        <v>0</v>
      </c>
    </row>
    <row r="145" spans="1:18" x14ac:dyDescent="0.25">
      <c r="A145" t="s">
        <v>219</v>
      </c>
      <c r="B145" t="s">
        <v>216</v>
      </c>
      <c r="C145" t="s">
        <v>6</v>
      </c>
      <c r="D145" t="s">
        <v>6</v>
      </c>
      <c r="E145" t="s">
        <v>6</v>
      </c>
      <c r="F145" t="s">
        <v>6</v>
      </c>
      <c r="I145">
        <v>466</v>
      </c>
      <c r="M145" t="s">
        <v>378</v>
      </c>
      <c r="N145">
        <f>IF(ISBLANK(Table1[[#This Row],[Date de fin de lecture FR]]),0,YEAR(Table1[[#This Row],[Date de fin de lecture FR]]))</f>
        <v>0</v>
      </c>
      <c r="O145">
        <f>IF(ISBLANK(Table1[[#This Row],[Date de début de lecture]]),0,(IF(ISBLANK(Table1[[#This Row],[Date de fin de lecture FR]]),0,Table1[[#This Row],[Date de fin de lecture FR]]-Table1[[#This Row],[Date de début de lecture]])))</f>
        <v>0</v>
      </c>
      <c r="P145" s="3">
        <f>IF(Table1[[#This Row],[Temps de lecture en jours]]=0,0,IF(ISBLANK(Table1[[#This Row],[Nbr Pages]]),0,Table1[[#This Row],[Nbr Pages]]/Table1[[#This Row],[Temps de lecture en jours]]))</f>
        <v>0</v>
      </c>
      <c r="Q145">
        <f>IF(ISBLANK(Table1[[#This Row],[Date d''achat]]),0,IF(ISBLANK(Table1[[#This Row],[Date de fin de lecture FR]]),0,Table1[[#This Row],[Date de fin de lecture FR]]-Table1[[#This Row],[Date d''achat]]))</f>
        <v>0</v>
      </c>
      <c r="R145">
        <f>IF(ISBLANK(Table1[[#This Row],[Date de sortie]]),0,ROUNDDOWN(YEAR(Table1[[#This Row],[Date de sortie]]),-1))</f>
        <v>0</v>
      </c>
    </row>
    <row r="146" spans="1:18" x14ac:dyDescent="0.25">
      <c r="A146" t="s">
        <v>220</v>
      </c>
      <c r="B146" t="s">
        <v>221</v>
      </c>
      <c r="C146" t="s">
        <v>6</v>
      </c>
      <c r="D146" t="s">
        <v>6</v>
      </c>
      <c r="E146" t="s">
        <v>6</v>
      </c>
      <c r="F146" t="s">
        <v>11</v>
      </c>
      <c r="M146" t="s">
        <v>6</v>
      </c>
      <c r="N146">
        <f>IF(ISBLANK(Table1[[#This Row],[Date de fin de lecture FR]]),0,YEAR(Table1[[#This Row],[Date de fin de lecture FR]]))</f>
        <v>0</v>
      </c>
      <c r="O146">
        <f>IF(ISBLANK(Table1[[#This Row],[Date de début de lecture]]),0,(IF(ISBLANK(Table1[[#This Row],[Date de fin de lecture FR]]),0,Table1[[#This Row],[Date de fin de lecture FR]]-Table1[[#This Row],[Date de début de lecture]])))</f>
        <v>0</v>
      </c>
      <c r="P146" s="3">
        <f>IF(Table1[[#This Row],[Temps de lecture en jours]]=0,0,IF(ISBLANK(Table1[[#This Row],[Nbr Pages]]),0,Table1[[#This Row],[Nbr Pages]]/Table1[[#This Row],[Temps de lecture en jours]]))</f>
        <v>0</v>
      </c>
      <c r="Q146">
        <f>IF(ISBLANK(Table1[[#This Row],[Date d''achat]]),0,IF(ISBLANK(Table1[[#This Row],[Date de fin de lecture FR]]),0,Table1[[#This Row],[Date de fin de lecture FR]]-Table1[[#This Row],[Date d''achat]]))</f>
        <v>0</v>
      </c>
      <c r="R146">
        <f>IF(ISBLANK(Table1[[#This Row],[Date de sortie]]),0,ROUNDDOWN(YEAR(Table1[[#This Row],[Date de sortie]]),-1))</f>
        <v>0</v>
      </c>
    </row>
    <row r="147" spans="1:18" x14ac:dyDescent="0.25">
      <c r="A147" t="s">
        <v>222</v>
      </c>
      <c r="B147" t="s">
        <v>223</v>
      </c>
      <c r="C147">
        <v>1</v>
      </c>
      <c r="D147">
        <v>1</v>
      </c>
      <c r="E147">
        <v>1</v>
      </c>
      <c r="F147" t="s">
        <v>11</v>
      </c>
      <c r="G147" t="s">
        <v>121</v>
      </c>
      <c r="H147" s="2">
        <v>41682</v>
      </c>
      <c r="I147">
        <v>624</v>
      </c>
      <c r="L147" s="2">
        <v>43628</v>
      </c>
      <c r="M147" t="s">
        <v>6</v>
      </c>
      <c r="N147">
        <f>IF(ISBLANK(Table1[[#This Row],[Date de fin de lecture FR]]),0,YEAR(Table1[[#This Row],[Date de fin de lecture FR]]))</f>
        <v>2019</v>
      </c>
      <c r="O147">
        <f>IF(ISBLANK(Table1[[#This Row],[Date de début de lecture]]),0,(IF(ISBLANK(Table1[[#This Row],[Date de fin de lecture FR]]),0,Table1[[#This Row],[Date de fin de lecture FR]]-Table1[[#This Row],[Date de début de lecture]])))</f>
        <v>0</v>
      </c>
      <c r="P147" s="3">
        <f>IF(Table1[[#This Row],[Temps de lecture en jours]]=0,0,IF(ISBLANK(Table1[[#This Row],[Nbr Pages]]),0,Table1[[#This Row],[Nbr Pages]]/Table1[[#This Row],[Temps de lecture en jours]]))</f>
        <v>0</v>
      </c>
      <c r="Q147">
        <f>IF(ISBLANK(Table1[[#This Row],[Date d''achat]]),0,IF(ISBLANK(Table1[[#This Row],[Date de fin de lecture FR]]),0,Table1[[#This Row],[Date de fin de lecture FR]]-Table1[[#This Row],[Date d''achat]]))</f>
        <v>0</v>
      </c>
      <c r="R147">
        <f>IF(ISBLANK(Table1[[#This Row],[Date de sortie]]),0,ROUNDDOWN(YEAR(Table1[[#This Row],[Date de sortie]]),-1))</f>
        <v>2010</v>
      </c>
    </row>
    <row r="148" spans="1:18" x14ac:dyDescent="0.25">
      <c r="A148" t="s">
        <v>224</v>
      </c>
      <c r="B148" t="s">
        <v>223</v>
      </c>
      <c r="C148">
        <v>1</v>
      </c>
      <c r="D148">
        <v>1</v>
      </c>
      <c r="E148">
        <v>1</v>
      </c>
      <c r="F148" t="s">
        <v>11</v>
      </c>
      <c r="G148" t="s">
        <v>121</v>
      </c>
      <c r="H148" s="2">
        <v>41682</v>
      </c>
      <c r="I148">
        <v>528</v>
      </c>
      <c r="L148" s="2">
        <v>43671</v>
      </c>
      <c r="M148" t="s">
        <v>6</v>
      </c>
      <c r="N148">
        <f>IF(ISBLANK(Table1[[#This Row],[Date de fin de lecture FR]]),0,YEAR(Table1[[#This Row],[Date de fin de lecture FR]]))</f>
        <v>2019</v>
      </c>
      <c r="O148">
        <f>IF(ISBLANK(Table1[[#This Row],[Date de début de lecture]]),0,(IF(ISBLANK(Table1[[#This Row],[Date de fin de lecture FR]]),0,Table1[[#This Row],[Date de fin de lecture FR]]-Table1[[#This Row],[Date de début de lecture]])))</f>
        <v>0</v>
      </c>
      <c r="P148" s="3">
        <f>IF(Table1[[#This Row],[Temps de lecture en jours]]=0,0,IF(ISBLANK(Table1[[#This Row],[Nbr Pages]]),0,Table1[[#This Row],[Nbr Pages]]/Table1[[#This Row],[Temps de lecture en jours]]))</f>
        <v>0</v>
      </c>
      <c r="Q148">
        <f>IF(ISBLANK(Table1[[#This Row],[Date d''achat]]),0,IF(ISBLANK(Table1[[#This Row],[Date de fin de lecture FR]]),0,Table1[[#This Row],[Date de fin de lecture FR]]-Table1[[#This Row],[Date d''achat]]))</f>
        <v>0</v>
      </c>
      <c r="R148">
        <f>IF(ISBLANK(Table1[[#This Row],[Date de sortie]]),0,ROUNDDOWN(YEAR(Table1[[#This Row],[Date de sortie]]),-1))</f>
        <v>2010</v>
      </c>
    </row>
    <row r="149" spans="1:18" x14ac:dyDescent="0.25">
      <c r="A149" t="s">
        <v>225</v>
      </c>
      <c r="B149" t="s">
        <v>223</v>
      </c>
      <c r="C149">
        <v>1</v>
      </c>
      <c r="D149">
        <v>1</v>
      </c>
      <c r="E149">
        <v>1</v>
      </c>
      <c r="F149" t="s">
        <v>11</v>
      </c>
      <c r="G149" t="s">
        <v>121</v>
      </c>
      <c r="H149" s="2">
        <v>41682</v>
      </c>
      <c r="I149">
        <v>408</v>
      </c>
      <c r="L149" s="2">
        <v>43676</v>
      </c>
      <c r="M149" t="s">
        <v>6</v>
      </c>
      <c r="N149">
        <f>IF(ISBLANK(Table1[[#This Row],[Date de fin de lecture FR]]),0,YEAR(Table1[[#This Row],[Date de fin de lecture FR]]))</f>
        <v>2019</v>
      </c>
      <c r="O149">
        <f>IF(ISBLANK(Table1[[#This Row],[Date de début de lecture]]),0,(IF(ISBLANK(Table1[[#This Row],[Date de fin de lecture FR]]),0,Table1[[#This Row],[Date de fin de lecture FR]]-Table1[[#This Row],[Date de début de lecture]])))</f>
        <v>0</v>
      </c>
      <c r="P149" s="3">
        <f>IF(Table1[[#This Row],[Temps de lecture en jours]]=0,0,IF(ISBLANK(Table1[[#This Row],[Nbr Pages]]),0,Table1[[#This Row],[Nbr Pages]]/Table1[[#This Row],[Temps de lecture en jours]]))</f>
        <v>0</v>
      </c>
      <c r="Q149">
        <f>IF(ISBLANK(Table1[[#This Row],[Date d''achat]]),0,IF(ISBLANK(Table1[[#This Row],[Date de fin de lecture FR]]),0,Table1[[#This Row],[Date de fin de lecture FR]]-Table1[[#This Row],[Date d''achat]]))</f>
        <v>0</v>
      </c>
      <c r="R149">
        <f>IF(ISBLANK(Table1[[#This Row],[Date de sortie]]),0,ROUNDDOWN(YEAR(Table1[[#This Row],[Date de sortie]]),-1))</f>
        <v>2010</v>
      </c>
    </row>
    <row r="150" spans="1:18" x14ac:dyDescent="0.25">
      <c r="A150" t="s">
        <v>226</v>
      </c>
      <c r="B150" t="s">
        <v>223</v>
      </c>
      <c r="C150">
        <v>1</v>
      </c>
      <c r="D150">
        <v>1</v>
      </c>
      <c r="E150">
        <v>1</v>
      </c>
      <c r="F150" t="s">
        <v>11</v>
      </c>
      <c r="G150" t="s">
        <v>121</v>
      </c>
      <c r="H150" s="2">
        <v>41682</v>
      </c>
      <c r="I150">
        <v>456</v>
      </c>
      <c r="L150" s="2">
        <v>43690</v>
      </c>
      <c r="M150" t="s">
        <v>6</v>
      </c>
      <c r="N150">
        <f>IF(ISBLANK(Table1[[#This Row],[Date de fin de lecture FR]]),0,YEAR(Table1[[#This Row],[Date de fin de lecture FR]]))</f>
        <v>2019</v>
      </c>
      <c r="O150">
        <f>IF(ISBLANK(Table1[[#This Row],[Date de début de lecture]]),0,(IF(ISBLANK(Table1[[#This Row],[Date de fin de lecture FR]]),0,Table1[[#This Row],[Date de fin de lecture FR]]-Table1[[#This Row],[Date de début de lecture]])))</f>
        <v>0</v>
      </c>
      <c r="P150" s="3">
        <f>IF(Table1[[#This Row],[Temps de lecture en jours]]=0,0,IF(ISBLANK(Table1[[#This Row],[Nbr Pages]]),0,Table1[[#This Row],[Nbr Pages]]/Table1[[#This Row],[Temps de lecture en jours]]))</f>
        <v>0</v>
      </c>
      <c r="Q150">
        <f>IF(ISBLANK(Table1[[#This Row],[Date d''achat]]),0,IF(ISBLANK(Table1[[#This Row],[Date de fin de lecture FR]]),0,Table1[[#This Row],[Date de fin de lecture FR]]-Table1[[#This Row],[Date d''achat]]))</f>
        <v>0</v>
      </c>
      <c r="R150">
        <f>IF(ISBLANK(Table1[[#This Row],[Date de sortie]]),0,ROUNDDOWN(YEAR(Table1[[#This Row],[Date de sortie]]),-1))</f>
        <v>2010</v>
      </c>
    </row>
    <row r="151" spans="1:18" x14ac:dyDescent="0.25">
      <c r="A151" t="s">
        <v>227</v>
      </c>
      <c r="B151" t="s">
        <v>223</v>
      </c>
      <c r="C151">
        <v>1</v>
      </c>
      <c r="D151">
        <v>1</v>
      </c>
      <c r="E151">
        <v>1</v>
      </c>
      <c r="F151" t="s">
        <v>11</v>
      </c>
      <c r="G151" t="s">
        <v>121</v>
      </c>
      <c r="H151" s="2">
        <v>41682</v>
      </c>
      <c r="I151">
        <v>480</v>
      </c>
      <c r="L151" s="2">
        <v>43706</v>
      </c>
      <c r="M151" t="s">
        <v>6</v>
      </c>
      <c r="N151">
        <f>IF(ISBLANK(Table1[[#This Row],[Date de fin de lecture FR]]),0,YEAR(Table1[[#This Row],[Date de fin de lecture FR]]))</f>
        <v>2019</v>
      </c>
      <c r="O151">
        <f>IF(ISBLANK(Table1[[#This Row],[Date de début de lecture]]),0,(IF(ISBLANK(Table1[[#This Row],[Date de fin de lecture FR]]),0,Table1[[#This Row],[Date de fin de lecture FR]]-Table1[[#This Row],[Date de début de lecture]])))</f>
        <v>0</v>
      </c>
      <c r="P151" s="3">
        <f>IF(Table1[[#This Row],[Temps de lecture en jours]]=0,0,IF(ISBLANK(Table1[[#This Row],[Nbr Pages]]),0,Table1[[#This Row],[Nbr Pages]]/Table1[[#This Row],[Temps de lecture en jours]]))</f>
        <v>0</v>
      </c>
      <c r="Q151">
        <f>IF(ISBLANK(Table1[[#This Row],[Date d''achat]]),0,IF(ISBLANK(Table1[[#This Row],[Date de fin de lecture FR]]),0,Table1[[#This Row],[Date de fin de lecture FR]]-Table1[[#This Row],[Date d''achat]]))</f>
        <v>0</v>
      </c>
      <c r="R151">
        <f>IF(ISBLANK(Table1[[#This Row],[Date de sortie]]),0,ROUNDDOWN(YEAR(Table1[[#This Row],[Date de sortie]]),-1))</f>
        <v>2010</v>
      </c>
    </row>
    <row r="152" spans="1:18" x14ac:dyDescent="0.25">
      <c r="A152" t="s">
        <v>228</v>
      </c>
      <c r="B152" t="s">
        <v>229</v>
      </c>
      <c r="C152">
        <v>1</v>
      </c>
      <c r="D152" t="s">
        <v>6</v>
      </c>
      <c r="E152">
        <v>1</v>
      </c>
      <c r="F152" t="s">
        <v>7</v>
      </c>
      <c r="H152" s="2">
        <v>25934</v>
      </c>
      <c r="I152">
        <v>284</v>
      </c>
      <c r="J152" s="2" t="s">
        <v>406</v>
      </c>
      <c r="K152" s="2">
        <v>44716</v>
      </c>
      <c r="M152" t="s">
        <v>372</v>
      </c>
      <c r="N152">
        <f>IF(ISBLANK(Table1[[#This Row],[Date de fin de lecture FR]]),0,YEAR(Table1[[#This Row],[Date de fin de lecture FR]]))</f>
        <v>0</v>
      </c>
      <c r="O152">
        <f>IF(ISBLANK(Table1[[#This Row],[Date de début de lecture]]),0,(IF(ISBLANK(Table1[[#This Row],[Date de fin de lecture FR]]),0,Table1[[#This Row],[Date de fin de lecture FR]]-Table1[[#This Row],[Date de début de lecture]])))</f>
        <v>0</v>
      </c>
      <c r="P152" s="3">
        <f>IF(Table1[[#This Row],[Temps de lecture en jours]]=0,0,IF(ISBLANK(Table1[[#This Row],[Nbr Pages]]),0,Table1[[#This Row],[Nbr Pages]]/Table1[[#This Row],[Temps de lecture en jours]]))</f>
        <v>0</v>
      </c>
      <c r="Q152">
        <f>IF(ISBLANK(Table1[[#This Row],[Date d''achat]]),0,IF(ISBLANK(Table1[[#This Row],[Date de fin de lecture FR]]),0,Table1[[#This Row],[Date de fin de lecture FR]]-Table1[[#This Row],[Date d''achat]]))</f>
        <v>0</v>
      </c>
      <c r="R152">
        <f>IF(ISBLANK(Table1[[#This Row],[Date de sortie]]),0,ROUNDDOWN(YEAR(Table1[[#This Row],[Date de sortie]]),-1))</f>
        <v>1970</v>
      </c>
    </row>
    <row r="153" spans="1:18" x14ac:dyDescent="0.25">
      <c r="A153" t="s">
        <v>230</v>
      </c>
      <c r="B153" t="s">
        <v>231</v>
      </c>
      <c r="C153">
        <v>1</v>
      </c>
      <c r="D153">
        <v>1</v>
      </c>
      <c r="E153">
        <v>1</v>
      </c>
      <c r="F153" t="s">
        <v>7</v>
      </c>
      <c r="G153" t="s">
        <v>232</v>
      </c>
      <c r="I153">
        <v>250</v>
      </c>
      <c r="M153" t="s">
        <v>6</v>
      </c>
      <c r="N153">
        <f>IF(ISBLANK(Table1[[#This Row],[Date de fin de lecture FR]]),0,YEAR(Table1[[#This Row],[Date de fin de lecture FR]]))</f>
        <v>0</v>
      </c>
      <c r="O153">
        <f>IF(ISBLANK(Table1[[#This Row],[Date de début de lecture]]),0,(IF(ISBLANK(Table1[[#This Row],[Date de fin de lecture FR]]),0,Table1[[#This Row],[Date de fin de lecture FR]]-Table1[[#This Row],[Date de début de lecture]])))</f>
        <v>0</v>
      </c>
      <c r="P153" s="3">
        <f>IF(Table1[[#This Row],[Temps de lecture en jours]]=0,0,IF(ISBLANK(Table1[[#This Row],[Nbr Pages]]),0,Table1[[#This Row],[Nbr Pages]]/Table1[[#This Row],[Temps de lecture en jours]]))</f>
        <v>0</v>
      </c>
      <c r="Q153">
        <f>IF(ISBLANK(Table1[[#This Row],[Date d''achat]]),0,IF(ISBLANK(Table1[[#This Row],[Date de fin de lecture FR]]),0,Table1[[#This Row],[Date de fin de lecture FR]]-Table1[[#This Row],[Date d''achat]]))</f>
        <v>0</v>
      </c>
      <c r="R153">
        <f>IF(ISBLANK(Table1[[#This Row],[Date de sortie]]),0,ROUNDDOWN(YEAR(Table1[[#This Row],[Date de sortie]]),-1))</f>
        <v>0</v>
      </c>
    </row>
    <row r="154" spans="1:18" x14ac:dyDescent="0.25">
      <c r="A154" t="s">
        <v>233</v>
      </c>
      <c r="B154" t="s">
        <v>231</v>
      </c>
      <c r="C154">
        <v>1</v>
      </c>
      <c r="D154" t="s">
        <v>6</v>
      </c>
      <c r="E154" t="s">
        <v>6</v>
      </c>
      <c r="F154" t="s">
        <v>7</v>
      </c>
      <c r="G154" t="s">
        <v>15</v>
      </c>
      <c r="M154" t="s">
        <v>6</v>
      </c>
      <c r="N154">
        <f>IF(ISBLANK(Table1[[#This Row],[Date de fin de lecture FR]]),0,YEAR(Table1[[#This Row],[Date de fin de lecture FR]]))</f>
        <v>0</v>
      </c>
      <c r="O154">
        <f>IF(ISBLANK(Table1[[#This Row],[Date de début de lecture]]),0,(IF(ISBLANK(Table1[[#This Row],[Date de fin de lecture FR]]),0,Table1[[#This Row],[Date de fin de lecture FR]]-Table1[[#This Row],[Date de début de lecture]])))</f>
        <v>0</v>
      </c>
      <c r="P154" s="3">
        <f>IF(Table1[[#This Row],[Temps de lecture en jours]]=0,0,IF(ISBLANK(Table1[[#This Row],[Nbr Pages]]),0,Table1[[#This Row],[Nbr Pages]]/Table1[[#This Row],[Temps de lecture en jours]]))</f>
        <v>0</v>
      </c>
      <c r="Q154">
        <f>IF(ISBLANK(Table1[[#This Row],[Date d''achat]]),0,IF(ISBLANK(Table1[[#This Row],[Date de fin de lecture FR]]),0,Table1[[#This Row],[Date de fin de lecture FR]]-Table1[[#This Row],[Date d''achat]]))</f>
        <v>0</v>
      </c>
      <c r="R154">
        <f>IF(ISBLANK(Table1[[#This Row],[Date de sortie]]),0,ROUNDDOWN(YEAR(Table1[[#This Row],[Date de sortie]]),-1))</f>
        <v>0</v>
      </c>
    </row>
    <row r="155" spans="1:18" x14ac:dyDescent="0.25">
      <c r="A155" t="s">
        <v>234</v>
      </c>
      <c r="B155" t="s">
        <v>231</v>
      </c>
      <c r="C155">
        <v>1</v>
      </c>
      <c r="D155" t="s">
        <v>6</v>
      </c>
      <c r="E155" t="s">
        <v>6</v>
      </c>
      <c r="F155" t="s">
        <v>7</v>
      </c>
      <c r="I155">
        <v>249</v>
      </c>
      <c r="M155" t="s">
        <v>6</v>
      </c>
      <c r="N155">
        <f>IF(ISBLANK(Table1[[#This Row],[Date de fin de lecture FR]]),0,YEAR(Table1[[#This Row],[Date de fin de lecture FR]]))</f>
        <v>0</v>
      </c>
      <c r="O155">
        <f>IF(ISBLANK(Table1[[#This Row],[Date de début de lecture]]),0,(IF(ISBLANK(Table1[[#This Row],[Date de fin de lecture FR]]),0,Table1[[#This Row],[Date de fin de lecture FR]]-Table1[[#This Row],[Date de début de lecture]])))</f>
        <v>0</v>
      </c>
      <c r="P155" s="3">
        <f>IF(Table1[[#This Row],[Temps de lecture en jours]]=0,0,IF(ISBLANK(Table1[[#This Row],[Nbr Pages]]),0,Table1[[#This Row],[Nbr Pages]]/Table1[[#This Row],[Temps de lecture en jours]]))</f>
        <v>0</v>
      </c>
      <c r="Q155">
        <f>IF(ISBLANK(Table1[[#This Row],[Date d''achat]]),0,IF(ISBLANK(Table1[[#This Row],[Date de fin de lecture FR]]),0,Table1[[#This Row],[Date de fin de lecture FR]]-Table1[[#This Row],[Date d''achat]]))</f>
        <v>0</v>
      </c>
      <c r="R155">
        <f>IF(ISBLANK(Table1[[#This Row],[Date de sortie]]),0,ROUNDDOWN(YEAR(Table1[[#This Row],[Date de sortie]]),-1))</f>
        <v>0</v>
      </c>
    </row>
    <row r="156" spans="1:18" x14ac:dyDescent="0.25">
      <c r="A156" t="s">
        <v>235</v>
      </c>
      <c r="B156" t="s">
        <v>231</v>
      </c>
      <c r="C156">
        <v>1</v>
      </c>
      <c r="D156" t="s">
        <v>6</v>
      </c>
      <c r="E156" t="s">
        <v>6</v>
      </c>
      <c r="F156" t="s">
        <v>7</v>
      </c>
      <c r="I156">
        <v>320</v>
      </c>
      <c r="M156" t="s">
        <v>6</v>
      </c>
      <c r="N156">
        <f>IF(ISBLANK(Table1[[#This Row],[Date de fin de lecture FR]]),0,YEAR(Table1[[#This Row],[Date de fin de lecture FR]]))</f>
        <v>0</v>
      </c>
      <c r="O156">
        <f>IF(ISBLANK(Table1[[#This Row],[Date de début de lecture]]),0,(IF(ISBLANK(Table1[[#This Row],[Date de fin de lecture FR]]),0,Table1[[#This Row],[Date de fin de lecture FR]]-Table1[[#This Row],[Date de début de lecture]])))</f>
        <v>0</v>
      </c>
      <c r="P156" s="3">
        <f>IF(Table1[[#This Row],[Temps de lecture en jours]]=0,0,IF(ISBLANK(Table1[[#This Row],[Nbr Pages]]),0,Table1[[#This Row],[Nbr Pages]]/Table1[[#This Row],[Temps de lecture en jours]]))</f>
        <v>0</v>
      </c>
      <c r="Q156">
        <f>IF(ISBLANK(Table1[[#This Row],[Date d''achat]]),0,IF(ISBLANK(Table1[[#This Row],[Date de fin de lecture FR]]),0,Table1[[#This Row],[Date de fin de lecture FR]]-Table1[[#This Row],[Date d''achat]]))</f>
        <v>0</v>
      </c>
      <c r="R156">
        <f>IF(ISBLANK(Table1[[#This Row],[Date de sortie]]),0,ROUNDDOWN(YEAR(Table1[[#This Row],[Date de sortie]]),-1))</f>
        <v>0</v>
      </c>
    </row>
    <row r="157" spans="1:18" x14ac:dyDescent="0.25">
      <c r="A157" t="s">
        <v>236</v>
      </c>
      <c r="B157" t="s">
        <v>231</v>
      </c>
      <c r="C157">
        <v>1</v>
      </c>
      <c r="D157">
        <v>1</v>
      </c>
      <c r="E157">
        <v>1</v>
      </c>
      <c r="F157" t="s">
        <v>7</v>
      </c>
      <c r="I157">
        <v>256</v>
      </c>
      <c r="K157" s="2">
        <v>44542</v>
      </c>
      <c r="L157" s="2">
        <v>44551</v>
      </c>
      <c r="M157" t="s">
        <v>379</v>
      </c>
      <c r="N157">
        <f>IF(ISBLANK(Table1[[#This Row],[Date de fin de lecture FR]]),0,YEAR(Table1[[#This Row],[Date de fin de lecture FR]]))</f>
        <v>2021</v>
      </c>
      <c r="O157">
        <f>IF(ISBLANK(Table1[[#This Row],[Date de début de lecture]]),0,(IF(ISBLANK(Table1[[#This Row],[Date de fin de lecture FR]]),0,Table1[[#This Row],[Date de fin de lecture FR]]-Table1[[#This Row],[Date de début de lecture]])))</f>
        <v>9</v>
      </c>
      <c r="P157" s="3">
        <f>IF(Table1[[#This Row],[Temps de lecture en jours]]=0,0,IF(ISBLANK(Table1[[#This Row],[Nbr Pages]]),0,Table1[[#This Row],[Nbr Pages]]/Table1[[#This Row],[Temps de lecture en jours]]))</f>
        <v>28.444444444444443</v>
      </c>
      <c r="Q157">
        <f>IF(ISBLANK(Table1[[#This Row],[Date d''achat]]),0,IF(ISBLANK(Table1[[#This Row],[Date de fin de lecture FR]]),0,Table1[[#This Row],[Date de fin de lecture FR]]-Table1[[#This Row],[Date d''achat]]))</f>
        <v>0</v>
      </c>
      <c r="R157">
        <f>IF(ISBLANK(Table1[[#This Row],[Date de sortie]]),0,ROUNDDOWN(YEAR(Table1[[#This Row],[Date de sortie]]),-1))</f>
        <v>0</v>
      </c>
    </row>
    <row r="158" spans="1:18" x14ac:dyDescent="0.25">
      <c r="A158" t="s">
        <v>237</v>
      </c>
      <c r="B158" t="s">
        <v>231</v>
      </c>
      <c r="C158">
        <v>1</v>
      </c>
      <c r="D158">
        <v>1</v>
      </c>
      <c r="E158" t="s">
        <v>6</v>
      </c>
      <c r="F158" t="s">
        <v>7</v>
      </c>
      <c r="I158">
        <v>250</v>
      </c>
      <c r="K158" s="2">
        <v>44552</v>
      </c>
      <c r="L158" s="2">
        <v>44559</v>
      </c>
      <c r="M158" t="s">
        <v>380</v>
      </c>
      <c r="N158">
        <f>IF(ISBLANK(Table1[[#This Row],[Date de fin de lecture FR]]),0,YEAR(Table1[[#This Row],[Date de fin de lecture FR]]))</f>
        <v>2021</v>
      </c>
      <c r="O158">
        <f>IF(ISBLANK(Table1[[#This Row],[Date de début de lecture]]),0,(IF(ISBLANK(Table1[[#This Row],[Date de fin de lecture FR]]),0,Table1[[#This Row],[Date de fin de lecture FR]]-Table1[[#This Row],[Date de début de lecture]])))</f>
        <v>7</v>
      </c>
      <c r="P158" s="3">
        <f>IF(Table1[[#This Row],[Temps de lecture en jours]]=0,0,IF(ISBLANK(Table1[[#This Row],[Nbr Pages]]),0,Table1[[#This Row],[Nbr Pages]]/Table1[[#This Row],[Temps de lecture en jours]]))</f>
        <v>35.714285714285715</v>
      </c>
      <c r="Q158">
        <f>IF(ISBLANK(Table1[[#This Row],[Date d''achat]]),0,IF(ISBLANK(Table1[[#This Row],[Date de fin de lecture FR]]),0,Table1[[#This Row],[Date de fin de lecture FR]]-Table1[[#This Row],[Date d''achat]]))</f>
        <v>0</v>
      </c>
      <c r="R158">
        <f>IF(ISBLANK(Table1[[#This Row],[Date de sortie]]),0,ROUNDDOWN(YEAR(Table1[[#This Row],[Date de sortie]]),-1))</f>
        <v>0</v>
      </c>
    </row>
    <row r="159" spans="1:18" x14ac:dyDescent="0.25">
      <c r="A159" t="s">
        <v>238</v>
      </c>
      <c r="B159" t="s">
        <v>231</v>
      </c>
      <c r="C159">
        <v>1</v>
      </c>
      <c r="D159">
        <v>1</v>
      </c>
      <c r="E159" t="s">
        <v>6</v>
      </c>
      <c r="F159" t="s">
        <v>7</v>
      </c>
      <c r="I159">
        <v>250</v>
      </c>
      <c r="M159" t="s">
        <v>6</v>
      </c>
      <c r="N159">
        <f>IF(ISBLANK(Table1[[#This Row],[Date de fin de lecture FR]]),0,YEAR(Table1[[#This Row],[Date de fin de lecture FR]]))</f>
        <v>0</v>
      </c>
      <c r="O159">
        <f>IF(ISBLANK(Table1[[#This Row],[Date de début de lecture]]),0,(IF(ISBLANK(Table1[[#This Row],[Date de fin de lecture FR]]),0,Table1[[#This Row],[Date de fin de lecture FR]]-Table1[[#This Row],[Date de début de lecture]])))</f>
        <v>0</v>
      </c>
      <c r="P159" s="3">
        <f>IF(Table1[[#This Row],[Temps de lecture en jours]]=0,0,IF(ISBLANK(Table1[[#This Row],[Nbr Pages]]),0,Table1[[#This Row],[Nbr Pages]]/Table1[[#This Row],[Temps de lecture en jours]]))</f>
        <v>0</v>
      </c>
      <c r="Q159">
        <f>IF(ISBLANK(Table1[[#This Row],[Date d''achat]]),0,IF(ISBLANK(Table1[[#This Row],[Date de fin de lecture FR]]),0,Table1[[#This Row],[Date de fin de lecture FR]]-Table1[[#This Row],[Date d''achat]]))</f>
        <v>0</v>
      </c>
      <c r="R159">
        <f>IF(ISBLANK(Table1[[#This Row],[Date de sortie]]),0,ROUNDDOWN(YEAR(Table1[[#This Row],[Date de sortie]]),-1))</f>
        <v>0</v>
      </c>
    </row>
    <row r="160" spans="1:18" x14ac:dyDescent="0.25">
      <c r="A160" t="s">
        <v>239</v>
      </c>
      <c r="B160" t="s">
        <v>231</v>
      </c>
      <c r="C160">
        <v>1</v>
      </c>
      <c r="D160" t="s">
        <v>6</v>
      </c>
      <c r="E160" t="s">
        <v>6</v>
      </c>
      <c r="F160" t="s">
        <v>7</v>
      </c>
      <c r="I160">
        <v>400</v>
      </c>
      <c r="M160" t="s">
        <v>6</v>
      </c>
      <c r="N160">
        <f>IF(ISBLANK(Table1[[#This Row],[Date de fin de lecture FR]]),0,YEAR(Table1[[#This Row],[Date de fin de lecture FR]]))</f>
        <v>0</v>
      </c>
      <c r="O160">
        <f>IF(ISBLANK(Table1[[#This Row],[Date de début de lecture]]),0,(IF(ISBLANK(Table1[[#This Row],[Date de fin de lecture FR]]),0,Table1[[#This Row],[Date de fin de lecture FR]]-Table1[[#This Row],[Date de début de lecture]])))</f>
        <v>0</v>
      </c>
      <c r="P160" s="3">
        <f>IF(Table1[[#This Row],[Temps de lecture en jours]]=0,0,IF(ISBLANK(Table1[[#This Row],[Nbr Pages]]),0,Table1[[#This Row],[Nbr Pages]]/Table1[[#This Row],[Temps de lecture en jours]]))</f>
        <v>0</v>
      </c>
      <c r="Q160">
        <f>IF(ISBLANK(Table1[[#This Row],[Date d''achat]]),0,IF(ISBLANK(Table1[[#This Row],[Date de fin de lecture FR]]),0,Table1[[#This Row],[Date de fin de lecture FR]]-Table1[[#This Row],[Date d''achat]]))</f>
        <v>0</v>
      </c>
      <c r="R160">
        <f>IF(ISBLANK(Table1[[#This Row],[Date de sortie]]),0,ROUNDDOWN(YEAR(Table1[[#This Row],[Date de sortie]]),-1))</f>
        <v>0</v>
      </c>
    </row>
    <row r="161" spans="1:18" x14ac:dyDescent="0.25">
      <c r="A161" t="s">
        <v>240</v>
      </c>
      <c r="B161" t="s">
        <v>231</v>
      </c>
      <c r="C161">
        <v>1</v>
      </c>
      <c r="D161">
        <v>1</v>
      </c>
      <c r="E161">
        <v>1</v>
      </c>
      <c r="F161" t="s">
        <v>7</v>
      </c>
      <c r="I161">
        <v>288</v>
      </c>
      <c r="L161" s="2">
        <v>42829</v>
      </c>
      <c r="M161" t="s">
        <v>6</v>
      </c>
      <c r="N161">
        <f>IF(ISBLANK(Table1[[#This Row],[Date de fin de lecture FR]]),0,YEAR(Table1[[#This Row],[Date de fin de lecture FR]]))</f>
        <v>2017</v>
      </c>
      <c r="O161">
        <f>IF(ISBLANK(Table1[[#This Row],[Date de début de lecture]]),0,(IF(ISBLANK(Table1[[#This Row],[Date de fin de lecture FR]]),0,Table1[[#This Row],[Date de fin de lecture FR]]-Table1[[#This Row],[Date de début de lecture]])))</f>
        <v>0</v>
      </c>
      <c r="P161" s="3">
        <f>IF(Table1[[#This Row],[Temps de lecture en jours]]=0,0,IF(ISBLANK(Table1[[#This Row],[Nbr Pages]]),0,Table1[[#This Row],[Nbr Pages]]/Table1[[#This Row],[Temps de lecture en jours]]))</f>
        <v>0</v>
      </c>
      <c r="Q161">
        <f>IF(ISBLANK(Table1[[#This Row],[Date d''achat]]),0,IF(ISBLANK(Table1[[#This Row],[Date de fin de lecture FR]]),0,Table1[[#This Row],[Date de fin de lecture FR]]-Table1[[#This Row],[Date d''achat]]))</f>
        <v>0</v>
      </c>
      <c r="R161">
        <f>IF(ISBLANK(Table1[[#This Row],[Date de sortie]]),0,ROUNDDOWN(YEAR(Table1[[#This Row],[Date de sortie]]),-1))</f>
        <v>0</v>
      </c>
    </row>
    <row r="162" spans="1:18" x14ac:dyDescent="0.25">
      <c r="A162" t="s">
        <v>241</v>
      </c>
      <c r="B162" t="s">
        <v>242</v>
      </c>
      <c r="C162">
        <v>1</v>
      </c>
      <c r="D162">
        <v>1</v>
      </c>
      <c r="E162">
        <v>1</v>
      </c>
      <c r="F162" t="s">
        <v>11</v>
      </c>
      <c r="G162" t="s">
        <v>188</v>
      </c>
      <c r="I162">
        <v>1032</v>
      </c>
      <c r="L162" s="2">
        <v>39083</v>
      </c>
      <c r="M162" t="s">
        <v>6</v>
      </c>
      <c r="N162">
        <f>IF(ISBLANK(Table1[[#This Row],[Date de fin de lecture FR]]),0,YEAR(Table1[[#This Row],[Date de fin de lecture FR]]))</f>
        <v>2007</v>
      </c>
      <c r="O162">
        <f>IF(ISBLANK(Table1[[#This Row],[Date de début de lecture]]),0,(IF(ISBLANK(Table1[[#This Row],[Date de fin de lecture FR]]),0,Table1[[#This Row],[Date de fin de lecture FR]]-Table1[[#This Row],[Date de début de lecture]])))</f>
        <v>0</v>
      </c>
      <c r="P162" s="3">
        <f>IF(Table1[[#This Row],[Temps de lecture en jours]]=0,0,IF(ISBLANK(Table1[[#This Row],[Nbr Pages]]),0,Table1[[#This Row],[Nbr Pages]]/Table1[[#This Row],[Temps de lecture en jours]]))</f>
        <v>0</v>
      </c>
      <c r="Q162">
        <f>IF(ISBLANK(Table1[[#This Row],[Date d''achat]]),0,IF(ISBLANK(Table1[[#This Row],[Date de fin de lecture FR]]),0,Table1[[#This Row],[Date de fin de lecture FR]]-Table1[[#This Row],[Date d''achat]]))</f>
        <v>0</v>
      </c>
      <c r="R162">
        <f>IF(ISBLANK(Table1[[#This Row],[Date de sortie]]),0,ROUNDDOWN(YEAR(Table1[[#This Row],[Date de sortie]]),-1))</f>
        <v>0</v>
      </c>
    </row>
    <row r="163" spans="1:18" x14ac:dyDescent="0.25">
      <c r="A163" t="s">
        <v>243</v>
      </c>
      <c r="B163" t="s">
        <v>242</v>
      </c>
      <c r="C163">
        <v>1</v>
      </c>
      <c r="D163">
        <v>1</v>
      </c>
      <c r="E163" t="s">
        <v>6</v>
      </c>
      <c r="F163" t="s">
        <v>11</v>
      </c>
      <c r="G163" t="s">
        <v>188</v>
      </c>
      <c r="I163">
        <v>592</v>
      </c>
      <c r="M163" t="s">
        <v>6</v>
      </c>
      <c r="N163">
        <f>IF(ISBLANK(Table1[[#This Row],[Date de fin de lecture FR]]),0,YEAR(Table1[[#This Row],[Date de fin de lecture FR]]))</f>
        <v>0</v>
      </c>
      <c r="O163">
        <f>IF(ISBLANK(Table1[[#This Row],[Date de début de lecture]]),0,(IF(ISBLANK(Table1[[#This Row],[Date de fin de lecture FR]]),0,Table1[[#This Row],[Date de fin de lecture FR]]-Table1[[#This Row],[Date de début de lecture]])))</f>
        <v>0</v>
      </c>
      <c r="P163" s="3">
        <f>IF(Table1[[#This Row],[Temps de lecture en jours]]=0,0,IF(ISBLANK(Table1[[#This Row],[Nbr Pages]]),0,Table1[[#This Row],[Nbr Pages]]/Table1[[#This Row],[Temps de lecture en jours]]))</f>
        <v>0</v>
      </c>
      <c r="Q163">
        <f>IF(ISBLANK(Table1[[#This Row],[Date d''achat]]),0,IF(ISBLANK(Table1[[#This Row],[Date de fin de lecture FR]]),0,Table1[[#This Row],[Date de fin de lecture FR]]-Table1[[#This Row],[Date d''achat]]))</f>
        <v>0</v>
      </c>
      <c r="R163">
        <f>IF(ISBLANK(Table1[[#This Row],[Date de sortie]]),0,ROUNDDOWN(YEAR(Table1[[#This Row],[Date de sortie]]),-1))</f>
        <v>0</v>
      </c>
    </row>
    <row r="164" spans="1:18" x14ac:dyDescent="0.25">
      <c r="A164" t="s">
        <v>244</v>
      </c>
      <c r="B164" t="s">
        <v>242</v>
      </c>
      <c r="C164" t="s">
        <v>6</v>
      </c>
      <c r="D164" t="s">
        <v>6</v>
      </c>
      <c r="E164" t="s">
        <v>6</v>
      </c>
      <c r="F164" t="s">
        <v>11</v>
      </c>
      <c r="G164" t="s">
        <v>188</v>
      </c>
      <c r="M164" t="s">
        <v>381</v>
      </c>
      <c r="N164">
        <f>IF(ISBLANK(Table1[[#This Row],[Date de fin de lecture FR]]),0,YEAR(Table1[[#This Row],[Date de fin de lecture FR]]))</f>
        <v>0</v>
      </c>
      <c r="O164">
        <f>IF(ISBLANK(Table1[[#This Row],[Date de début de lecture]]),0,(IF(ISBLANK(Table1[[#This Row],[Date de fin de lecture FR]]),0,Table1[[#This Row],[Date de fin de lecture FR]]-Table1[[#This Row],[Date de début de lecture]])))</f>
        <v>0</v>
      </c>
      <c r="P164" s="3">
        <f>IF(Table1[[#This Row],[Temps de lecture en jours]]=0,0,IF(ISBLANK(Table1[[#This Row],[Nbr Pages]]),0,Table1[[#This Row],[Nbr Pages]]/Table1[[#This Row],[Temps de lecture en jours]]))</f>
        <v>0</v>
      </c>
      <c r="Q164">
        <f>IF(ISBLANK(Table1[[#This Row],[Date d''achat]]),0,IF(ISBLANK(Table1[[#This Row],[Date de fin de lecture FR]]),0,Table1[[#This Row],[Date de fin de lecture FR]]-Table1[[#This Row],[Date d''achat]]))</f>
        <v>0</v>
      </c>
      <c r="R164">
        <f>IF(ISBLANK(Table1[[#This Row],[Date de sortie]]),0,ROUNDDOWN(YEAR(Table1[[#This Row],[Date de sortie]]),-1))</f>
        <v>0</v>
      </c>
    </row>
    <row r="165" spans="1:18" x14ac:dyDescent="0.25">
      <c r="A165" t="s">
        <v>245</v>
      </c>
      <c r="B165" t="s">
        <v>246</v>
      </c>
      <c r="C165" t="s">
        <v>6</v>
      </c>
      <c r="D165" t="s">
        <v>6</v>
      </c>
      <c r="E165" t="s">
        <v>6</v>
      </c>
      <c r="F165" t="s">
        <v>247</v>
      </c>
      <c r="M165" t="s">
        <v>6</v>
      </c>
      <c r="N165">
        <f>IF(ISBLANK(Table1[[#This Row],[Date de fin de lecture FR]]),0,YEAR(Table1[[#This Row],[Date de fin de lecture FR]]))</f>
        <v>0</v>
      </c>
      <c r="O165">
        <f>IF(ISBLANK(Table1[[#This Row],[Date de début de lecture]]),0,(IF(ISBLANK(Table1[[#This Row],[Date de fin de lecture FR]]),0,Table1[[#This Row],[Date de fin de lecture FR]]-Table1[[#This Row],[Date de début de lecture]])))</f>
        <v>0</v>
      </c>
      <c r="P165" s="3">
        <f>IF(Table1[[#This Row],[Temps de lecture en jours]]=0,0,IF(ISBLANK(Table1[[#This Row],[Nbr Pages]]),0,Table1[[#This Row],[Nbr Pages]]/Table1[[#This Row],[Temps de lecture en jours]]))</f>
        <v>0</v>
      </c>
      <c r="Q165">
        <f>IF(ISBLANK(Table1[[#This Row],[Date d''achat]]),0,IF(ISBLANK(Table1[[#This Row],[Date de fin de lecture FR]]),0,Table1[[#This Row],[Date de fin de lecture FR]]-Table1[[#This Row],[Date d''achat]]))</f>
        <v>0</v>
      </c>
      <c r="R165">
        <f>IF(ISBLANK(Table1[[#This Row],[Date de sortie]]),0,ROUNDDOWN(YEAR(Table1[[#This Row],[Date de sortie]]),-1))</f>
        <v>0</v>
      </c>
    </row>
    <row r="166" spans="1:18" x14ac:dyDescent="0.25">
      <c r="A166" t="s">
        <v>248</v>
      </c>
      <c r="B166" t="s">
        <v>249</v>
      </c>
      <c r="C166">
        <v>1</v>
      </c>
      <c r="D166" t="s">
        <v>6</v>
      </c>
      <c r="E166" t="s">
        <v>6</v>
      </c>
      <c r="F166" t="s">
        <v>11</v>
      </c>
      <c r="M166" t="s">
        <v>6</v>
      </c>
      <c r="N166">
        <f>IF(ISBLANK(Table1[[#This Row],[Date de fin de lecture FR]]),0,YEAR(Table1[[#This Row],[Date de fin de lecture FR]]))</f>
        <v>0</v>
      </c>
      <c r="O166">
        <f>IF(ISBLANK(Table1[[#This Row],[Date de début de lecture]]),0,(IF(ISBLANK(Table1[[#This Row],[Date de fin de lecture FR]]),0,Table1[[#This Row],[Date de fin de lecture FR]]-Table1[[#This Row],[Date de début de lecture]])))</f>
        <v>0</v>
      </c>
      <c r="P166" s="3">
        <f>IF(Table1[[#This Row],[Temps de lecture en jours]]=0,0,IF(ISBLANK(Table1[[#This Row],[Nbr Pages]]),0,Table1[[#This Row],[Nbr Pages]]/Table1[[#This Row],[Temps de lecture en jours]]))</f>
        <v>0</v>
      </c>
      <c r="Q166">
        <f>IF(ISBLANK(Table1[[#This Row],[Date d''achat]]),0,IF(ISBLANK(Table1[[#This Row],[Date de fin de lecture FR]]),0,Table1[[#This Row],[Date de fin de lecture FR]]-Table1[[#This Row],[Date d''achat]]))</f>
        <v>0</v>
      </c>
      <c r="R166">
        <f>IF(ISBLANK(Table1[[#This Row],[Date de sortie]]),0,ROUNDDOWN(YEAR(Table1[[#This Row],[Date de sortie]]),-1))</f>
        <v>0</v>
      </c>
    </row>
    <row r="167" spans="1:18" x14ac:dyDescent="0.25">
      <c r="A167" t="s">
        <v>250</v>
      </c>
      <c r="B167" t="s">
        <v>249</v>
      </c>
      <c r="C167">
        <v>1</v>
      </c>
      <c r="D167">
        <v>1</v>
      </c>
      <c r="E167" t="s">
        <v>6</v>
      </c>
      <c r="F167" t="s">
        <v>11</v>
      </c>
      <c r="G167" t="s">
        <v>44</v>
      </c>
      <c r="I167">
        <v>281</v>
      </c>
      <c r="L167" s="2">
        <v>39083</v>
      </c>
      <c r="M167" t="s">
        <v>6</v>
      </c>
      <c r="N167">
        <f>IF(ISBLANK(Table1[[#This Row],[Date de fin de lecture FR]]),0,YEAR(Table1[[#This Row],[Date de fin de lecture FR]]))</f>
        <v>2007</v>
      </c>
      <c r="O167">
        <f>IF(ISBLANK(Table1[[#This Row],[Date de début de lecture]]),0,(IF(ISBLANK(Table1[[#This Row],[Date de fin de lecture FR]]),0,Table1[[#This Row],[Date de fin de lecture FR]]-Table1[[#This Row],[Date de début de lecture]])))</f>
        <v>0</v>
      </c>
      <c r="P167" s="3">
        <f>IF(Table1[[#This Row],[Temps de lecture en jours]]=0,0,IF(ISBLANK(Table1[[#This Row],[Nbr Pages]]),0,Table1[[#This Row],[Nbr Pages]]/Table1[[#This Row],[Temps de lecture en jours]]))</f>
        <v>0</v>
      </c>
      <c r="Q167">
        <f>IF(ISBLANK(Table1[[#This Row],[Date d''achat]]),0,IF(ISBLANK(Table1[[#This Row],[Date de fin de lecture FR]]),0,Table1[[#This Row],[Date de fin de lecture FR]]-Table1[[#This Row],[Date d''achat]]))</f>
        <v>0</v>
      </c>
      <c r="R167">
        <f>IF(ISBLANK(Table1[[#This Row],[Date de sortie]]),0,ROUNDDOWN(YEAR(Table1[[#This Row],[Date de sortie]]),-1))</f>
        <v>0</v>
      </c>
    </row>
    <row r="168" spans="1:18" x14ac:dyDescent="0.25">
      <c r="A168" t="s">
        <v>251</v>
      </c>
      <c r="B168" t="s">
        <v>249</v>
      </c>
      <c r="C168">
        <v>1</v>
      </c>
      <c r="D168">
        <v>1</v>
      </c>
      <c r="E168" t="s">
        <v>6</v>
      </c>
      <c r="F168" t="s">
        <v>11</v>
      </c>
      <c r="G168" t="s">
        <v>44</v>
      </c>
      <c r="I168">
        <v>314</v>
      </c>
      <c r="L168" s="2">
        <v>39083</v>
      </c>
      <c r="M168" t="s">
        <v>6</v>
      </c>
      <c r="N168">
        <f>IF(ISBLANK(Table1[[#This Row],[Date de fin de lecture FR]]),0,YEAR(Table1[[#This Row],[Date de fin de lecture FR]]))</f>
        <v>2007</v>
      </c>
      <c r="O168">
        <f>IF(ISBLANK(Table1[[#This Row],[Date de début de lecture]]),0,(IF(ISBLANK(Table1[[#This Row],[Date de fin de lecture FR]]),0,Table1[[#This Row],[Date de fin de lecture FR]]-Table1[[#This Row],[Date de début de lecture]])))</f>
        <v>0</v>
      </c>
      <c r="P168" s="3">
        <f>IF(Table1[[#This Row],[Temps de lecture en jours]]=0,0,IF(ISBLANK(Table1[[#This Row],[Nbr Pages]]),0,Table1[[#This Row],[Nbr Pages]]/Table1[[#This Row],[Temps de lecture en jours]]))</f>
        <v>0</v>
      </c>
      <c r="Q168">
        <f>IF(ISBLANK(Table1[[#This Row],[Date d''achat]]),0,IF(ISBLANK(Table1[[#This Row],[Date de fin de lecture FR]]),0,Table1[[#This Row],[Date de fin de lecture FR]]-Table1[[#This Row],[Date d''achat]]))</f>
        <v>0</v>
      </c>
      <c r="R168">
        <f>IF(ISBLANK(Table1[[#This Row],[Date de sortie]]),0,ROUNDDOWN(YEAR(Table1[[#This Row],[Date de sortie]]),-1))</f>
        <v>0</v>
      </c>
    </row>
    <row r="169" spans="1:18" x14ac:dyDescent="0.25">
      <c r="A169" t="s">
        <v>252</v>
      </c>
      <c r="B169" t="s">
        <v>249</v>
      </c>
      <c r="C169">
        <v>1</v>
      </c>
      <c r="D169">
        <v>1</v>
      </c>
      <c r="E169" t="s">
        <v>6</v>
      </c>
      <c r="F169" t="s">
        <v>11</v>
      </c>
      <c r="G169" t="s">
        <v>44</v>
      </c>
      <c r="I169">
        <v>316</v>
      </c>
      <c r="L169" s="2">
        <v>39083</v>
      </c>
      <c r="M169" t="s">
        <v>6</v>
      </c>
      <c r="N169">
        <f>IF(ISBLANK(Table1[[#This Row],[Date de fin de lecture FR]]),0,YEAR(Table1[[#This Row],[Date de fin de lecture FR]]))</f>
        <v>2007</v>
      </c>
      <c r="O169">
        <f>IF(ISBLANK(Table1[[#This Row],[Date de début de lecture]]),0,(IF(ISBLANK(Table1[[#This Row],[Date de fin de lecture FR]]),0,Table1[[#This Row],[Date de fin de lecture FR]]-Table1[[#This Row],[Date de début de lecture]])))</f>
        <v>0</v>
      </c>
      <c r="P169" s="3">
        <f>IF(Table1[[#This Row],[Temps de lecture en jours]]=0,0,IF(ISBLANK(Table1[[#This Row],[Nbr Pages]]),0,Table1[[#This Row],[Nbr Pages]]/Table1[[#This Row],[Temps de lecture en jours]]))</f>
        <v>0</v>
      </c>
      <c r="Q169">
        <f>IF(ISBLANK(Table1[[#This Row],[Date d''achat]]),0,IF(ISBLANK(Table1[[#This Row],[Date de fin de lecture FR]]),0,Table1[[#This Row],[Date de fin de lecture FR]]-Table1[[#This Row],[Date d''achat]]))</f>
        <v>0</v>
      </c>
      <c r="R169">
        <f>IF(ISBLANK(Table1[[#This Row],[Date de sortie]]),0,ROUNDDOWN(YEAR(Table1[[#This Row],[Date de sortie]]),-1))</f>
        <v>0</v>
      </c>
    </row>
    <row r="170" spans="1:18" x14ac:dyDescent="0.25">
      <c r="A170" t="s">
        <v>253</v>
      </c>
      <c r="B170" t="s">
        <v>249</v>
      </c>
      <c r="C170">
        <v>1</v>
      </c>
      <c r="D170" t="s">
        <v>6</v>
      </c>
      <c r="E170" t="s">
        <v>6</v>
      </c>
      <c r="F170" t="s">
        <v>11</v>
      </c>
      <c r="G170" t="s">
        <v>44</v>
      </c>
      <c r="M170" t="s">
        <v>6</v>
      </c>
      <c r="N170">
        <f>IF(ISBLANK(Table1[[#This Row],[Date de fin de lecture FR]]),0,YEAR(Table1[[#This Row],[Date de fin de lecture FR]]))</f>
        <v>0</v>
      </c>
      <c r="O170">
        <f>IF(ISBLANK(Table1[[#This Row],[Date de début de lecture]]),0,(IF(ISBLANK(Table1[[#This Row],[Date de fin de lecture FR]]),0,Table1[[#This Row],[Date de fin de lecture FR]]-Table1[[#This Row],[Date de début de lecture]])))</f>
        <v>0</v>
      </c>
      <c r="P170" s="3">
        <f>IF(Table1[[#This Row],[Temps de lecture en jours]]=0,0,IF(ISBLANK(Table1[[#This Row],[Nbr Pages]]),0,Table1[[#This Row],[Nbr Pages]]/Table1[[#This Row],[Temps de lecture en jours]]))</f>
        <v>0</v>
      </c>
      <c r="Q170">
        <f>IF(ISBLANK(Table1[[#This Row],[Date d''achat]]),0,IF(ISBLANK(Table1[[#This Row],[Date de fin de lecture FR]]),0,Table1[[#This Row],[Date de fin de lecture FR]]-Table1[[#This Row],[Date d''achat]]))</f>
        <v>0</v>
      </c>
      <c r="R170">
        <f>IF(ISBLANK(Table1[[#This Row],[Date de sortie]]),0,ROUNDDOWN(YEAR(Table1[[#This Row],[Date de sortie]]),-1))</f>
        <v>0</v>
      </c>
    </row>
    <row r="171" spans="1:18" x14ac:dyDescent="0.25">
      <c r="A171" t="s">
        <v>254</v>
      </c>
      <c r="B171" t="s">
        <v>255</v>
      </c>
      <c r="C171" t="s">
        <v>6</v>
      </c>
      <c r="D171" t="s">
        <v>6</v>
      </c>
      <c r="E171" t="s">
        <v>6</v>
      </c>
      <c r="F171" t="s">
        <v>6</v>
      </c>
      <c r="M171" t="s">
        <v>382</v>
      </c>
      <c r="N171">
        <f>IF(ISBLANK(Table1[[#This Row],[Date de fin de lecture FR]]),0,YEAR(Table1[[#This Row],[Date de fin de lecture FR]]))</f>
        <v>0</v>
      </c>
      <c r="O171">
        <f>IF(ISBLANK(Table1[[#This Row],[Date de début de lecture]]),0,(IF(ISBLANK(Table1[[#This Row],[Date de fin de lecture FR]]),0,Table1[[#This Row],[Date de fin de lecture FR]]-Table1[[#This Row],[Date de début de lecture]])))</f>
        <v>0</v>
      </c>
      <c r="P171" s="3">
        <f>IF(Table1[[#This Row],[Temps de lecture en jours]]=0,0,IF(ISBLANK(Table1[[#This Row],[Nbr Pages]]),0,Table1[[#This Row],[Nbr Pages]]/Table1[[#This Row],[Temps de lecture en jours]]))</f>
        <v>0</v>
      </c>
      <c r="Q171">
        <f>IF(ISBLANK(Table1[[#This Row],[Date d''achat]]),0,IF(ISBLANK(Table1[[#This Row],[Date de fin de lecture FR]]),0,Table1[[#This Row],[Date de fin de lecture FR]]-Table1[[#This Row],[Date d''achat]]))</f>
        <v>0</v>
      </c>
      <c r="R171">
        <f>IF(ISBLANK(Table1[[#This Row],[Date de sortie]]),0,ROUNDDOWN(YEAR(Table1[[#This Row],[Date de sortie]]),-1))</f>
        <v>0</v>
      </c>
    </row>
    <row r="172" spans="1:18" x14ac:dyDescent="0.25">
      <c r="A172" t="s">
        <v>256</v>
      </c>
      <c r="B172" t="s">
        <v>257</v>
      </c>
      <c r="C172">
        <v>1</v>
      </c>
      <c r="D172">
        <v>1</v>
      </c>
      <c r="E172" t="s">
        <v>6</v>
      </c>
      <c r="F172" t="s">
        <v>7</v>
      </c>
      <c r="I172">
        <v>365</v>
      </c>
      <c r="M172" t="s">
        <v>6</v>
      </c>
      <c r="N172">
        <f>IF(ISBLANK(Table1[[#This Row],[Date de fin de lecture FR]]),0,YEAR(Table1[[#This Row],[Date de fin de lecture FR]]))</f>
        <v>0</v>
      </c>
      <c r="O172">
        <f>IF(ISBLANK(Table1[[#This Row],[Date de début de lecture]]),0,(IF(ISBLANK(Table1[[#This Row],[Date de fin de lecture FR]]),0,Table1[[#This Row],[Date de fin de lecture FR]]-Table1[[#This Row],[Date de début de lecture]])))</f>
        <v>0</v>
      </c>
      <c r="P172" s="3">
        <f>IF(Table1[[#This Row],[Temps de lecture en jours]]=0,0,IF(ISBLANK(Table1[[#This Row],[Nbr Pages]]),0,Table1[[#This Row],[Nbr Pages]]/Table1[[#This Row],[Temps de lecture en jours]]))</f>
        <v>0</v>
      </c>
      <c r="Q172">
        <f>IF(ISBLANK(Table1[[#This Row],[Date d''achat]]),0,IF(ISBLANK(Table1[[#This Row],[Date de fin de lecture FR]]),0,Table1[[#This Row],[Date de fin de lecture FR]]-Table1[[#This Row],[Date d''achat]]))</f>
        <v>0</v>
      </c>
      <c r="R172">
        <f>IF(ISBLANK(Table1[[#This Row],[Date de sortie]]),0,ROUNDDOWN(YEAR(Table1[[#This Row],[Date de sortie]]),-1))</f>
        <v>0</v>
      </c>
    </row>
    <row r="173" spans="1:18" x14ac:dyDescent="0.25">
      <c r="A173" t="s">
        <v>258</v>
      </c>
      <c r="B173" t="s">
        <v>257</v>
      </c>
      <c r="C173">
        <v>1</v>
      </c>
      <c r="D173">
        <v>1</v>
      </c>
      <c r="E173" t="s">
        <v>6</v>
      </c>
      <c r="F173" t="s">
        <v>7</v>
      </c>
      <c r="G173" t="s">
        <v>15</v>
      </c>
      <c r="I173">
        <v>240</v>
      </c>
      <c r="M173" t="s">
        <v>6</v>
      </c>
      <c r="N173">
        <f>IF(ISBLANK(Table1[[#This Row],[Date de fin de lecture FR]]),0,YEAR(Table1[[#This Row],[Date de fin de lecture FR]]))</f>
        <v>0</v>
      </c>
      <c r="O173">
        <f>IF(ISBLANK(Table1[[#This Row],[Date de début de lecture]]),0,(IF(ISBLANK(Table1[[#This Row],[Date de fin de lecture FR]]),0,Table1[[#This Row],[Date de fin de lecture FR]]-Table1[[#This Row],[Date de début de lecture]])))</f>
        <v>0</v>
      </c>
      <c r="P173" s="3">
        <f>IF(Table1[[#This Row],[Temps de lecture en jours]]=0,0,IF(ISBLANK(Table1[[#This Row],[Nbr Pages]]),0,Table1[[#This Row],[Nbr Pages]]/Table1[[#This Row],[Temps de lecture en jours]]))</f>
        <v>0</v>
      </c>
      <c r="Q173">
        <f>IF(ISBLANK(Table1[[#This Row],[Date d''achat]]),0,IF(ISBLANK(Table1[[#This Row],[Date de fin de lecture FR]]),0,Table1[[#This Row],[Date de fin de lecture FR]]-Table1[[#This Row],[Date d''achat]]))</f>
        <v>0</v>
      </c>
      <c r="R173">
        <f>IF(ISBLANK(Table1[[#This Row],[Date de sortie]]),0,ROUNDDOWN(YEAR(Table1[[#This Row],[Date de sortie]]),-1))</f>
        <v>0</v>
      </c>
    </row>
    <row r="174" spans="1:18" x14ac:dyDescent="0.25">
      <c r="A174" t="s">
        <v>259</v>
      </c>
      <c r="B174" t="s">
        <v>260</v>
      </c>
      <c r="C174">
        <v>1</v>
      </c>
      <c r="D174">
        <v>1</v>
      </c>
      <c r="E174">
        <v>1</v>
      </c>
      <c r="F174" t="s">
        <v>11</v>
      </c>
      <c r="J174" s="2">
        <v>44119</v>
      </c>
      <c r="L174" s="2">
        <v>44146</v>
      </c>
      <c r="M174" t="s">
        <v>383</v>
      </c>
      <c r="N174">
        <f>IF(ISBLANK(Table1[[#This Row],[Date de fin de lecture FR]]),0,YEAR(Table1[[#This Row],[Date de fin de lecture FR]]))</f>
        <v>2020</v>
      </c>
      <c r="O174">
        <f>IF(ISBLANK(Table1[[#This Row],[Date de début de lecture]]),0,(IF(ISBLANK(Table1[[#This Row],[Date de fin de lecture FR]]),0,Table1[[#This Row],[Date de fin de lecture FR]]-Table1[[#This Row],[Date de début de lecture]])))</f>
        <v>0</v>
      </c>
      <c r="P174" s="3">
        <f>IF(Table1[[#This Row],[Temps de lecture en jours]]=0,0,IF(ISBLANK(Table1[[#This Row],[Nbr Pages]]),0,Table1[[#This Row],[Nbr Pages]]/Table1[[#This Row],[Temps de lecture en jours]]))</f>
        <v>0</v>
      </c>
      <c r="Q174">
        <f>IF(ISBLANK(Table1[[#This Row],[Date d''achat]]),0,IF(ISBLANK(Table1[[#This Row],[Date de fin de lecture FR]]),0,Table1[[#This Row],[Date de fin de lecture FR]]-Table1[[#This Row],[Date d''achat]]))</f>
        <v>27</v>
      </c>
      <c r="R174">
        <f>IF(ISBLANK(Table1[[#This Row],[Date de sortie]]),0,ROUNDDOWN(YEAR(Table1[[#This Row],[Date de sortie]]),-1))</f>
        <v>0</v>
      </c>
    </row>
    <row r="175" spans="1:18" x14ac:dyDescent="0.25">
      <c r="A175" t="s">
        <v>261</v>
      </c>
      <c r="B175" t="s">
        <v>262</v>
      </c>
      <c r="C175">
        <v>1</v>
      </c>
      <c r="D175" t="s">
        <v>6</v>
      </c>
      <c r="E175" t="s">
        <v>6</v>
      </c>
      <c r="F175" t="s">
        <v>180</v>
      </c>
      <c r="J175" s="2">
        <v>43459</v>
      </c>
      <c r="M175" t="s">
        <v>6</v>
      </c>
      <c r="N175">
        <f>IF(ISBLANK(Table1[[#This Row],[Date de fin de lecture FR]]),0,YEAR(Table1[[#This Row],[Date de fin de lecture FR]]))</f>
        <v>0</v>
      </c>
      <c r="O175">
        <f>IF(ISBLANK(Table1[[#This Row],[Date de début de lecture]]),0,(IF(ISBLANK(Table1[[#This Row],[Date de fin de lecture FR]]),0,Table1[[#This Row],[Date de fin de lecture FR]]-Table1[[#This Row],[Date de début de lecture]])))</f>
        <v>0</v>
      </c>
      <c r="P175" s="3">
        <f>IF(Table1[[#This Row],[Temps de lecture en jours]]=0,0,IF(ISBLANK(Table1[[#This Row],[Nbr Pages]]),0,Table1[[#This Row],[Nbr Pages]]/Table1[[#This Row],[Temps de lecture en jours]]))</f>
        <v>0</v>
      </c>
      <c r="Q175">
        <f>IF(ISBLANK(Table1[[#This Row],[Date d''achat]]),0,IF(ISBLANK(Table1[[#This Row],[Date de fin de lecture FR]]),0,Table1[[#This Row],[Date de fin de lecture FR]]-Table1[[#This Row],[Date d''achat]]))</f>
        <v>0</v>
      </c>
      <c r="R175">
        <f>IF(ISBLANK(Table1[[#This Row],[Date de sortie]]),0,ROUNDDOWN(YEAR(Table1[[#This Row],[Date de sortie]]),-1))</f>
        <v>0</v>
      </c>
    </row>
    <row r="176" spans="1:18" x14ac:dyDescent="0.25">
      <c r="A176" t="s">
        <v>263</v>
      </c>
      <c r="B176" t="s">
        <v>264</v>
      </c>
      <c r="C176">
        <v>1</v>
      </c>
      <c r="D176">
        <v>1</v>
      </c>
      <c r="E176">
        <v>1</v>
      </c>
      <c r="F176" t="s">
        <v>11</v>
      </c>
      <c r="G176" t="s">
        <v>265</v>
      </c>
      <c r="I176">
        <v>544</v>
      </c>
      <c r="L176" s="2">
        <v>43467</v>
      </c>
      <c r="M176" t="s">
        <v>6</v>
      </c>
      <c r="N176">
        <f>IF(ISBLANK(Table1[[#This Row],[Date de fin de lecture FR]]),0,YEAR(Table1[[#This Row],[Date de fin de lecture FR]]))</f>
        <v>2019</v>
      </c>
      <c r="O176">
        <f>IF(ISBLANK(Table1[[#This Row],[Date de début de lecture]]),0,(IF(ISBLANK(Table1[[#This Row],[Date de fin de lecture FR]]),0,Table1[[#This Row],[Date de fin de lecture FR]]-Table1[[#This Row],[Date de début de lecture]])))</f>
        <v>0</v>
      </c>
      <c r="P176" s="3">
        <f>IF(Table1[[#This Row],[Temps de lecture en jours]]=0,0,IF(ISBLANK(Table1[[#This Row],[Nbr Pages]]),0,Table1[[#This Row],[Nbr Pages]]/Table1[[#This Row],[Temps de lecture en jours]]))</f>
        <v>0</v>
      </c>
      <c r="Q176">
        <f>IF(ISBLANK(Table1[[#This Row],[Date d''achat]]),0,IF(ISBLANK(Table1[[#This Row],[Date de fin de lecture FR]]),0,Table1[[#This Row],[Date de fin de lecture FR]]-Table1[[#This Row],[Date d''achat]]))</f>
        <v>0</v>
      </c>
      <c r="R176">
        <f>IF(ISBLANK(Table1[[#This Row],[Date de sortie]]),0,ROUNDDOWN(YEAR(Table1[[#This Row],[Date de sortie]]),-1))</f>
        <v>0</v>
      </c>
    </row>
    <row r="177" spans="1:18" x14ac:dyDescent="0.25">
      <c r="A177" t="s">
        <v>266</v>
      </c>
      <c r="B177" t="s">
        <v>267</v>
      </c>
      <c r="C177">
        <v>1</v>
      </c>
      <c r="D177">
        <v>1</v>
      </c>
      <c r="E177">
        <v>1</v>
      </c>
      <c r="F177" t="s">
        <v>135</v>
      </c>
      <c r="I177">
        <v>272</v>
      </c>
      <c r="M177" t="s">
        <v>6</v>
      </c>
      <c r="N177">
        <f>IF(ISBLANK(Table1[[#This Row],[Date de fin de lecture FR]]),0,YEAR(Table1[[#This Row],[Date de fin de lecture FR]]))</f>
        <v>0</v>
      </c>
      <c r="O177">
        <f>IF(ISBLANK(Table1[[#This Row],[Date de début de lecture]]),0,(IF(ISBLANK(Table1[[#This Row],[Date de fin de lecture FR]]),0,Table1[[#This Row],[Date de fin de lecture FR]]-Table1[[#This Row],[Date de début de lecture]])))</f>
        <v>0</v>
      </c>
      <c r="P177" s="3">
        <f>IF(Table1[[#This Row],[Temps de lecture en jours]]=0,0,IF(ISBLANK(Table1[[#This Row],[Nbr Pages]]),0,Table1[[#This Row],[Nbr Pages]]/Table1[[#This Row],[Temps de lecture en jours]]))</f>
        <v>0</v>
      </c>
      <c r="Q177">
        <f>IF(ISBLANK(Table1[[#This Row],[Date d''achat]]),0,IF(ISBLANK(Table1[[#This Row],[Date de fin de lecture FR]]),0,Table1[[#This Row],[Date de fin de lecture FR]]-Table1[[#This Row],[Date d''achat]]))</f>
        <v>0</v>
      </c>
      <c r="R177">
        <f>IF(ISBLANK(Table1[[#This Row],[Date de sortie]]),0,ROUNDDOWN(YEAR(Table1[[#This Row],[Date de sortie]]),-1))</f>
        <v>0</v>
      </c>
    </row>
    <row r="178" spans="1:18" x14ac:dyDescent="0.25">
      <c r="A178" t="s">
        <v>268</v>
      </c>
      <c r="B178" t="s">
        <v>267</v>
      </c>
      <c r="C178">
        <v>1</v>
      </c>
      <c r="D178">
        <v>1</v>
      </c>
      <c r="E178">
        <v>1</v>
      </c>
      <c r="F178" t="s">
        <v>135</v>
      </c>
      <c r="I178">
        <v>475</v>
      </c>
      <c r="L178" s="2">
        <v>42727</v>
      </c>
      <c r="M178" t="s">
        <v>6</v>
      </c>
      <c r="N178">
        <f>IF(ISBLANK(Table1[[#This Row],[Date de fin de lecture FR]]),0,YEAR(Table1[[#This Row],[Date de fin de lecture FR]]))</f>
        <v>2016</v>
      </c>
      <c r="O178">
        <f>IF(ISBLANK(Table1[[#This Row],[Date de début de lecture]]),0,(IF(ISBLANK(Table1[[#This Row],[Date de fin de lecture FR]]),0,Table1[[#This Row],[Date de fin de lecture FR]]-Table1[[#This Row],[Date de début de lecture]])))</f>
        <v>0</v>
      </c>
      <c r="P178" s="3">
        <f>IF(Table1[[#This Row],[Temps de lecture en jours]]=0,0,IF(ISBLANK(Table1[[#This Row],[Nbr Pages]]),0,Table1[[#This Row],[Nbr Pages]]/Table1[[#This Row],[Temps de lecture en jours]]))</f>
        <v>0</v>
      </c>
      <c r="Q178">
        <f>IF(ISBLANK(Table1[[#This Row],[Date d''achat]]),0,IF(ISBLANK(Table1[[#This Row],[Date de fin de lecture FR]]),0,Table1[[#This Row],[Date de fin de lecture FR]]-Table1[[#This Row],[Date d''achat]]))</f>
        <v>0</v>
      </c>
      <c r="R178">
        <f>IF(ISBLANK(Table1[[#This Row],[Date de sortie]]),0,ROUNDDOWN(YEAR(Table1[[#This Row],[Date de sortie]]),-1))</f>
        <v>0</v>
      </c>
    </row>
    <row r="179" spans="1:18" x14ac:dyDescent="0.25">
      <c r="A179" t="s">
        <v>269</v>
      </c>
      <c r="B179" t="s">
        <v>270</v>
      </c>
      <c r="C179" t="s">
        <v>6</v>
      </c>
      <c r="D179" t="s">
        <v>6</v>
      </c>
      <c r="E179" t="s">
        <v>6</v>
      </c>
      <c r="F179" t="s">
        <v>7</v>
      </c>
      <c r="M179" t="s">
        <v>384</v>
      </c>
      <c r="N179">
        <f>IF(ISBLANK(Table1[[#This Row],[Date de fin de lecture FR]]),0,YEAR(Table1[[#This Row],[Date de fin de lecture FR]]))</f>
        <v>0</v>
      </c>
      <c r="O179">
        <f>IF(ISBLANK(Table1[[#This Row],[Date de début de lecture]]),0,(IF(ISBLANK(Table1[[#This Row],[Date de fin de lecture FR]]),0,Table1[[#This Row],[Date de fin de lecture FR]]-Table1[[#This Row],[Date de début de lecture]])))</f>
        <v>0</v>
      </c>
      <c r="P179" s="3">
        <f>IF(Table1[[#This Row],[Temps de lecture en jours]]=0,0,IF(ISBLANK(Table1[[#This Row],[Nbr Pages]]),0,Table1[[#This Row],[Nbr Pages]]/Table1[[#This Row],[Temps de lecture en jours]]))</f>
        <v>0</v>
      </c>
      <c r="Q179">
        <f>IF(ISBLANK(Table1[[#This Row],[Date d''achat]]),0,IF(ISBLANK(Table1[[#This Row],[Date de fin de lecture FR]]),0,Table1[[#This Row],[Date de fin de lecture FR]]-Table1[[#This Row],[Date d''achat]]))</f>
        <v>0</v>
      </c>
      <c r="R179">
        <f>IF(ISBLANK(Table1[[#This Row],[Date de sortie]]),0,ROUNDDOWN(YEAR(Table1[[#This Row],[Date de sortie]]),-1))</f>
        <v>0</v>
      </c>
    </row>
    <row r="180" spans="1:18" x14ac:dyDescent="0.25">
      <c r="A180" t="s">
        <v>271</v>
      </c>
      <c r="B180" t="s">
        <v>270</v>
      </c>
      <c r="C180" t="s">
        <v>6</v>
      </c>
      <c r="D180" t="s">
        <v>6</v>
      </c>
      <c r="E180" t="s">
        <v>6</v>
      </c>
      <c r="F180" t="s">
        <v>6</v>
      </c>
      <c r="M180" t="s">
        <v>6</v>
      </c>
      <c r="N180">
        <f>IF(ISBLANK(Table1[[#This Row],[Date de fin de lecture FR]]),0,YEAR(Table1[[#This Row],[Date de fin de lecture FR]]))</f>
        <v>0</v>
      </c>
      <c r="O180">
        <f>IF(ISBLANK(Table1[[#This Row],[Date de début de lecture]]),0,(IF(ISBLANK(Table1[[#This Row],[Date de fin de lecture FR]]),0,Table1[[#This Row],[Date de fin de lecture FR]]-Table1[[#This Row],[Date de début de lecture]])))</f>
        <v>0</v>
      </c>
      <c r="P180" s="3">
        <f>IF(Table1[[#This Row],[Temps de lecture en jours]]=0,0,IF(ISBLANK(Table1[[#This Row],[Nbr Pages]]),0,Table1[[#This Row],[Nbr Pages]]/Table1[[#This Row],[Temps de lecture en jours]]))</f>
        <v>0</v>
      </c>
      <c r="Q180">
        <f>IF(ISBLANK(Table1[[#This Row],[Date d''achat]]),0,IF(ISBLANK(Table1[[#This Row],[Date de fin de lecture FR]]),0,Table1[[#This Row],[Date de fin de lecture FR]]-Table1[[#This Row],[Date d''achat]]))</f>
        <v>0</v>
      </c>
      <c r="R180">
        <f>IF(ISBLANK(Table1[[#This Row],[Date de sortie]]),0,ROUNDDOWN(YEAR(Table1[[#This Row],[Date de sortie]]),-1))</f>
        <v>0</v>
      </c>
    </row>
    <row r="181" spans="1:18" x14ac:dyDescent="0.25">
      <c r="A181" t="s">
        <v>272</v>
      </c>
      <c r="B181" t="s">
        <v>273</v>
      </c>
      <c r="C181">
        <v>1</v>
      </c>
      <c r="D181">
        <v>1</v>
      </c>
      <c r="E181">
        <v>1</v>
      </c>
      <c r="F181" t="s">
        <v>29</v>
      </c>
      <c r="H181" s="2">
        <v>41394</v>
      </c>
      <c r="I181">
        <v>700</v>
      </c>
      <c r="J181" s="2">
        <v>44555</v>
      </c>
      <c r="K181" s="2">
        <v>44867</v>
      </c>
      <c r="L181" s="2">
        <v>44872</v>
      </c>
      <c r="M181" t="s">
        <v>419</v>
      </c>
      <c r="N181">
        <f>IF(ISBLANK(Table1[[#This Row],[Date de fin de lecture FR]]),0,YEAR(Table1[[#This Row],[Date de fin de lecture FR]]))</f>
        <v>2022</v>
      </c>
      <c r="O181">
        <f>IF(ISBLANK(Table1[[#This Row],[Date de début de lecture]]),0,(IF(ISBLANK(Table1[[#This Row],[Date de fin de lecture FR]]),0,Table1[[#This Row],[Date de fin de lecture FR]]-Table1[[#This Row],[Date de début de lecture]])))</f>
        <v>5</v>
      </c>
      <c r="P181" s="3">
        <f>IF(Table1[[#This Row],[Temps de lecture en jours]]=0,0,IF(ISBLANK(Table1[[#This Row],[Nbr Pages]]),0,Table1[[#This Row],[Nbr Pages]]/Table1[[#This Row],[Temps de lecture en jours]]))</f>
        <v>140</v>
      </c>
      <c r="Q181">
        <f>IF(ISBLANK(Table1[[#This Row],[Date d''achat]]),0,IF(ISBLANK(Table1[[#This Row],[Date de fin de lecture FR]]),0,Table1[[#This Row],[Date de fin de lecture FR]]-Table1[[#This Row],[Date d''achat]]))</f>
        <v>317</v>
      </c>
      <c r="R181">
        <f>IF(ISBLANK(Table1[[#This Row],[Date de sortie]]),0,ROUNDDOWN(YEAR(Table1[[#This Row],[Date de sortie]]),-1))</f>
        <v>2010</v>
      </c>
    </row>
    <row r="182" spans="1:18" x14ac:dyDescent="0.25">
      <c r="A182" t="s">
        <v>274</v>
      </c>
      <c r="B182" t="s">
        <v>273</v>
      </c>
      <c r="C182" t="s">
        <v>6</v>
      </c>
      <c r="D182" t="s">
        <v>6</v>
      </c>
      <c r="E182" t="s">
        <v>6</v>
      </c>
      <c r="F182" t="s">
        <v>29</v>
      </c>
      <c r="M182" t="s">
        <v>6</v>
      </c>
      <c r="N182">
        <f>IF(ISBLANK(Table1[[#This Row],[Date de fin de lecture FR]]),0,YEAR(Table1[[#This Row],[Date de fin de lecture FR]]))</f>
        <v>0</v>
      </c>
      <c r="O182">
        <f>IF(ISBLANK(Table1[[#This Row],[Date de début de lecture]]),0,(IF(ISBLANK(Table1[[#This Row],[Date de fin de lecture FR]]),0,Table1[[#This Row],[Date de fin de lecture FR]]-Table1[[#This Row],[Date de début de lecture]])))</f>
        <v>0</v>
      </c>
      <c r="P182" s="3">
        <f>IF(Table1[[#This Row],[Temps de lecture en jours]]=0,0,IF(ISBLANK(Table1[[#This Row],[Nbr Pages]]),0,Table1[[#This Row],[Nbr Pages]]/Table1[[#This Row],[Temps de lecture en jours]]))</f>
        <v>0</v>
      </c>
      <c r="Q182">
        <f>IF(ISBLANK(Table1[[#This Row],[Date d''achat]]),0,IF(ISBLANK(Table1[[#This Row],[Date de fin de lecture FR]]),0,Table1[[#This Row],[Date de fin de lecture FR]]-Table1[[#This Row],[Date d''achat]]))</f>
        <v>0</v>
      </c>
      <c r="R182">
        <f>IF(ISBLANK(Table1[[#This Row],[Date de sortie]]),0,ROUNDDOWN(YEAR(Table1[[#This Row],[Date de sortie]]),-1))</f>
        <v>0</v>
      </c>
    </row>
    <row r="183" spans="1:18" x14ac:dyDescent="0.25">
      <c r="A183" t="s">
        <v>275</v>
      </c>
      <c r="B183" t="s">
        <v>273</v>
      </c>
      <c r="C183" t="s">
        <v>6</v>
      </c>
      <c r="D183" t="s">
        <v>6</v>
      </c>
      <c r="E183" t="s">
        <v>6</v>
      </c>
      <c r="F183" t="s">
        <v>29</v>
      </c>
      <c r="M183" t="s">
        <v>6</v>
      </c>
      <c r="N183">
        <f>IF(ISBLANK(Table1[[#This Row],[Date de fin de lecture FR]]),0,YEAR(Table1[[#This Row],[Date de fin de lecture FR]]))</f>
        <v>0</v>
      </c>
      <c r="O183">
        <f>IF(ISBLANK(Table1[[#This Row],[Date de début de lecture]]),0,(IF(ISBLANK(Table1[[#This Row],[Date de fin de lecture FR]]),0,Table1[[#This Row],[Date de fin de lecture FR]]-Table1[[#This Row],[Date de début de lecture]])))</f>
        <v>0</v>
      </c>
      <c r="P183" s="3">
        <f>IF(Table1[[#This Row],[Temps de lecture en jours]]=0,0,IF(ISBLANK(Table1[[#This Row],[Nbr Pages]]),0,Table1[[#This Row],[Nbr Pages]]/Table1[[#This Row],[Temps de lecture en jours]]))</f>
        <v>0</v>
      </c>
      <c r="Q183">
        <f>IF(ISBLANK(Table1[[#This Row],[Date d''achat]]),0,IF(ISBLANK(Table1[[#This Row],[Date de fin de lecture FR]]),0,Table1[[#This Row],[Date de fin de lecture FR]]-Table1[[#This Row],[Date d''achat]]))</f>
        <v>0</v>
      </c>
      <c r="R183">
        <f>IF(ISBLANK(Table1[[#This Row],[Date de sortie]]),0,ROUNDDOWN(YEAR(Table1[[#This Row],[Date de sortie]]),-1))</f>
        <v>0</v>
      </c>
    </row>
    <row r="184" spans="1:18" x14ac:dyDescent="0.25">
      <c r="A184" t="s">
        <v>276</v>
      </c>
      <c r="B184" t="s">
        <v>273</v>
      </c>
      <c r="C184" t="s">
        <v>6</v>
      </c>
      <c r="D184" t="s">
        <v>6</v>
      </c>
      <c r="E184" t="s">
        <v>6</v>
      </c>
      <c r="F184" t="s">
        <v>29</v>
      </c>
      <c r="M184" t="s">
        <v>6</v>
      </c>
      <c r="N184">
        <f>IF(ISBLANK(Table1[[#This Row],[Date de fin de lecture FR]]),0,YEAR(Table1[[#This Row],[Date de fin de lecture FR]]))</f>
        <v>0</v>
      </c>
      <c r="O184">
        <f>IF(ISBLANK(Table1[[#This Row],[Date de début de lecture]]),0,(IF(ISBLANK(Table1[[#This Row],[Date de fin de lecture FR]]),0,Table1[[#This Row],[Date de fin de lecture FR]]-Table1[[#This Row],[Date de début de lecture]])))</f>
        <v>0</v>
      </c>
      <c r="P184" s="3">
        <f>IF(Table1[[#This Row],[Temps de lecture en jours]]=0,0,IF(ISBLANK(Table1[[#This Row],[Nbr Pages]]),0,Table1[[#This Row],[Nbr Pages]]/Table1[[#This Row],[Temps de lecture en jours]]))</f>
        <v>0</v>
      </c>
      <c r="Q184">
        <f>IF(ISBLANK(Table1[[#This Row],[Date d''achat]]),0,IF(ISBLANK(Table1[[#This Row],[Date de fin de lecture FR]]),0,Table1[[#This Row],[Date de fin de lecture FR]]-Table1[[#This Row],[Date d''achat]]))</f>
        <v>0</v>
      </c>
      <c r="R184">
        <f>IF(ISBLANK(Table1[[#This Row],[Date de sortie]]),0,ROUNDDOWN(YEAR(Table1[[#This Row],[Date de sortie]]),-1))</f>
        <v>0</v>
      </c>
    </row>
    <row r="185" spans="1:18" x14ac:dyDescent="0.25">
      <c r="A185" t="s">
        <v>277</v>
      </c>
      <c r="B185" t="s">
        <v>273</v>
      </c>
      <c r="C185" t="s">
        <v>6</v>
      </c>
      <c r="D185" t="s">
        <v>6</v>
      </c>
      <c r="E185" t="s">
        <v>6</v>
      </c>
      <c r="F185" t="s">
        <v>29</v>
      </c>
      <c r="M185" t="s">
        <v>6</v>
      </c>
      <c r="N185">
        <f>IF(ISBLANK(Table1[[#This Row],[Date de fin de lecture FR]]),0,YEAR(Table1[[#This Row],[Date de fin de lecture FR]]))</f>
        <v>0</v>
      </c>
      <c r="O185">
        <f>IF(ISBLANK(Table1[[#This Row],[Date de début de lecture]]),0,(IF(ISBLANK(Table1[[#This Row],[Date de fin de lecture FR]]),0,Table1[[#This Row],[Date de fin de lecture FR]]-Table1[[#This Row],[Date de début de lecture]])))</f>
        <v>0</v>
      </c>
      <c r="P185" s="3">
        <f>IF(Table1[[#This Row],[Temps de lecture en jours]]=0,0,IF(ISBLANK(Table1[[#This Row],[Nbr Pages]]),0,Table1[[#This Row],[Nbr Pages]]/Table1[[#This Row],[Temps de lecture en jours]]))</f>
        <v>0</v>
      </c>
      <c r="Q185">
        <f>IF(ISBLANK(Table1[[#This Row],[Date d''achat]]),0,IF(ISBLANK(Table1[[#This Row],[Date de fin de lecture FR]]),0,Table1[[#This Row],[Date de fin de lecture FR]]-Table1[[#This Row],[Date d''achat]]))</f>
        <v>0</v>
      </c>
      <c r="R185">
        <f>IF(ISBLANK(Table1[[#This Row],[Date de sortie]]),0,ROUNDDOWN(YEAR(Table1[[#This Row],[Date de sortie]]),-1))</f>
        <v>0</v>
      </c>
    </row>
    <row r="186" spans="1:18" x14ac:dyDescent="0.25">
      <c r="A186" t="s">
        <v>278</v>
      </c>
      <c r="B186" t="s">
        <v>279</v>
      </c>
      <c r="C186">
        <v>1</v>
      </c>
      <c r="D186">
        <v>1</v>
      </c>
      <c r="E186">
        <v>1</v>
      </c>
      <c r="F186" t="s">
        <v>11</v>
      </c>
      <c r="I186">
        <v>1105</v>
      </c>
      <c r="L186" s="2">
        <v>42201</v>
      </c>
      <c r="M186" t="s">
        <v>6</v>
      </c>
      <c r="N186">
        <f>IF(ISBLANK(Table1[[#This Row],[Date de fin de lecture FR]]),0,YEAR(Table1[[#This Row],[Date de fin de lecture FR]]))</f>
        <v>2015</v>
      </c>
      <c r="O186">
        <f>IF(ISBLANK(Table1[[#This Row],[Date de début de lecture]]),0,(IF(ISBLANK(Table1[[#This Row],[Date de fin de lecture FR]]),0,Table1[[#This Row],[Date de fin de lecture FR]]-Table1[[#This Row],[Date de début de lecture]])))</f>
        <v>0</v>
      </c>
      <c r="P186" s="3">
        <f>IF(Table1[[#This Row],[Temps de lecture en jours]]=0,0,IF(ISBLANK(Table1[[#This Row],[Nbr Pages]]),0,Table1[[#This Row],[Nbr Pages]]/Table1[[#This Row],[Temps de lecture en jours]]))</f>
        <v>0</v>
      </c>
      <c r="Q186">
        <f>IF(ISBLANK(Table1[[#This Row],[Date d''achat]]),0,IF(ISBLANK(Table1[[#This Row],[Date de fin de lecture FR]]),0,Table1[[#This Row],[Date de fin de lecture FR]]-Table1[[#This Row],[Date d''achat]]))</f>
        <v>0</v>
      </c>
      <c r="R186">
        <f>IF(ISBLANK(Table1[[#This Row],[Date de sortie]]),0,ROUNDDOWN(YEAR(Table1[[#This Row],[Date de sortie]]),-1))</f>
        <v>0</v>
      </c>
    </row>
    <row r="187" spans="1:18" x14ac:dyDescent="0.25">
      <c r="A187" t="s">
        <v>280</v>
      </c>
      <c r="B187" t="s">
        <v>279</v>
      </c>
      <c r="C187" t="s">
        <v>6</v>
      </c>
      <c r="D187">
        <v>1</v>
      </c>
      <c r="E187" t="s">
        <v>6</v>
      </c>
      <c r="F187" t="s">
        <v>11</v>
      </c>
      <c r="I187">
        <v>300</v>
      </c>
      <c r="L187" s="2">
        <v>42326</v>
      </c>
      <c r="M187" t="s">
        <v>6</v>
      </c>
      <c r="N187">
        <f>IF(ISBLANK(Table1[[#This Row],[Date de fin de lecture FR]]),0,YEAR(Table1[[#This Row],[Date de fin de lecture FR]]))</f>
        <v>2015</v>
      </c>
      <c r="O187">
        <f>IF(ISBLANK(Table1[[#This Row],[Date de début de lecture]]),0,(IF(ISBLANK(Table1[[#This Row],[Date de fin de lecture FR]]),0,Table1[[#This Row],[Date de fin de lecture FR]]-Table1[[#This Row],[Date de début de lecture]])))</f>
        <v>0</v>
      </c>
      <c r="P187" s="3">
        <f>IF(Table1[[#This Row],[Temps de lecture en jours]]=0,0,IF(ISBLANK(Table1[[#This Row],[Nbr Pages]]),0,Table1[[#This Row],[Nbr Pages]]/Table1[[#This Row],[Temps de lecture en jours]]))</f>
        <v>0</v>
      </c>
      <c r="Q187">
        <f>IF(ISBLANK(Table1[[#This Row],[Date d''achat]]),0,IF(ISBLANK(Table1[[#This Row],[Date de fin de lecture FR]]),0,Table1[[#This Row],[Date de fin de lecture FR]]-Table1[[#This Row],[Date d''achat]]))</f>
        <v>0</v>
      </c>
      <c r="R187">
        <f>IF(ISBLANK(Table1[[#This Row],[Date de sortie]]),0,ROUNDDOWN(YEAR(Table1[[#This Row],[Date de sortie]]),-1))</f>
        <v>0</v>
      </c>
    </row>
    <row r="188" spans="1:18" x14ac:dyDescent="0.25">
      <c r="A188" t="s">
        <v>281</v>
      </c>
      <c r="B188" t="s">
        <v>279</v>
      </c>
      <c r="C188">
        <v>1</v>
      </c>
      <c r="D188">
        <v>1</v>
      </c>
      <c r="E188">
        <v>1</v>
      </c>
      <c r="F188" t="s">
        <v>11</v>
      </c>
      <c r="I188">
        <v>912</v>
      </c>
      <c r="L188" s="2">
        <v>42202</v>
      </c>
      <c r="M188" t="s">
        <v>6</v>
      </c>
      <c r="N188">
        <f>IF(ISBLANK(Table1[[#This Row],[Date de fin de lecture FR]]),0,YEAR(Table1[[#This Row],[Date de fin de lecture FR]]))</f>
        <v>2015</v>
      </c>
      <c r="O188">
        <f>IF(ISBLANK(Table1[[#This Row],[Date de début de lecture]]),0,(IF(ISBLANK(Table1[[#This Row],[Date de fin de lecture FR]]),0,Table1[[#This Row],[Date de fin de lecture FR]]-Table1[[#This Row],[Date de début de lecture]])))</f>
        <v>0</v>
      </c>
      <c r="P188" s="3">
        <f>IF(Table1[[#This Row],[Temps de lecture en jours]]=0,0,IF(ISBLANK(Table1[[#This Row],[Nbr Pages]]),0,Table1[[#This Row],[Nbr Pages]]/Table1[[#This Row],[Temps de lecture en jours]]))</f>
        <v>0</v>
      </c>
      <c r="Q188">
        <f>IF(ISBLANK(Table1[[#This Row],[Date d''achat]]),0,IF(ISBLANK(Table1[[#This Row],[Date de fin de lecture FR]]),0,Table1[[#This Row],[Date de fin de lecture FR]]-Table1[[#This Row],[Date d''achat]]))</f>
        <v>0</v>
      </c>
      <c r="R188">
        <f>IF(ISBLANK(Table1[[#This Row],[Date de sortie]]),0,ROUNDDOWN(YEAR(Table1[[#This Row],[Date de sortie]]),-1))</f>
        <v>0</v>
      </c>
    </row>
    <row r="189" spans="1:18" x14ac:dyDescent="0.25">
      <c r="A189" t="s">
        <v>282</v>
      </c>
      <c r="B189" t="s">
        <v>279</v>
      </c>
      <c r="C189">
        <v>1</v>
      </c>
      <c r="D189">
        <v>1</v>
      </c>
      <c r="E189">
        <v>1</v>
      </c>
      <c r="F189" t="s">
        <v>11</v>
      </c>
      <c r="I189">
        <v>1030</v>
      </c>
      <c r="L189" s="2">
        <v>42005</v>
      </c>
      <c r="M189" t="s">
        <v>6</v>
      </c>
      <c r="N189">
        <f>IF(ISBLANK(Table1[[#This Row],[Date de fin de lecture FR]]),0,YEAR(Table1[[#This Row],[Date de fin de lecture FR]]))</f>
        <v>2015</v>
      </c>
      <c r="O189">
        <f>IF(ISBLANK(Table1[[#This Row],[Date de début de lecture]]),0,(IF(ISBLANK(Table1[[#This Row],[Date de fin de lecture FR]]),0,Table1[[#This Row],[Date de fin de lecture FR]]-Table1[[#This Row],[Date de début de lecture]])))</f>
        <v>0</v>
      </c>
      <c r="P189" s="3">
        <f>IF(Table1[[#This Row],[Temps de lecture en jours]]=0,0,IF(ISBLANK(Table1[[#This Row],[Nbr Pages]]),0,Table1[[#This Row],[Nbr Pages]]/Table1[[#This Row],[Temps de lecture en jours]]))</f>
        <v>0</v>
      </c>
      <c r="Q189">
        <f>IF(ISBLANK(Table1[[#This Row],[Date d''achat]]),0,IF(ISBLANK(Table1[[#This Row],[Date de fin de lecture FR]]),0,Table1[[#This Row],[Date de fin de lecture FR]]-Table1[[#This Row],[Date d''achat]]))</f>
        <v>0</v>
      </c>
      <c r="R189">
        <f>IF(ISBLANK(Table1[[#This Row],[Date de sortie]]),0,ROUNDDOWN(YEAR(Table1[[#This Row],[Date de sortie]]),-1))</f>
        <v>0</v>
      </c>
    </row>
    <row r="190" spans="1:18" x14ac:dyDescent="0.25">
      <c r="A190" t="s">
        <v>283</v>
      </c>
      <c r="B190" t="s">
        <v>279</v>
      </c>
      <c r="C190" t="s">
        <v>6</v>
      </c>
      <c r="D190">
        <v>1</v>
      </c>
      <c r="E190" t="s">
        <v>6</v>
      </c>
      <c r="F190" t="s">
        <v>11</v>
      </c>
      <c r="I190">
        <v>471</v>
      </c>
      <c r="L190" s="2">
        <v>42005</v>
      </c>
      <c r="M190" t="s">
        <v>6</v>
      </c>
      <c r="N190">
        <f>IF(ISBLANK(Table1[[#This Row],[Date de fin de lecture FR]]),0,YEAR(Table1[[#This Row],[Date de fin de lecture FR]]))</f>
        <v>2015</v>
      </c>
      <c r="O190">
        <f>IF(ISBLANK(Table1[[#This Row],[Date de début de lecture]]),0,(IF(ISBLANK(Table1[[#This Row],[Date de fin de lecture FR]]),0,Table1[[#This Row],[Date de fin de lecture FR]]-Table1[[#This Row],[Date de début de lecture]])))</f>
        <v>0</v>
      </c>
      <c r="P190" s="3">
        <f>IF(Table1[[#This Row],[Temps de lecture en jours]]=0,0,IF(ISBLANK(Table1[[#This Row],[Nbr Pages]]),0,Table1[[#This Row],[Nbr Pages]]/Table1[[#This Row],[Temps de lecture en jours]]))</f>
        <v>0</v>
      </c>
      <c r="Q190">
        <f>IF(ISBLANK(Table1[[#This Row],[Date d''achat]]),0,IF(ISBLANK(Table1[[#This Row],[Date de fin de lecture FR]]),0,Table1[[#This Row],[Date de fin de lecture FR]]-Table1[[#This Row],[Date d''achat]]))</f>
        <v>0</v>
      </c>
      <c r="R190">
        <f>IF(ISBLANK(Table1[[#This Row],[Date de sortie]]),0,ROUNDDOWN(YEAR(Table1[[#This Row],[Date de sortie]]),-1))</f>
        <v>0</v>
      </c>
    </row>
    <row r="191" spans="1:18" x14ac:dyDescent="0.25">
      <c r="A191" t="s">
        <v>284</v>
      </c>
      <c r="B191" t="s">
        <v>279</v>
      </c>
      <c r="C191">
        <v>1</v>
      </c>
      <c r="D191" t="s">
        <v>6</v>
      </c>
      <c r="E191" t="s">
        <v>6</v>
      </c>
      <c r="F191" t="s">
        <v>11</v>
      </c>
      <c r="M191" t="s">
        <v>385</v>
      </c>
      <c r="N191">
        <f>IF(ISBLANK(Table1[[#This Row],[Date de fin de lecture FR]]),0,YEAR(Table1[[#This Row],[Date de fin de lecture FR]]))</f>
        <v>0</v>
      </c>
      <c r="O191">
        <f>IF(ISBLANK(Table1[[#This Row],[Date de début de lecture]]),0,(IF(ISBLANK(Table1[[#This Row],[Date de fin de lecture FR]]),0,Table1[[#This Row],[Date de fin de lecture FR]]-Table1[[#This Row],[Date de début de lecture]])))</f>
        <v>0</v>
      </c>
      <c r="P191" s="3">
        <f>IF(Table1[[#This Row],[Temps de lecture en jours]]=0,0,IF(ISBLANK(Table1[[#This Row],[Nbr Pages]]),0,Table1[[#This Row],[Nbr Pages]]/Table1[[#This Row],[Temps de lecture en jours]]))</f>
        <v>0</v>
      </c>
      <c r="Q191">
        <f>IF(ISBLANK(Table1[[#This Row],[Date d''achat]]),0,IF(ISBLANK(Table1[[#This Row],[Date de fin de lecture FR]]),0,Table1[[#This Row],[Date de fin de lecture FR]]-Table1[[#This Row],[Date d''achat]]))</f>
        <v>0</v>
      </c>
      <c r="R191">
        <f>IF(ISBLANK(Table1[[#This Row],[Date de sortie]]),0,ROUNDDOWN(YEAR(Table1[[#This Row],[Date de sortie]]),-1))</f>
        <v>0</v>
      </c>
    </row>
    <row r="192" spans="1:18" x14ac:dyDescent="0.25">
      <c r="A192" t="s">
        <v>285</v>
      </c>
      <c r="B192" t="s">
        <v>279</v>
      </c>
      <c r="C192">
        <v>1</v>
      </c>
      <c r="D192">
        <v>1</v>
      </c>
      <c r="E192" t="s">
        <v>6</v>
      </c>
      <c r="F192" t="s">
        <v>11</v>
      </c>
      <c r="I192">
        <v>317</v>
      </c>
      <c r="M192" t="s">
        <v>385</v>
      </c>
      <c r="N192">
        <f>IF(ISBLANK(Table1[[#This Row],[Date de fin de lecture FR]]),0,YEAR(Table1[[#This Row],[Date de fin de lecture FR]]))</f>
        <v>0</v>
      </c>
      <c r="O192">
        <f>IF(ISBLANK(Table1[[#This Row],[Date de début de lecture]]),0,(IF(ISBLANK(Table1[[#This Row],[Date de fin de lecture FR]]),0,Table1[[#This Row],[Date de fin de lecture FR]]-Table1[[#This Row],[Date de début de lecture]])))</f>
        <v>0</v>
      </c>
      <c r="P192" s="3">
        <f>IF(Table1[[#This Row],[Temps de lecture en jours]]=0,0,IF(ISBLANK(Table1[[#This Row],[Nbr Pages]]),0,Table1[[#This Row],[Nbr Pages]]/Table1[[#This Row],[Temps de lecture en jours]]))</f>
        <v>0</v>
      </c>
      <c r="Q192">
        <f>IF(ISBLANK(Table1[[#This Row],[Date d''achat]]),0,IF(ISBLANK(Table1[[#This Row],[Date de fin de lecture FR]]),0,Table1[[#This Row],[Date de fin de lecture FR]]-Table1[[#This Row],[Date d''achat]]))</f>
        <v>0</v>
      </c>
      <c r="R192">
        <f>IF(ISBLANK(Table1[[#This Row],[Date de sortie]]),0,ROUNDDOWN(YEAR(Table1[[#This Row],[Date de sortie]]),-1))</f>
        <v>0</v>
      </c>
    </row>
    <row r="193" spans="1:18" x14ac:dyDescent="0.25">
      <c r="A193" t="s">
        <v>286</v>
      </c>
      <c r="B193" t="s">
        <v>279</v>
      </c>
      <c r="C193">
        <v>1</v>
      </c>
      <c r="D193">
        <v>1</v>
      </c>
      <c r="E193" t="s">
        <v>6</v>
      </c>
      <c r="F193" t="s">
        <v>11</v>
      </c>
      <c r="I193">
        <v>384</v>
      </c>
      <c r="M193" t="s">
        <v>385</v>
      </c>
      <c r="N193">
        <f>IF(ISBLANK(Table1[[#This Row],[Date de fin de lecture FR]]),0,YEAR(Table1[[#This Row],[Date de fin de lecture FR]]))</f>
        <v>0</v>
      </c>
      <c r="O193">
        <f>IF(ISBLANK(Table1[[#This Row],[Date de début de lecture]]),0,(IF(ISBLANK(Table1[[#This Row],[Date de fin de lecture FR]]),0,Table1[[#This Row],[Date de fin de lecture FR]]-Table1[[#This Row],[Date de début de lecture]])))</f>
        <v>0</v>
      </c>
      <c r="P193" s="3">
        <f>IF(Table1[[#This Row],[Temps de lecture en jours]]=0,0,IF(ISBLANK(Table1[[#This Row],[Nbr Pages]]),0,Table1[[#This Row],[Nbr Pages]]/Table1[[#This Row],[Temps de lecture en jours]]))</f>
        <v>0</v>
      </c>
      <c r="Q193">
        <f>IF(ISBLANK(Table1[[#This Row],[Date d''achat]]),0,IF(ISBLANK(Table1[[#This Row],[Date de fin de lecture FR]]),0,Table1[[#This Row],[Date de fin de lecture FR]]-Table1[[#This Row],[Date d''achat]]))</f>
        <v>0</v>
      </c>
      <c r="R193">
        <f>IF(ISBLANK(Table1[[#This Row],[Date de sortie]]),0,ROUNDDOWN(YEAR(Table1[[#This Row],[Date de sortie]]),-1))</f>
        <v>0</v>
      </c>
    </row>
    <row r="194" spans="1:18" x14ac:dyDescent="0.25">
      <c r="A194" t="s">
        <v>287</v>
      </c>
      <c r="B194" t="s">
        <v>279</v>
      </c>
      <c r="C194">
        <v>1</v>
      </c>
      <c r="D194">
        <v>1</v>
      </c>
      <c r="E194" t="s">
        <v>6</v>
      </c>
      <c r="F194" t="s">
        <v>11</v>
      </c>
      <c r="I194">
        <v>379</v>
      </c>
      <c r="L194" s="2">
        <v>42789</v>
      </c>
      <c r="M194" t="s">
        <v>385</v>
      </c>
      <c r="N194">
        <f>IF(ISBLANK(Table1[[#This Row],[Date de fin de lecture FR]]),0,YEAR(Table1[[#This Row],[Date de fin de lecture FR]]))</f>
        <v>2017</v>
      </c>
      <c r="O194">
        <f>IF(ISBLANK(Table1[[#This Row],[Date de début de lecture]]),0,(IF(ISBLANK(Table1[[#This Row],[Date de fin de lecture FR]]),0,Table1[[#This Row],[Date de fin de lecture FR]]-Table1[[#This Row],[Date de début de lecture]])))</f>
        <v>0</v>
      </c>
      <c r="P194" s="3">
        <f>IF(Table1[[#This Row],[Temps de lecture en jours]]=0,0,IF(ISBLANK(Table1[[#This Row],[Nbr Pages]]),0,Table1[[#This Row],[Nbr Pages]]/Table1[[#This Row],[Temps de lecture en jours]]))</f>
        <v>0</v>
      </c>
      <c r="Q194">
        <f>IF(ISBLANK(Table1[[#This Row],[Date d''achat]]),0,IF(ISBLANK(Table1[[#This Row],[Date de fin de lecture FR]]),0,Table1[[#This Row],[Date de fin de lecture FR]]-Table1[[#This Row],[Date d''achat]]))</f>
        <v>0</v>
      </c>
      <c r="R194">
        <f>IF(ISBLANK(Table1[[#This Row],[Date de sortie]]),0,ROUNDDOWN(YEAR(Table1[[#This Row],[Date de sortie]]),-1))</f>
        <v>0</v>
      </c>
    </row>
    <row r="195" spans="1:18" x14ac:dyDescent="0.25">
      <c r="A195" t="s">
        <v>288</v>
      </c>
      <c r="B195" t="s">
        <v>279</v>
      </c>
      <c r="C195">
        <v>1</v>
      </c>
      <c r="D195" t="s">
        <v>6</v>
      </c>
      <c r="E195" t="s">
        <v>6</v>
      </c>
      <c r="F195" t="s">
        <v>11</v>
      </c>
      <c r="M195" t="s">
        <v>6</v>
      </c>
      <c r="N195">
        <f>IF(ISBLANK(Table1[[#This Row],[Date de fin de lecture FR]]),0,YEAR(Table1[[#This Row],[Date de fin de lecture FR]]))</f>
        <v>0</v>
      </c>
      <c r="O195">
        <f>IF(ISBLANK(Table1[[#This Row],[Date de début de lecture]]),0,(IF(ISBLANK(Table1[[#This Row],[Date de fin de lecture FR]]),0,Table1[[#This Row],[Date de fin de lecture FR]]-Table1[[#This Row],[Date de début de lecture]])))</f>
        <v>0</v>
      </c>
      <c r="P195" s="3">
        <f>IF(Table1[[#This Row],[Temps de lecture en jours]]=0,0,IF(ISBLANK(Table1[[#This Row],[Nbr Pages]]),0,Table1[[#This Row],[Nbr Pages]]/Table1[[#This Row],[Temps de lecture en jours]]))</f>
        <v>0</v>
      </c>
      <c r="Q195">
        <f>IF(ISBLANK(Table1[[#This Row],[Date d''achat]]),0,IF(ISBLANK(Table1[[#This Row],[Date de fin de lecture FR]]),0,Table1[[#This Row],[Date de fin de lecture FR]]-Table1[[#This Row],[Date d''achat]]))</f>
        <v>0</v>
      </c>
      <c r="R195">
        <f>IF(ISBLANK(Table1[[#This Row],[Date de sortie]]),0,ROUNDDOWN(YEAR(Table1[[#This Row],[Date de sortie]]),-1))</f>
        <v>0</v>
      </c>
    </row>
    <row r="196" spans="1:18" x14ac:dyDescent="0.25">
      <c r="A196" t="s">
        <v>289</v>
      </c>
      <c r="B196" t="s">
        <v>279</v>
      </c>
      <c r="C196">
        <v>1</v>
      </c>
      <c r="D196" t="s">
        <v>6</v>
      </c>
      <c r="E196" t="s">
        <v>6</v>
      </c>
      <c r="F196" t="s">
        <v>11</v>
      </c>
      <c r="I196">
        <v>96</v>
      </c>
      <c r="M196" t="s">
        <v>6</v>
      </c>
      <c r="N196">
        <f>IF(ISBLANK(Table1[[#This Row],[Date de fin de lecture FR]]),0,YEAR(Table1[[#This Row],[Date de fin de lecture FR]]))</f>
        <v>0</v>
      </c>
      <c r="O196">
        <f>IF(ISBLANK(Table1[[#This Row],[Date de début de lecture]]),0,(IF(ISBLANK(Table1[[#This Row],[Date de fin de lecture FR]]),0,Table1[[#This Row],[Date de fin de lecture FR]]-Table1[[#This Row],[Date de début de lecture]])))</f>
        <v>0</v>
      </c>
      <c r="P196" s="3">
        <f>IF(Table1[[#This Row],[Temps de lecture en jours]]=0,0,IF(ISBLANK(Table1[[#This Row],[Nbr Pages]]),0,Table1[[#This Row],[Nbr Pages]]/Table1[[#This Row],[Temps de lecture en jours]]))</f>
        <v>0</v>
      </c>
      <c r="Q196">
        <f>IF(ISBLANK(Table1[[#This Row],[Date d''achat]]),0,IF(ISBLANK(Table1[[#This Row],[Date de fin de lecture FR]]),0,Table1[[#This Row],[Date de fin de lecture FR]]-Table1[[#This Row],[Date d''achat]]))</f>
        <v>0</v>
      </c>
      <c r="R196">
        <f>IF(ISBLANK(Table1[[#This Row],[Date de sortie]]),0,ROUNDDOWN(YEAR(Table1[[#This Row],[Date de sortie]]),-1))</f>
        <v>0</v>
      </c>
    </row>
    <row r="197" spans="1:18" x14ac:dyDescent="0.25">
      <c r="A197" t="s">
        <v>290</v>
      </c>
      <c r="B197" t="s">
        <v>291</v>
      </c>
      <c r="C197">
        <v>1</v>
      </c>
      <c r="D197" t="s">
        <v>6</v>
      </c>
      <c r="E197" t="s">
        <v>6</v>
      </c>
      <c r="F197" t="s">
        <v>7</v>
      </c>
      <c r="M197" t="s">
        <v>6</v>
      </c>
      <c r="N197">
        <f>IF(ISBLANK(Table1[[#This Row],[Date de fin de lecture FR]]),0,YEAR(Table1[[#This Row],[Date de fin de lecture FR]]))</f>
        <v>0</v>
      </c>
      <c r="O197">
        <f>IF(ISBLANK(Table1[[#This Row],[Date de début de lecture]]),0,(IF(ISBLANK(Table1[[#This Row],[Date de fin de lecture FR]]),0,Table1[[#This Row],[Date de fin de lecture FR]]-Table1[[#This Row],[Date de début de lecture]])))</f>
        <v>0</v>
      </c>
      <c r="P197" s="3">
        <f>IF(Table1[[#This Row],[Temps de lecture en jours]]=0,0,IF(ISBLANK(Table1[[#This Row],[Nbr Pages]]),0,Table1[[#This Row],[Nbr Pages]]/Table1[[#This Row],[Temps de lecture en jours]]))</f>
        <v>0</v>
      </c>
      <c r="Q197">
        <f>IF(ISBLANK(Table1[[#This Row],[Date d''achat]]),0,IF(ISBLANK(Table1[[#This Row],[Date de fin de lecture FR]]),0,Table1[[#This Row],[Date de fin de lecture FR]]-Table1[[#This Row],[Date d''achat]]))</f>
        <v>0</v>
      </c>
      <c r="R197">
        <f>IF(ISBLANK(Table1[[#This Row],[Date de sortie]]),0,ROUNDDOWN(YEAR(Table1[[#This Row],[Date de sortie]]),-1))</f>
        <v>0</v>
      </c>
    </row>
    <row r="198" spans="1:18" x14ac:dyDescent="0.25">
      <c r="A198" t="s">
        <v>292</v>
      </c>
      <c r="B198" t="s">
        <v>291</v>
      </c>
      <c r="C198">
        <v>1</v>
      </c>
      <c r="D198" t="s">
        <v>6</v>
      </c>
      <c r="E198" t="s">
        <v>6</v>
      </c>
      <c r="F198" t="s">
        <v>7</v>
      </c>
      <c r="M198" t="s">
        <v>6</v>
      </c>
      <c r="N198">
        <f>IF(ISBLANK(Table1[[#This Row],[Date de fin de lecture FR]]),0,YEAR(Table1[[#This Row],[Date de fin de lecture FR]]))</f>
        <v>0</v>
      </c>
      <c r="O198">
        <f>IF(ISBLANK(Table1[[#This Row],[Date de début de lecture]]),0,(IF(ISBLANK(Table1[[#This Row],[Date de fin de lecture FR]]),0,Table1[[#This Row],[Date de fin de lecture FR]]-Table1[[#This Row],[Date de début de lecture]])))</f>
        <v>0</v>
      </c>
      <c r="P198" s="3">
        <f>IF(Table1[[#This Row],[Temps de lecture en jours]]=0,0,IF(ISBLANK(Table1[[#This Row],[Nbr Pages]]),0,Table1[[#This Row],[Nbr Pages]]/Table1[[#This Row],[Temps de lecture en jours]]))</f>
        <v>0</v>
      </c>
      <c r="Q198">
        <f>IF(ISBLANK(Table1[[#This Row],[Date d''achat]]),0,IF(ISBLANK(Table1[[#This Row],[Date de fin de lecture FR]]),0,Table1[[#This Row],[Date de fin de lecture FR]]-Table1[[#This Row],[Date d''achat]]))</f>
        <v>0</v>
      </c>
      <c r="R198">
        <f>IF(ISBLANK(Table1[[#This Row],[Date de sortie]]),0,ROUNDDOWN(YEAR(Table1[[#This Row],[Date de sortie]]),-1))</f>
        <v>0</v>
      </c>
    </row>
    <row r="199" spans="1:18" x14ac:dyDescent="0.25">
      <c r="A199" t="s">
        <v>293</v>
      </c>
      <c r="B199" t="s">
        <v>294</v>
      </c>
      <c r="C199">
        <v>1</v>
      </c>
      <c r="D199">
        <v>1</v>
      </c>
      <c r="E199">
        <v>1</v>
      </c>
      <c r="F199" t="s">
        <v>11</v>
      </c>
      <c r="G199" t="s">
        <v>91</v>
      </c>
      <c r="I199">
        <v>672</v>
      </c>
      <c r="L199" s="2">
        <v>42816</v>
      </c>
      <c r="M199" t="s">
        <v>386</v>
      </c>
      <c r="N199">
        <f>IF(ISBLANK(Table1[[#This Row],[Date de fin de lecture FR]]),0,YEAR(Table1[[#This Row],[Date de fin de lecture FR]]))</f>
        <v>2017</v>
      </c>
      <c r="O199">
        <f>IF(ISBLANK(Table1[[#This Row],[Date de début de lecture]]),0,(IF(ISBLANK(Table1[[#This Row],[Date de fin de lecture FR]]),0,Table1[[#This Row],[Date de fin de lecture FR]]-Table1[[#This Row],[Date de début de lecture]])))</f>
        <v>0</v>
      </c>
      <c r="P199" s="3">
        <f>IF(Table1[[#This Row],[Temps de lecture en jours]]=0,0,IF(ISBLANK(Table1[[#This Row],[Nbr Pages]]),0,Table1[[#This Row],[Nbr Pages]]/Table1[[#This Row],[Temps de lecture en jours]]))</f>
        <v>0</v>
      </c>
      <c r="Q199">
        <f>IF(ISBLANK(Table1[[#This Row],[Date d''achat]]),0,IF(ISBLANK(Table1[[#This Row],[Date de fin de lecture FR]]),0,Table1[[#This Row],[Date de fin de lecture FR]]-Table1[[#This Row],[Date d''achat]]))</f>
        <v>0</v>
      </c>
      <c r="R199">
        <f>IF(ISBLANK(Table1[[#This Row],[Date de sortie]]),0,ROUNDDOWN(YEAR(Table1[[#This Row],[Date de sortie]]),-1))</f>
        <v>0</v>
      </c>
    </row>
    <row r="200" spans="1:18" x14ac:dyDescent="0.25">
      <c r="A200" t="s">
        <v>295</v>
      </c>
      <c r="B200" t="s">
        <v>294</v>
      </c>
      <c r="C200" t="s">
        <v>6</v>
      </c>
      <c r="D200" t="s">
        <v>6</v>
      </c>
      <c r="E200" t="s">
        <v>6</v>
      </c>
      <c r="F200" t="s">
        <v>11</v>
      </c>
      <c r="G200" t="s">
        <v>91</v>
      </c>
      <c r="I200">
        <v>0</v>
      </c>
      <c r="M200" t="s">
        <v>387</v>
      </c>
      <c r="N200">
        <f>IF(ISBLANK(Table1[[#This Row],[Date de fin de lecture FR]]),0,YEAR(Table1[[#This Row],[Date de fin de lecture FR]]))</f>
        <v>0</v>
      </c>
      <c r="O200">
        <f>IF(ISBLANK(Table1[[#This Row],[Date de début de lecture]]),0,(IF(ISBLANK(Table1[[#This Row],[Date de fin de lecture FR]]),0,Table1[[#This Row],[Date de fin de lecture FR]]-Table1[[#This Row],[Date de début de lecture]])))</f>
        <v>0</v>
      </c>
      <c r="P200" s="3">
        <f>IF(Table1[[#This Row],[Temps de lecture en jours]]=0,0,IF(ISBLANK(Table1[[#This Row],[Nbr Pages]]),0,Table1[[#This Row],[Nbr Pages]]/Table1[[#This Row],[Temps de lecture en jours]]))</f>
        <v>0</v>
      </c>
      <c r="Q200">
        <f>IF(ISBLANK(Table1[[#This Row],[Date d''achat]]),0,IF(ISBLANK(Table1[[#This Row],[Date de fin de lecture FR]]),0,Table1[[#This Row],[Date de fin de lecture FR]]-Table1[[#This Row],[Date d''achat]]))</f>
        <v>0</v>
      </c>
      <c r="R200">
        <f>IF(ISBLANK(Table1[[#This Row],[Date de sortie]]),0,ROUNDDOWN(YEAR(Table1[[#This Row],[Date de sortie]]),-1))</f>
        <v>0</v>
      </c>
    </row>
    <row r="201" spans="1:18" x14ac:dyDescent="0.25">
      <c r="A201" t="s">
        <v>296</v>
      </c>
      <c r="B201" t="s">
        <v>297</v>
      </c>
      <c r="C201">
        <v>1</v>
      </c>
      <c r="D201">
        <v>1</v>
      </c>
      <c r="E201">
        <v>1</v>
      </c>
      <c r="F201" t="s">
        <v>29</v>
      </c>
      <c r="H201" s="2">
        <v>40908</v>
      </c>
      <c r="I201">
        <v>704</v>
      </c>
      <c r="J201" s="2">
        <v>43734</v>
      </c>
      <c r="L201" s="2">
        <v>43745</v>
      </c>
      <c r="M201" t="s">
        <v>388</v>
      </c>
      <c r="N201">
        <f>IF(ISBLANK(Table1[[#This Row],[Date de fin de lecture FR]]),0,YEAR(Table1[[#This Row],[Date de fin de lecture FR]]))</f>
        <v>2019</v>
      </c>
      <c r="O201">
        <f>IF(ISBLANK(Table1[[#This Row],[Date de début de lecture]]),0,(IF(ISBLANK(Table1[[#This Row],[Date de fin de lecture FR]]),0,Table1[[#This Row],[Date de fin de lecture FR]]-Table1[[#This Row],[Date de début de lecture]])))</f>
        <v>0</v>
      </c>
      <c r="P201" s="3">
        <f>IF(Table1[[#This Row],[Temps de lecture en jours]]=0,0,IF(ISBLANK(Table1[[#This Row],[Nbr Pages]]),0,Table1[[#This Row],[Nbr Pages]]/Table1[[#This Row],[Temps de lecture en jours]]))</f>
        <v>0</v>
      </c>
      <c r="Q201">
        <f>IF(ISBLANK(Table1[[#This Row],[Date d''achat]]),0,IF(ISBLANK(Table1[[#This Row],[Date de fin de lecture FR]]),0,Table1[[#This Row],[Date de fin de lecture FR]]-Table1[[#This Row],[Date d''achat]]))</f>
        <v>11</v>
      </c>
      <c r="R201">
        <f>IF(ISBLANK(Table1[[#This Row],[Date de sortie]]),0,ROUNDDOWN(YEAR(Table1[[#This Row],[Date de sortie]]),-1))</f>
        <v>2010</v>
      </c>
    </row>
    <row r="202" spans="1:18" x14ac:dyDescent="0.25">
      <c r="A202" t="s">
        <v>298</v>
      </c>
      <c r="B202" t="s">
        <v>297</v>
      </c>
      <c r="C202">
        <v>1</v>
      </c>
      <c r="D202">
        <v>1</v>
      </c>
      <c r="E202">
        <v>1</v>
      </c>
      <c r="F202" t="s">
        <v>29</v>
      </c>
      <c r="H202" s="2">
        <v>40634</v>
      </c>
      <c r="I202">
        <v>800</v>
      </c>
      <c r="J202" s="2">
        <v>43786</v>
      </c>
      <c r="L202" s="2">
        <v>43853</v>
      </c>
      <c r="M202" t="s">
        <v>389</v>
      </c>
      <c r="N202">
        <f>IF(ISBLANK(Table1[[#This Row],[Date de fin de lecture FR]]),0,YEAR(Table1[[#This Row],[Date de fin de lecture FR]]))</f>
        <v>2020</v>
      </c>
      <c r="O202">
        <f>IF(ISBLANK(Table1[[#This Row],[Date de début de lecture]]),0,(IF(ISBLANK(Table1[[#This Row],[Date de fin de lecture FR]]),0,Table1[[#This Row],[Date de fin de lecture FR]]-Table1[[#This Row],[Date de début de lecture]])))</f>
        <v>0</v>
      </c>
      <c r="P202" s="3">
        <f>IF(Table1[[#This Row],[Temps de lecture en jours]]=0,0,IF(ISBLANK(Table1[[#This Row],[Nbr Pages]]),0,Table1[[#This Row],[Nbr Pages]]/Table1[[#This Row],[Temps de lecture en jours]]))</f>
        <v>0</v>
      </c>
      <c r="Q202">
        <f>IF(ISBLANK(Table1[[#This Row],[Date d''achat]]),0,IF(ISBLANK(Table1[[#This Row],[Date de fin de lecture FR]]),0,Table1[[#This Row],[Date de fin de lecture FR]]-Table1[[#This Row],[Date d''achat]]))</f>
        <v>67</v>
      </c>
      <c r="R202">
        <f>IF(ISBLANK(Table1[[#This Row],[Date de sortie]]),0,ROUNDDOWN(YEAR(Table1[[#This Row],[Date de sortie]]),-1))</f>
        <v>2010</v>
      </c>
    </row>
    <row r="203" spans="1:18" x14ac:dyDescent="0.25">
      <c r="A203" t="s">
        <v>299</v>
      </c>
      <c r="B203" t="s">
        <v>297</v>
      </c>
      <c r="C203">
        <v>1</v>
      </c>
      <c r="D203">
        <v>1</v>
      </c>
      <c r="E203">
        <v>1</v>
      </c>
      <c r="F203" t="s">
        <v>29</v>
      </c>
      <c r="H203" s="2">
        <v>41278</v>
      </c>
      <c r="I203">
        <v>867</v>
      </c>
      <c r="J203" s="2">
        <v>43786</v>
      </c>
      <c r="L203" s="2">
        <v>44013</v>
      </c>
      <c r="M203" t="s">
        <v>390</v>
      </c>
      <c r="N203">
        <f>IF(ISBLANK(Table1[[#This Row],[Date de fin de lecture FR]]),0,YEAR(Table1[[#This Row],[Date de fin de lecture FR]]))</f>
        <v>2020</v>
      </c>
      <c r="O203">
        <f>IF(ISBLANK(Table1[[#This Row],[Date de début de lecture]]),0,(IF(ISBLANK(Table1[[#This Row],[Date de fin de lecture FR]]),0,Table1[[#This Row],[Date de fin de lecture FR]]-Table1[[#This Row],[Date de début de lecture]])))</f>
        <v>0</v>
      </c>
      <c r="P203" s="3">
        <f>IF(Table1[[#This Row],[Temps de lecture en jours]]=0,0,IF(ISBLANK(Table1[[#This Row],[Nbr Pages]]),0,Table1[[#This Row],[Nbr Pages]]/Table1[[#This Row],[Temps de lecture en jours]]))</f>
        <v>0</v>
      </c>
      <c r="Q203">
        <f>IF(ISBLANK(Table1[[#This Row],[Date d''achat]]),0,IF(ISBLANK(Table1[[#This Row],[Date de fin de lecture FR]]),0,Table1[[#This Row],[Date de fin de lecture FR]]-Table1[[#This Row],[Date d''achat]]))</f>
        <v>227</v>
      </c>
      <c r="R203">
        <f>IF(ISBLANK(Table1[[#This Row],[Date de sortie]]),0,ROUNDDOWN(YEAR(Table1[[#This Row],[Date de sortie]]),-1))</f>
        <v>2010</v>
      </c>
    </row>
    <row r="204" spans="1:18" x14ac:dyDescent="0.25">
      <c r="A204" t="s">
        <v>300</v>
      </c>
      <c r="B204" t="s">
        <v>301</v>
      </c>
      <c r="C204" t="s">
        <v>6</v>
      </c>
      <c r="D204">
        <v>1</v>
      </c>
      <c r="E204">
        <v>1</v>
      </c>
      <c r="F204" t="s">
        <v>11</v>
      </c>
      <c r="G204" t="s">
        <v>15</v>
      </c>
      <c r="H204" s="2">
        <v>43971</v>
      </c>
      <c r="I204">
        <v>560</v>
      </c>
      <c r="L204" s="2">
        <v>44040</v>
      </c>
      <c r="M204" t="s">
        <v>391</v>
      </c>
      <c r="N204">
        <f>IF(ISBLANK(Table1[[#This Row],[Date de fin de lecture FR]]),0,YEAR(Table1[[#This Row],[Date de fin de lecture FR]]))</f>
        <v>2020</v>
      </c>
      <c r="O204">
        <f>IF(ISBLANK(Table1[[#This Row],[Date de début de lecture]]),0,(IF(ISBLANK(Table1[[#This Row],[Date de fin de lecture FR]]),0,Table1[[#This Row],[Date de fin de lecture FR]]-Table1[[#This Row],[Date de début de lecture]])))</f>
        <v>0</v>
      </c>
      <c r="P204" s="3">
        <f>IF(Table1[[#This Row],[Temps de lecture en jours]]=0,0,IF(ISBLANK(Table1[[#This Row],[Nbr Pages]]),0,Table1[[#This Row],[Nbr Pages]]/Table1[[#This Row],[Temps de lecture en jours]]))</f>
        <v>0</v>
      </c>
      <c r="Q204">
        <f>IF(ISBLANK(Table1[[#This Row],[Date d''achat]]),0,IF(ISBLANK(Table1[[#This Row],[Date de fin de lecture FR]]),0,Table1[[#This Row],[Date de fin de lecture FR]]-Table1[[#This Row],[Date d''achat]]))</f>
        <v>0</v>
      </c>
      <c r="R204">
        <f>IF(ISBLANK(Table1[[#This Row],[Date de sortie]]),0,ROUNDDOWN(YEAR(Table1[[#This Row],[Date de sortie]]),-1))</f>
        <v>2020</v>
      </c>
    </row>
    <row r="205" spans="1:18" x14ac:dyDescent="0.25">
      <c r="A205" t="s">
        <v>302</v>
      </c>
      <c r="B205" t="s">
        <v>303</v>
      </c>
      <c r="C205">
        <v>1</v>
      </c>
      <c r="D205">
        <v>1</v>
      </c>
      <c r="E205">
        <v>1</v>
      </c>
      <c r="F205" t="s">
        <v>11</v>
      </c>
      <c r="I205">
        <v>118</v>
      </c>
      <c r="J205" s="2">
        <v>44119</v>
      </c>
      <c r="L205" s="2">
        <v>44136</v>
      </c>
      <c r="M205" t="s">
        <v>392</v>
      </c>
      <c r="N205">
        <f>IF(ISBLANK(Table1[[#This Row],[Date de fin de lecture FR]]),0,YEAR(Table1[[#This Row],[Date de fin de lecture FR]]))</f>
        <v>2020</v>
      </c>
      <c r="O205">
        <f>IF(ISBLANK(Table1[[#This Row],[Date de début de lecture]]),0,(IF(ISBLANK(Table1[[#This Row],[Date de fin de lecture FR]]),0,Table1[[#This Row],[Date de fin de lecture FR]]-Table1[[#This Row],[Date de début de lecture]])))</f>
        <v>0</v>
      </c>
      <c r="P205" s="3">
        <f>IF(Table1[[#This Row],[Temps de lecture en jours]]=0,0,IF(ISBLANK(Table1[[#This Row],[Nbr Pages]]),0,Table1[[#This Row],[Nbr Pages]]/Table1[[#This Row],[Temps de lecture en jours]]))</f>
        <v>0</v>
      </c>
      <c r="Q205">
        <f>IF(ISBLANK(Table1[[#This Row],[Date d''achat]]),0,IF(ISBLANK(Table1[[#This Row],[Date de fin de lecture FR]]),0,Table1[[#This Row],[Date de fin de lecture FR]]-Table1[[#This Row],[Date d''achat]]))</f>
        <v>17</v>
      </c>
      <c r="R205">
        <f>IF(ISBLANK(Table1[[#This Row],[Date de sortie]]),0,ROUNDDOWN(YEAR(Table1[[#This Row],[Date de sortie]]),-1))</f>
        <v>0</v>
      </c>
    </row>
    <row r="206" spans="1:18" x14ac:dyDescent="0.25">
      <c r="A206" t="s">
        <v>304</v>
      </c>
      <c r="B206" t="s">
        <v>303</v>
      </c>
      <c r="C206">
        <v>1</v>
      </c>
      <c r="D206">
        <v>1</v>
      </c>
      <c r="E206" t="s">
        <v>6</v>
      </c>
      <c r="F206" t="s">
        <v>11</v>
      </c>
      <c r="I206">
        <v>1015</v>
      </c>
      <c r="J206" s="2">
        <v>44189</v>
      </c>
      <c r="L206" s="2">
        <v>44501</v>
      </c>
      <c r="M206" t="s">
        <v>393</v>
      </c>
      <c r="N206">
        <f>IF(ISBLANK(Table1[[#This Row],[Date de fin de lecture FR]]),0,YEAR(Table1[[#This Row],[Date de fin de lecture FR]]))</f>
        <v>2021</v>
      </c>
      <c r="O206">
        <f>IF(ISBLANK(Table1[[#This Row],[Date de début de lecture]]),0,(IF(ISBLANK(Table1[[#This Row],[Date de fin de lecture FR]]),0,Table1[[#This Row],[Date de fin de lecture FR]]-Table1[[#This Row],[Date de début de lecture]])))</f>
        <v>0</v>
      </c>
      <c r="P206" s="3">
        <f>IF(Table1[[#This Row],[Temps de lecture en jours]]=0,0,IF(ISBLANK(Table1[[#This Row],[Nbr Pages]]),0,Table1[[#This Row],[Nbr Pages]]/Table1[[#This Row],[Temps de lecture en jours]]))</f>
        <v>0</v>
      </c>
      <c r="Q206">
        <f>IF(ISBLANK(Table1[[#This Row],[Date d''achat]]),0,IF(ISBLANK(Table1[[#This Row],[Date de fin de lecture FR]]),0,Table1[[#This Row],[Date de fin de lecture FR]]-Table1[[#This Row],[Date d''achat]]))</f>
        <v>312</v>
      </c>
      <c r="R206">
        <f>IF(ISBLANK(Table1[[#This Row],[Date de sortie]]),0,ROUNDDOWN(YEAR(Table1[[#This Row],[Date de sortie]]),-1))</f>
        <v>0</v>
      </c>
    </row>
    <row r="207" spans="1:18" x14ac:dyDescent="0.25">
      <c r="A207" t="s">
        <v>305</v>
      </c>
      <c r="B207" t="s">
        <v>306</v>
      </c>
      <c r="C207">
        <v>1</v>
      </c>
      <c r="D207">
        <v>1</v>
      </c>
      <c r="E207" t="s">
        <v>6</v>
      </c>
      <c r="F207" t="s">
        <v>11</v>
      </c>
      <c r="G207" t="s">
        <v>65</v>
      </c>
      <c r="H207" s="2">
        <v>40840</v>
      </c>
      <c r="I207">
        <v>320</v>
      </c>
      <c r="L207" s="2">
        <v>43686</v>
      </c>
      <c r="M207" t="s">
        <v>6</v>
      </c>
      <c r="N207">
        <f>IF(ISBLANK(Table1[[#This Row],[Date de fin de lecture FR]]),0,YEAR(Table1[[#This Row],[Date de fin de lecture FR]]))</f>
        <v>2019</v>
      </c>
      <c r="O207">
        <f>IF(ISBLANK(Table1[[#This Row],[Date de début de lecture]]),0,(IF(ISBLANK(Table1[[#This Row],[Date de fin de lecture FR]]),0,Table1[[#This Row],[Date de fin de lecture FR]]-Table1[[#This Row],[Date de début de lecture]])))</f>
        <v>0</v>
      </c>
      <c r="P207" s="3">
        <f>IF(Table1[[#This Row],[Temps de lecture en jours]]=0,0,IF(ISBLANK(Table1[[#This Row],[Nbr Pages]]),0,Table1[[#This Row],[Nbr Pages]]/Table1[[#This Row],[Temps de lecture en jours]]))</f>
        <v>0</v>
      </c>
      <c r="Q207">
        <f>IF(ISBLANK(Table1[[#This Row],[Date d''achat]]),0,IF(ISBLANK(Table1[[#This Row],[Date de fin de lecture FR]]),0,Table1[[#This Row],[Date de fin de lecture FR]]-Table1[[#This Row],[Date d''achat]]))</f>
        <v>0</v>
      </c>
      <c r="R207">
        <f>IF(ISBLANK(Table1[[#This Row],[Date de sortie]]),0,ROUNDDOWN(YEAR(Table1[[#This Row],[Date de sortie]]),-1))</f>
        <v>2010</v>
      </c>
    </row>
    <row r="208" spans="1:18" x14ac:dyDescent="0.25">
      <c r="A208" t="s">
        <v>307</v>
      </c>
      <c r="B208" t="s">
        <v>308</v>
      </c>
      <c r="C208" t="s">
        <v>6</v>
      </c>
      <c r="D208" t="s">
        <v>6</v>
      </c>
      <c r="E208" t="s">
        <v>6</v>
      </c>
      <c r="F208" t="s">
        <v>6</v>
      </c>
      <c r="M208" t="s">
        <v>394</v>
      </c>
      <c r="N208">
        <f>IF(ISBLANK(Table1[[#This Row],[Date de fin de lecture FR]]),0,YEAR(Table1[[#This Row],[Date de fin de lecture FR]]))</f>
        <v>0</v>
      </c>
      <c r="O208">
        <f>IF(ISBLANK(Table1[[#This Row],[Date de début de lecture]]),0,(IF(ISBLANK(Table1[[#This Row],[Date de fin de lecture FR]]),0,Table1[[#This Row],[Date de fin de lecture FR]]-Table1[[#This Row],[Date de début de lecture]])))</f>
        <v>0</v>
      </c>
      <c r="P208" s="3">
        <f>IF(Table1[[#This Row],[Temps de lecture en jours]]=0,0,IF(ISBLANK(Table1[[#This Row],[Nbr Pages]]),0,Table1[[#This Row],[Nbr Pages]]/Table1[[#This Row],[Temps de lecture en jours]]))</f>
        <v>0</v>
      </c>
      <c r="Q208">
        <f>IF(ISBLANK(Table1[[#This Row],[Date d''achat]]),0,IF(ISBLANK(Table1[[#This Row],[Date de fin de lecture FR]]),0,Table1[[#This Row],[Date de fin de lecture FR]]-Table1[[#This Row],[Date d''achat]]))</f>
        <v>0</v>
      </c>
      <c r="R208">
        <f>IF(ISBLANK(Table1[[#This Row],[Date de sortie]]),0,ROUNDDOWN(YEAR(Table1[[#This Row],[Date de sortie]]),-1))</f>
        <v>0</v>
      </c>
    </row>
    <row r="209" spans="1:18" x14ac:dyDescent="0.25">
      <c r="A209" t="s">
        <v>309</v>
      </c>
      <c r="B209" t="s">
        <v>310</v>
      </c>
      <c r="D209">
        <v>1</v>
      </c>
      <c r="F209" t="s">
        <v>11</v>
      </c>
      <c r="I209">
        <v>369</v>
      </c>
      <c r="L209" s="2">
        <v>42239</v>
      </c>
      <c r="N209">
        <f>IF(ISBLANK(Table1[[#This Row],[Date de fin de lecture FR]]),0,YEAR(Table1[[#This Row],[Date de fin de lecture FR]]))</f>
        <v>2015</v>
      </c>
      <c r="O209">
        <f>IF(ISBLANK(Table1[[#This Row],[Date de début de lecture]]),0,(IF(ISBLANK(Table1[[#This Row],[Date de fin de lecture FR]]),0,Table1[[#This Row],[Date de fin de lecture FR]]-Table1[[#This Row],[Date de début de lecture]])))</f>
        <v>0</v>
      </c>
      <c r="P209" s="3">
        <f>IF(Table1[[#This Row],[Temps de lecture en jours]]=0,0,IF(ISBLANK(Table1[[#This Row],[Nbr Pages]]),0,Table1[[#This Row],[Nbr Pages]]/Table1[[#This Row],[Temps de lecture en jours]]))</f>
        <v>0</v>
      </c>
      <c r="Q209">
        <f>IF(ISBLANK(Table1[[#This Row],[Date d''achat]]),0,IF(ISBLANK(Table1[[#This Row],[Date de fin de lecture FR]]),0,Table1[[#This Row],[Date de fin de lecture FR]]-Table1[[#This Row],[Date d''achat]]))</f>
        <v>0</v>
      </c>
      <c r="R209">
        <f>IF(ISBLANK(Table1[[#This Row],[Date de sortie]]),0,ROUNDDOWN(YEAR(Table1[[#This Row],[Date de sortie]]),-1))</f>
        <v>0</v>
      </c>
    </row>
    <row r="210" spans="1:18" x14ac:dyDescent="0.25">
      <c r="A210" t="s">
        <v>311</v>
      </c>
      <c r="B210" t="s">
        <v>312</v>
      </c>
      <c r="C210" t="s">
        <v>6</v>
      </c>
      <c r="D210" t="s">
        <v>6</v>
      </c>
      <c r="E210" t="s">
        <v>6</v>
      </c>
      <c r="F210" t="s">
        <v>6</v>
      </c>
      <c r="M210" t="s">
        <v>6</v>
      </c>
      <c r="N210">
        <f>IF(ISBLANK(Table1[[#This Row],[Date de fin de lecture FR]]),0,YEAR(Table1[[#This Row],[Date de fin de lecture FR]]))</f>
        <v>0</v>
      </c>
      <c r="O210">
        <f>IF(ISBLANK(Table1[[#This Row],[Date de début de lecture]]),0,(IF(ISBLANK(Table1[[#This Row],[Date de fin de lecture FR]]),0,Table1[[#This Row],[Date de fin de lecture FR]]-Table1[[#This Row],[Date de début de lecture]])))</f>
        <v>0</v>
      </c>
      <c r="P210" s="3">
        <f>IF(Table1[[#This Row],[Temps de lecture en jours]]=0,0,IF(ISBLANK(Table1[[#This Row],[Nbr Pages]]),0,Table1[[#This Row],[Nbr Pages]]/Table1[[#This Row],[Temps de lecture en jours]]))</f>
        <v>0</v>
      </c>
      <c r="Q210">
        <f>IF(ISBLANK(Table1[[#This Row],[Date d''achat]]),0,IF(ISBLANK(Table1[[#This Row],[Date de fin de lecture FR]]),0,Table1[[#This Row],[Date de fin de lecture FR]]-Table1[[#This Row],[Date d''achat]]))</f>
        <v>0</v>
      </c>
      <c r="R210">
        <f>IF(ISBLANK(Table1[[#This Row],[Date de sortie]]),0,ROUNDDOWN(YEAR(Table1[[#This Row],[Date de sortie]]),-1))</f>
        <v>0</v>
      </c>
    </row>
    <row r="211" spans="1:18" x14ac:dyDescent="0.25">
      <c r="A211" t="s">
        <v>313</v>
      </c>
      <c r="B211" t="s">
        <v>314</v>
      </c>
      <c r="C211">
        <v>1</v>
      </c>
      <c r="D211" t="s">
        <v>6</v>
      </c>
      <c r="E211" t="s">
        <v>6</v>
      </c>
      <c r="F211" t="s">
        <v>315</v>
      </c>
      <c r="M211" t="s">
        <v>6</v>
      </c>
      <c r="N211">
        <f>IF(ISBLANK(Table1[[#This Row],[Date de fin de lecture FR]]),0,YEAR(Table1[[#This Row],[Date de fin de lecture FR]]))</f>
        <v>0</v>
      </c>
      <c r="O211">
        <f>IF(ISBLANK(Table1[[#This Row],[Date de début de lecture]]),0,(IF(ISBLANK(Table1[[#This Row],[Date de fin de lecture FR]]),0,Table1[[#This Row],[Date de fin de lecture FR]]-Table1[[#This Row],[Date de début de lecture]])))</f>
        <v>0</v>
      </c>
      <c r="P211" s="3">
        <f>IF(Table1[[#This Row],[Temps de lecture en jours]]=0,0,IF(ISBLANK(Table1[[#This Row],[Nbr Pages]]),0,Table1[[#This Row],[Nbr Pages]]/Table1[[#This Row],[Temps de lecture en jours]]))</f>
        <v>0</v>
      </c>
      <c r="Q211">
        <f>IF(ISBLANK(Table1[[#This Row],[Date d''achat]]),0,IF(ISBLANK(Table1[[#This Row],[Date de fin de lecture FR]]),0,Table1[[#This Row],[Date de fin de lecture FR]]-Table1[[#This Row],[Date d''achat]]))</f>
        <v>0</v>
      </c>
      <c r="R211">
        <f>IF(ISBLANK(Table1[[#This Row],[Date de sortie]]),0,ROUNDDOWN(YEAR(Table1[[#This Row],[Date de sortie]]),-1))</f>
        <v>0</v>
      </c>
    </row>
    <row r="212" spans="1:18" x14ac:dyDescent="0.25">
      <c r="A212" t="s">
        <v>316</v>
      </c>
      <c r="B212" t="s">
        <v>317</v>
      </c>
      <c r="C212">
        <v>1</v>
      </c>
      <c r="D212">
        <v>1</v>
      </c>
      <c r="E212" t="s">
        <v>6</v>
      </c>
      <c r="F212" t="s">
        <v>7</v>
      </c>
      <c r="G212" t="s">
        <v>232</v>
      </c>
      <c r="I212">
        <v>438</v>
      </c>
      <c r="J212" s="2">
        <v>44555</v>
      </c>
      <c r="K212" s="2">
        <v>44571</v>
      </c>
      <c r="L212" s="2">
        <v>44575</v>
      </c>
      <c r="M212" t="s">
        <v>395</v>
      </c>
      <c r="N212">
        <f>IF(ISBLANK(Table1[[#This Row],[Date de fin de lecture FR]]),0,YEAR(Table1[[#This Row],[Date de fin de lecture FR]]))</f>
        <v>2022</v>
      </c>
      <c r="O212">
        <f>IF(ISBLANK(Table1[[#This Row],[Date de début de lecture]]),0,(IF(ISBLANK(Table1[[#This Row],[Date de fin de lecture FR]]),0,Table1[[#This Row],[Date de fin de lecture FR]]-Table1[[#This Row],[Date de début de lecture]])))</f>
        <v>4</v>
      </c>
      <c r="P212" s="3">
        <f>IF(Table1[[#This Row],[Temps de lecture en jours]]=0,0,IF(ISBLANK(Table1[[#This Row],[Nbr Pages]]),0,Table1[[#This Row],[Nbr Pages]]/Table1[[#This Row],[Temps de lecture en jours]]))</f>
        <v>109.5</v>
      </c>
      <c r="Q212">
        <f>IF(ISBLANK(Table1[[#This Row],[Date d''achat]]),0,IF(ISBLANK(Table1[[#This Row],[Date de fin de lecture FR]]),0,Table1[[#This Row],[Date de fin de lecture FR]]-Table1[[#This Row],[Date d''achat]]))</f>
        <v>20</v>
      </c>
      <c r="R212">
        <f>IF(ISBLANK(Table1[[#This Row],[Date de sortie]]),0,ROUNDDOWN(YEAR(Table1[[#This Row],[Date de sortie]]),-1))</f>
        <v>0</v>
      </c>
    </row>
    <row r="213" spans="1:18" x14ac:dyDescent="0.25">
      <c r="A213" t="s">
        <v>318</v>
      </c>
      <c r="B213" t="s">
        <v>319</v>
      </c>
      <c r="C213">
        <v>1</v>
      </c>
      <c r="D213">
        <v>1</v>
      </c>
      <c r="E213" t="s">
        <v>6</v>
      </c>
      <c r="F213" t="s">
        <v>315</v>
      </c>
      <c r="H213" s="2">
        <v>39679</v>
      </c>
      <c r="I213">
        <v>336</v>
      </c>
      <c r="L213" s="2">
        <v>43790</v>
      </c>
      <c r="M213" t="s">
        <v>396</v>
      </c>
      <c r="N213">
        <f>IF(ISBLANK(Table1[[#This Row],[Date de fin de lecture FR]]),0,YEAR(Table1[[#This Row],[Date de fin de lecture FR]]))</f>
        <v>2019</v>
      </c>
      <c r="O213">
        <f>IF(ISBLANK(Table1[[#This Row],[Date de début de lecture]]),0,(IF(ISBLANK(Table1[[#This Row],[Date de fin de lecture FR]]),0,Table1[[#This Row],[Date de fin de lecture FR]]-Table1[[#This Row],[Date de début de lecture]])))</f>
        <v>0</v>
      </c>
      <c r="P213" s="3">
        <f>IF(Table1[[#This Row],[Temps de lecture en jours]]=0,0,IF(ISBLANK(Table1[[#This Row],[Nbr Pages]]),0,Table1[[#This Row],[Nbr Pages]]/Table1[[#This Row],[Temps de lecture en jours]]))</f>
        <v>0</v>
      </c>
      <c r="Q213">
        <f>IF(ISBLANK(Table1[[#This Row],[Date d''achat]]),0,IF(ISBLANK(Table1[[#This Row],[Date de fin de lecture FR]]),0,Table1[[#This Row],[Date de fin de lecture FR]]-Table1[[#This Row],[Date d''achat]]))</f>
        <v>0</v>
      </c>
      <c r="R213">
        <f>IF(ISBLANK(Table1[[#This Row],[Date de sortie]]),0,ROUNDDOWN(YEAR(Table1[[#This Row],[Date de sortie]]),-1))</f>
        <v>2000</v>
      </c>
    </row>
    <row r="214" spans="1:18" x14ac:dyDescent="0.25">
      <c r="A214" t="s">
        <v>320</v>
      </c>
      <c r="B214" t="s">
        <v>321</v>
      </c>
      <c r="C214" t="s">
        <v>6</v>
      </c>
      <c r="D214" t="s">
        <v>6</v>
      </c>
      <c r="E214" t="s">
        <v>6</v>
      </c>
      <c r="F214" t="s">
        <v>11</v>
      </c>
      <c r="G214" t="s">
        <v>265</v>
      </c>
      <c r="H214" s="2">
        <v>29221</v>
      </c>
      <c r="I214">
        <v>752</v>
      </c>
      <c r="M214" t="s">
        <v>408</v>
      </c>
      <c r="N214">
        <f>IF(ISBLANK(Table1[[#This Row],[Date de fin de lecture FR]]),0,YEAR(Table1[[#This Row],[Date de fin de lecture FR]]))</f>
        <v>0</v>
      </c>
      <c r="O214">
        <f>IF(ISBLANK(Table1[[#This Row],[Date de début de lecture]]),0,(IF(ISBLANK(Table1[[#This Row],[Date de fin de lecture FR]]),0,Table1[[#This Row],[Date de fin de lecture FR]]-Table1[[#This Row],[Date de début de lecture]])))</f>
        <v>0</v>
      </c>
      <c r="P214" s="3">
        <f>IF(Table1[[#This Row],[Temps de lecture en jours]]=0,0,IF(ISBLANK(Table1[[#This Row],[Nbr Pages]]),0,Table1[[#This Row],[Nbr Pages]]/Table1[[#This Row],[Temps de lecture en jours]]))</f>
        <v>0</v>
      </c>
      <c r="Q214">
        <f>IF(ISBLANK(Table1[[#This Row],[Date d''achat]]),0,IF(ISBLANK(Table1[[#This Row],[Date de fin de lecture FR]]),0,Table1[[#This Row],[Date de fin de lecture FR]]-Table1[[#This Row],[Date d''achat]]))</f>
        <v>0</v>
      </c>
      <c r="R214">
        <f>IF(ISBLANK(Table1[[#This Row],[Date de sortie]]),0,ROUNDDOWN(YEAR(Table1[[#This Row],[Date de sortie]]),-1))</f>
        <v>1980</v>
      </c>
    </row>
    <row r="215" spans="1:18" x14ac:dyDescent="0.25">
      <c r="A215" t="s">
        <v>322</v>
      </c>
      <c r="B215" t="s">
        <v>323</v>
      </c>
      <c r="C215" t="s">
        <v>6</v>
      </c>
      <c r="D215" t="s">
        <v>6</v>
      </c>
      <c r="E215" t="s">
        <v>6</v>
      </c>
      <c r="F215" t="s">
        <v>6</v>
      </c>
      <c r="H215" s="2">
        <v>42535</v>
      </c>
      <c r="I215">
        <v>384</v>
      </c>
      <c r="M215" t="s">
        <v>358</v>
      </c>
      <c r="N215">
        <f>IF(ISBLANK(Table1[[#This Row],[Date de fin de lecture FR]]),0,YEAR(Table1[[#This Row],[Date de fin de lecture FR]]))</f>
        <v>0</v>
      </c>
      <c r="O215">
        <f>IF(ISBLANK(Table1[[#This Row],[Date de début de lecture]]),0,(IF(ISBLANK(Table1[[#This Row],[Date de fin de lecture FR]]),0,Table1[[#This Row],[Date de fin de lecture FR]]-Table1[[#This Row],[Date de début de lecture]])))</f>
        <v>0</v>
      </c>
      <c r="P215" s="3">
        <f>IF(Table1[[#This Row],[Temps de lecture en jours]]=0,0,IF(ISBLANK(Table1[[#This Row],[Nbr Pages]]),0,Table1[[#This Row],[Nbr Pages]]/Table1[[#This Row],[Temps de lecture en jours]]))</f>
        <v>0</v>
      </c>
      <c r="Q215">
        <f>IF(ISBLANK(Table1[[#This Row],[Date d''achat]]),0,IF(ISBLANK(Table1[[#This Row],[Date de fin de lecture FR]]),0,Table1[[#This Row],[Date de fin de lecture FR]]-Table1[[#This Row],[Date d''achat]]))</f>
        <v>0</v>
      </c>
      <c r="R215">
        <f>IF(ISBLANK(Table1[[#This Row],[Date de sortie]]),0,ROUNDDOWN(YEAR(Table1[[#This Row],[Date de sortie]]),-1))</f>
        <v>2010</v>
      </c>
    </row>
    <row r="216" spans="1:18" x14ac:dyDescent="0.25">
      <c r="A216" t="s">
        <v>324</v>
      </c>
      <c r="B216" t="s">
        <v>323</v>
      </c>
      <c r="C216" t="s">
        <v>6</v>
      </c>
      <c r="D216" t="s">
        <v>6</v>
      </c>
      <c r="E216" t="s">
        <v>6</v>
      </c>
      <c r="F216" t="s">
        <v>6</v>
      </c>
      <c r="H216" s="2">
        <v>42929</v>
      </c>
      <c r="I216">
        <v>416</v>
      </c>
      <c r="M216" t="s">
        <v>358</v>
      </c>
      <c r="N216">
        <f>IF(ISBLANK(Table1[[#This Row],[Date de fin de lecture FR]]),0,YEAR(Table1[[#This Row],[Date de fin de lecture FR]]))</f>
        <v>0</v>
      </c>
      <c r="O216">
        <f>IF(ISBLANK(Table1[[#This Row],[Date de début de lecture]]),0,(IF(ISBLANK(Table1[[#This Row],[Date de fin de lecture FR]]),0,Table1[[#This Row],[Date de fin de lecture FR]]-Table1[[#This Row],[Date de début de lecture]])))</f>
        <v>0</v>
      </c>
      <c r="P216" s="3">
        <f>IF(Table1[[#This Row],[Temps de lecture en jours]]=0,0,IF(ISBLANK(Table1[[#This Row],[Nbr Pages]]),0,Table1[[#This Row],[Nbr Pages]]/Table1[[#This Row],[Temps de lecture en jours]]))</f>
        <v>0</v>
      </c>
      <c r="Q216">
        <f>IF(ISBLANK(Table1[[#This Row],[Date d''achat]]),0,IF(ISBLANK(Table1[[#This Row],[Date de fin de lecture FR]]),0,Table1[[#This Row],[Date de fin de lecture FR]]-Table1[[#This Row],[Date d''achat]]))</f>
        <v>0</v>
      </c>
      <c r="R216">
        <f>IF(ISBLANK(Table1[[#This Row],[Date de sortie]]),0,ROUNDDOWN(YEAR(Table1[[#This Row],[Date de sortie]]),-1))</f>
        <v>2010</v>
      </c>
    </row>
    <row r="217" spans="1:18" x14ac:dyDescent="0.25">
      <c r="A217" t="s">
        <v>325</v>
      </c>
      <c r="B217" t="s">
        <v>114</v>
      </c>
      <c r="C217">
        <v>1</v>
      </c>
      <c r="F217" t="s">
        <v>11</v>
      </c>
      <c r="H217" s="2">
        <v>42531</v>
      </c>
      <c r="I217">
        <v>346</v>
      </c>
      <c r="J217" s="2">
        <v>44718</v>
      </c>
      <c r="N217">
        <f>IF(ISBLANK(Table1[[#This Row],[Date de fin de lecture FR]]),0,YEAR(Table1[[#This Row],[Date de fin de lecture FR]]))</f>
        <v>0</v>
      </c>
      <c r="O217">
        <f>IF(ISBLANK(Table1[[#This Row],[Date de début de lecture]]),0,(IF(ISBLANK(Table1[[#This Row],[Date de fin de lecture FR]]),0,Table1[[#This Row],[Date de fin de lecture FR]]-Table1[[#This Row],[Date de début de lecture]])))</f>
        <v>0</v>
      </c>
      <c r="P217" s="3">
        <f>IF(Table1[[#This Row],[Temps de lecture en jours]]=0,0,IF(ISBLANK(Table1[[#This Row],[Nbr Pages]]),0,Table1[[#This Row],[Nbr Pages]]/Table1[[#This Row],[Temps de lecture en jours]]))</f>
        <v>0</v>
      </c>
      <c r="Q217">
        <f>IF(ISBLANK(Table1[[#This Row],[Date d''achat]]),0,IF(ISBLANK(Table1[[#This Row],[Date de fin de lecture FR]]),0,Table1[[#This Row],[Date de fin de lecture FR]]-Table1[[#This Row],[Date d''achat]]))</f>
        <v>0</v>
      </c>
      <c r="R217">
        <f>IF(ISBLANK(Table1[[#This Row],[Date de sortie]]),0,ROUNDDOWN(YEAR(Table1[[#This Row],[Date de sortie]]),-1))</f>
        <v>2010</v>
      </c>
    </row>
    <row r="218" spans="1:18" x14ac:dyDescent="0.25">
      <c r="A218" t="s">
        <v>326</v>
      </c>
      <c r="B218" t="s">
        <v>140</v>
      </c>
      <c r="C218">
        <v>1</v>
      </c>
      <c r="F218" t="s">
        <v>7</v>
      </c>
      <c r="I218">
        <v>312</v>
      </c>
      <c r="J218" s="2">
        <v>44718</v>
      </c>
      <c r="N218">
        <f>IF(ISBLANK(Table1[[#This Row],[Date de fin de lecture FR]]),0,YEAR(Table1[[#This Row],[Date de fin de lecture FR]]))</f>
        <v>0</v>
      </c>
      <c r="O218">
        <f>IF(ISBLANK(Table1[[#This Row],[Date de début de lecture]]),0,(IF(ISBLANK(Table1[[#This Row],[Date de fin de lecture FR]]),0,Table1[[#This Row],[Date de fin de lecture FR]]-Table1[[#This Row],[Date de début de lecture]])))</f>
        <v>0</v>
      </c>
      <c r="P218" s="3">
        <f>IF(Table1[[#This Row],[Temps de lecture en jours]]=0,0,IF(ISBLANK(Table1[[#This Row],[Nbr Pages]]),0,Table1[[#This Row],[Nbr Pages]]/Table1[[#This Row],[Temps de lecture en jours]]))</f>
        <v>0</v>
      </c>
      <c r="Q218">
        <f>IF(ISBLANK(Table1[[#This Row],[Date d''achat]]),0,IF(ISBLANK(Table1[[#This Row],[Date de fin de lecture FR]]),0,Table1[[#This Row],[Date de fin de lecture FR]]-Table1[[#This Row],[Date d''achat]]))</f>
        <v>0</v>
      </c>
      <c r="R218">
        <f>IF(ISBLANK(Table1[[#This Row],[Date de sortie]]),0,ROUNDDOWN(YEAR(Table1[[#This Row],[Date de sortie]]),-1))</f>
        <v>0</v>
      </c>
    </row>
    <row r="219" spans="1:18" x14ac:dyDescent="0.25">
      <c r="A219" t="s">
        <v>327</v>
      </c>
      <c r="B219" t="s">
        <v>216</v>
      </c>
      <c r="C219">
        <v>1</v>
      </c>
      <c r="F219" t="s">
        <v>7</v>
      </c>
      <c r="I219">
        <v>350</v>
      </c>
      <c r="J219" s="2">
        <v>44718</v>
      </c>
      <c r="N219">
        <f>IF(ISBLANK(Table1[[#This Row],[Date de fin de lecture FR]]),0,YEAR(Table1[[#This Row],[Date de fin de lecture FR]]))</f>
        <v>0</v>
      </c>
      <c r="O219">
        <f>IF(ISBLANK(Table1[[#This Row],[Date de début de lecture]]),0,(IF(ISBLANK(Table1[[#This Row],[Date de fin de lecture FR]]),0,Table1[[#This Row],[Date de fin de lecture FR]]-Table1[[#This Row],[Date de début de lecture]])))</f>
        <v>0</v>
      </c>
      <c r="P219" s="3">
        <f>IF(Table1[[#This Row],[Temps de lecture en jours]]=0,0,IF(ISBLANK(Table1[[#This Row],[Nbr Pages]]),0,Table1[[#This Row],[Nbr Pages]]/Table1[[#This Row],[Temps de lecture en jours]]))</f>
        <v>0</v>
      </c>
      <c r="Q219">
        <f>IF(ISBLANK(Table1[[#This Row],[Date d''achat]]),0,IF(ISBLANK(Table1[[#This Row],[Date de fin de lecture FR]]),0,Table1[[#This Row],[Date de fin de lecture FR]]-Table1[[#This Row],[Date d''achat]]))</f>
        <v>0</v>
      </c>
      <c r="R219">
        <f>IF(ISBLANK(Table1[[#This Row],[Date de sortie]]),0,ROUNDDOWN(YEAR(Table1[[#This Row],[Date de sortie]]),-1))</f>
        <v>0</v>
      </c>
    </row>
    <row r="220" spans="1:18" x14ac:dyDescent="0.25">
      <c r="A220" t="s">
        <v>412</v>
      </c>
      <c r="B220" t="s">
        <v>209</v>
      </c>
      <c r="F220" t="s">
        <v>58</v>
      </c>
      <c r="I220">
        <v>603</v>
      </c>
      <c r="N220">
        <f>IF(ISBLANK(Table1[[#This Row],[Date de fin de lecture FR]]),0,YEAR(Table1[[#This Row],[Date de fin de lecture FR]]))</f>
        <v>0</v>
      </c>
      <c r="O220">
        <f>IF(ISBLANK(Table1[[#This Row],[Date de début de lecture]]),0,(IF(ISBLANK(Table1[[#This Row],[Date de fin de lecture FR]]),0,Table1[[#This Row],[Date de fin de lecture FR]]-Table1[[#This Row],[Date de début de lecture]])))</f>
        <v>0</v>
      </c>
      <c r="P220" s="3">
        <f>IF(Table1[[#This Row],[Temps de lecture en jours]]=0,0,IF(ISBLANK(Table1[[#This Row],[Nbr Pages]]),0,Table1[[#This Row],[Nbr Pages]]/Table1[[#This Row],[Temps de lecture en jours]]))</f>
        <v>0</v>
      </c>
      <c r="Q220">
        <f>IF(ISBLANK(Table1[[#This Row],[Date d''achat]]),0,IF(ISBLANK(Table1[[#This Row],[Date de fin de lecture FR]]),0,Table1[[#This Row],[Date de fin de lecture FR]]-Table1[[#This Row],[Date d''achat]]))</f>
        <v>0</v>
      </c>
      <c r="R220">
        <f>IF(ISBLANK(Table1[[#This Row],[Date de sortie]]),0,ROUNDDOWN(YEAR(Table1[[#This Row],[Date de sortie]]),-1))</f>
        <v>0</v>
      </c>
    </row>
    <row r="221" spans="1:18" x14ac:dyDescent="0.25">
      <c r="A221" t="s">
        <v>413</v>
      </c>
      <c r="B221" t="s">
        <v>33</v>
      </c>
      <c r="C221">
        <v>1</v>
      </c>
      <c r="D221">
        <v>1</v>
      </c>
      <c r="E221">
        <v>1</v>
      </c>
      <c r="F221" t="s">
        <v>7</v>
      </c>
      <c r="I221">
        <v>659</v>
      </c>
      <c r="J221" s="2">
        <v>44787</v>
      </c>
      <c r="K221" s="2">
        <v>44787</v>
      </c>
      <c r="L221" s="2">
        <v>44795</v>
      </c>
      <c r="M221" t="s">
        <v>414</v>
      </c>
      <c r="N221">
        <f>IF(ISBLANK(Table1[[#This Row],[Date de fin de lecture FR]]),0,YEAR(Table1[[#This Row],[Date de fin de lecture FR]]))</f>
        <v>2022</v>
      </c>
      <c r="O221">
        <f>IF(ISBLANK(Table1[[#This Row],[Date de début de lecture]]),0,(IF(ISBLANK(Table1[[#This Row],[Date de fin de lecture FR]]),0,Table1[[#This Row],[Date de fin de lecture FR]]-Table1[[#This Row],[Date de début de lecture]])))</f>
        <v>8</v>
      </c>
      <c r="P221" s="3">
        <f>IF(Table1[[#This Row],[Temps de lecture en jours]]=0,0,IF(ISBLANK(Table1[[#This Row],[Nbr Pages]]),0,Table1[[#This Row],[Nbr Pages]]/Table1[[#This Row],[Temps de lecture en jours]]))</f>
        <v>82.375</v>
      </c>
      <c r="Q221">
        <f>IF(ISBLANK(Table1[[#This Row],[Date d''achat]]),0,IF(ISBLANK(Table1[[#This Row],[Date de fin de lecture FR]]),0,Table1[[#This Row],[Date de fin de lecture FR]]-Table1[[#This Row],[Date d''achat]]))</f>
        <v>8</v>
      </c>
      <c r="R221">
        <f>IF(ISBLANK(Table1[[#This Row],[Date de sortie]]),0,ROUNDDOWN(YEAR(Table1[[#This Row],[Date de sortie]]),-1))</f>
        <v>0</v>
      </c>
    </row>
    <row r="222" spans="1:18" x14ac:dyDescent="0.25">
      <c r="A222" t="s">
        <v>415</v>
      </c>
      <c r="B222" t="s">
        <v>416</v>
      </c>
      <c r="M222" t="s">
        <v>417</v>
      </c>
      <c r="N222">
        <f>IF(ISBLANK(Table1[[#This Row],[Date de fin de lecture FR]]),0,YEAR(Table1[[#This Row],[Date de fin de lecture FR]]))</f>
        <v>0</v>
      </c>
      <c r="O222">
        <f>IF(ISBLANK(Table1[[#This Row],[Date de début de lecture]]),0,(IF(ISBLANK(Table1[[#This Row],[Date de fin de lecture FR]]),0,Table1[[#This Row],[Date de fin de lecture FR]]-Table1[[#This Row],[Date de début de lecture]])))</f>
        <v>0</v>
      </c>
      <c r="P222" s="3">
        <f>IF(Table1[[#This Row],[Temps de lecture en jours]]=0,0,IF(ISBLANK(Table1[[#This Row],[Nbr Pages]]),0,Table1[[#This Row],[Nbr Pages]]/Table1[[#This Row],[Temps de lecture en jours]]))</f>
        <v>0</v>
      </c>
      <c r="Q222">
        <f>IF(ISBLANK(Table1[[#This Row],[Date d''achat]]),0,IF(ISBLANK(Table1[[#This Row],[Date de fin de lecture FR]]),0,Table1[[#This Row],[Date de fin de lecture FR]]-Table1[[#This Row],[Date d''achat]]))</f>
        <v>0</v>
      </c>
      <c r="R222">
        <f>IF(ISBLANK(Table1[[#This Row],[Date de sortie]]),0,ROUNDDOWN(YEAR(Table1[[#This Row],[Date de sortie]]),-1))</f>
        <v>0</v>
      </c>
    </row>
    <row r="223" spans="1:18" x14ac:dyDescent="0.25">
      <c r="A223" t="s">
        <v>418</v>
      </c>
      <c r="B223" t="s">
        <v>209</v>
      </c>
      <c r="C223">
        <v>1</v>
      </c>
      <c r="D223">
        <v>1</v>
      </c>
      <c r="E223">
        <v>1</v>
      </c>
      <c r="F223" t="s">
        <v>58</v>
      </c>
      <c r="I223">
        <v>372</v>
      </c>
      <c r="J223" s="2">
        <v>44805</v>
      </c>
      <c r="K223" s="2">
        <v>44834</v>
      </c>
      <c r="L223" s="2">
        <v>44857</v>
      </c>
      <c r="N223">
        <f>IF(ISBLANK(Table1[[#This Row],[Date de fin de lecture FR]]),0,YEAR(Table1[[#This Row],[Date de fin de lecture FR]]))</f>
        <v>2022</v>
      </c>
      <c r="O223">
        <f>IF(ISBLANK(Table1[[#This Row],[Date de début de lecture]]),0,(IF(ISBLANK(Table1[[#This Row],[Date de fin de lecture FR]]),0,Table1[[#This Row],[Date de fin de lecture FR]]-Table1[[#This Row],[Date de début de lecture]])))</f>
        <v>23</v>
      </c>
      <c r="P223" s="3">
        <f>IF(Table1[[#This Row],[Temps de lecture en jours]]=0,0,IF(ISBLANK(Table1[[#This Row],[Nbr Pages]]),0,Table1[[#This Row],[Nbr Pages]]/Table1[[#This Row],[Temps de lecture en jours]]))</f>
        <v>16.173913043478262</v>
      </c>
      <c r="Q223">
        <f>IF(ISBLANK(Table1[[#This Row],[Date d''achat]]),0,IF(ISBLANK(Table1[[#This Row],[Date de fin de lecture FR]]),0,Table1[[#This Row],[Date de fin de lecture FR]]-Table1[[#This Row],[Date d''achat]]))</f>
        <v>52</v>
      </c>
      <c r="R223">
        <f>IF(ISBLANK(Table1[[#This Row],[Date de sortie]]),0,ROUNDDOWN(YEAR(Table1[[#This Row],[Date de sortie]]),-1))</f>
        <v>0</v>
      </c>
    </row>
    <row r="224" spans="1:18" x14ac:dyDescent="0.25">
      <c r="N224" s="14">
        <f>IF(ISBLANK(Table1[[#This Row],[Date de fin de lecture FR]]),0,YEAR(Table1[[#This Row],[Date de fin de lecture FR]]))</f>
        <v>0</v>
      </c>
      <c r="O224" s="14">
        <f>IF(ISBLANK(Table1[[#This Row],[Date de début de lecture]]),0,(IF(ISBLANK(Table1[[#This Row],[Date de fin de lecture FR]]),0,Table1[[#This Row],[Date de fin de lecture FR]]-Table1[[#This Row],[Date de début de lecture]])))</f>
        <v>0</v>
      </c>
      <c r="P224" s="3">
        <f>IF(Table1[[#This Row],[Temps de lecture en jours]]=0,0,IF(ISBLANK(Table1[[#This Row],[Nbr Pages]]),0,Table1[[#This Row],[Nbr Pages]]/Table1[[#This Row],[Temps de lecture en jours]]))</f>
        <v>0</v>
      </c>
      <c r="Q224" s="14">
        <f>IF(ISBLANK(Table1[[#This Row],[Date d''achat]]),0,IF(ISBLANK(Table1[[#This Row],[Date de fin de lecture FR]]),0,Table1[[#This Row],[Date de fin de lecture FR]]-Table1[[#This Row],[Date d''achat]]))</f>
        <v>0</v>
      </c>
      <c r="R224" s="14">
        <f>IF(ISBLANK(Table1[[#This Row],[Date de sortie]]),0,ROUNDDOWN(YEAR(Table1[[#This Row],[Date de sortie]]),-1))</f>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dc:creator>
  <cp:lastModifiedBy>Ohcon Chris</cp:lastModifiedBy>
  <dcterms:created xsi:type="dcterms:W3CDTF">2022-07-07T19:17:55Z</dcterms:created>
  <dcterms:modified xsi:type="dcterms:W3CDTF">2022-11-08T20:22:07Z</dcterms:modified>
</cp:coreProperties>
</file>