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Surya\Google Drive\Operation\IZANAMI\2_macroevolution\surya_punctuation_4_16\"/>
    </mc:Choice>
  </mc:AlternateContent>
  <xr:revisionPtr revIDLastSave="0" documentId="13_ncr:1_{58C9252B-7817-4319-A511-86EAB825347E}" xr6:coauthVersionLast="44" xr6:coauthVersionMax="44" xr10:uidLastSave="{00000000-0000-0000-0000-000000000000}"/>
  <bookViews>
    <workbookView xWindow="-90" yWindow="-90" windowWidth="19380" windowHeight="10530" xr2:uid="{A29C0B7E-6BD4-4D3F-B20E-4D7D98D80CA9}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9" i="3" l="1"/>
  <c r="AI5" i="3"/>
  <c r="AI3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21" i="3"/>
  <c r="AH20" i="3"/>
  <c r="AH5" i="3"/>
  <c r="AH4" i="3"/>
  <c r="AH19" i="3"/>
  <c r="AH18" i="3"/>
  <c r="AH3" i="3"/>
  <c r="AH2" i="3"/>
  <c r="AF21" i="3" l="1"/>
  <c r="AF20" i="3"/>
  <c r="AF17" i="3"/>
  <c r="AF16" i="3"/>
  <c r="AF15" i="3"/>
  <c r="AF14" i="3"/>
  <c r="AF13" i="3"/>
  <c r="AF11" i="3"/>
  <c r="AF9" i="3"/>
  <c r="AF6" i="3"/>
  <c r="AF5" i="3"/>
  <c r="AI22" i="3"/>
  <c r="AI23" i="3"/>
  <c r="AI24" i="3"/>
  <c r="AF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tc={06783A46-CE3C-47DF-9BA1-AB612B0AC7E4}</author>
    <author>tc={36E4C5D5-CA32-4AD8-AB0C-E11E9EE8B677}</author>
    <author>tc={448B0EDA-FD60-414E-B5B5-EB0940E2EF0B}</author>
    <author>tc={8839BA09-9E93-4123-BDCE-3C0E0817BD7E}</author>
    <author>tc={928E7E29-70AC-4F12-A8D5-058B2A8A3A80}</author>
  </authors>
  <commentList>
    <comment ref="F2" authorId="0" shapeId="0" xr:uid="{06783A46-CE3C-47DF-9BA1-AB612B0AC7E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F6" authorId="1" shapeId="0" xr:uid="{36E4C5D5-CA32-4AD8-AB0C-E11E9EE8B67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T6" authorId="2" shapeId="0" xr:uid="{448B0EDA-FD60-414E-B5B5-EB0940E2EF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There's an error (?).</t>
      </text>
    </comment>
    <comment ref="F8" authorId="3" shapeId="0" xr:uid="{8839BA09-9E93-4123-BDCE-3C0E0817BD7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AG8" authorId="4" shapeId="0" xr:uid="{928E7E29-70AC-4F12-A8D5-058B2A8A3A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log-likelihood value differs from the one for the regression with Africa as the reference continent.</t>
      </text>
    </comment>
  </commentList>
</comments>
</file>

<file path=xl/sharedStrings.xml><?xml version="1.0" encoding="utf-8"?>
<sst xmlns="http://schemas.openxmlformats.org/spreadsheetml/2006/main" count="201" uniqueCount="84">
  <si>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</si>
  <si>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</si>
  <si>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</si>
  <si>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</si>
  <si>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</si>
  <si>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</si>
  <si>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</si>
  <si>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</si>
  <si>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</si>
  <si>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</si>
  <si>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</si>
  <si>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</si>
  <si>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</si>
  <si>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</si>
  <si>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</si>
  <si>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</si>
  <si>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</si>
  <si>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</si>
  <si>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</si>
  <si>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</si>
  <si>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</si>
  <si>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</si>
  <si>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</si>
  <si>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</si>
  <si>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</si>
  <si>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6-group</t>
  </si>
  <si>
    <t>molecular</t>
  </si>
  <si>
    <t>rate</t>
  </si>
  <si>
    <t>Africa</t>
  </si>
  <si>
    <t>Asia</t>
  </si>
  <si>
    <t>Europe</t>
  </si>
  <si>
    <t>North America</t>
  </si>
  <si>
    <t>Oceania</t>
  </si>
  <si>
    <t>South America</t>
  </si>
  <si>
    <t>6-group: path ~ b0 + b1*node + b2 + b2*node + b3 + b3*node + b4 + b4*node + b5 + b5*node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</si>
  <si>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</si>
  <si>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</si>
  <si>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</si>
  <si>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</si>
  <si>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</si>
  <si>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</si>
  <si>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</si>
  <si>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</si>
  <si>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</si>
  <si>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</si>
  <si>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</si>
  <si>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</si>
  <si>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</si>
  <si>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</si>
  <si>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</si>
  <si>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</si>
  <si>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</si>
  <si>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</si>
  <si>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</si>
  <si>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</si>
  <si>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</si>
  <si>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</si>
  <si>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</si>
  <si>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</si>
  <si>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</si>
  <si>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</si>
  <si>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se[0-11]</t>
  </si>
  <si>
    <t>Intercept of the fit line of the reference continent</t>
  </si>
  <si>
    <t>Slope of the fit line of the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</si>
  <si>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</si>
  <si>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</si>
  <si>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</si>
  <si>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</si>
  <si>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</si>
  <si>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</si>
  <si>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</si>
  <si>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</si>
  <si>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</si>
  <si>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</si>
  <si>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</si>
  <si>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BayesTraits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</si>
  <si>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</si>
  <si>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</si>
  <si>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</si>
  <si>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</si>
  <si>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</si>
  <si>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</si>
  <si>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~0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</si>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</sst>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ya, Kevin" id="{A4AD773A-94BB-479A-B1B7-F1633C8B31ED}" userId="Surya, 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0-04-30T17:22:29.93" personId="{A4AD773A-94BB-479A-B1B7-F1633C8B31ED}" id="{06783A46-CE3C-47DF-9BA1-AB612B0AC7E4}">
    <text>This intercept value is nonsensical.</text>
  </threadedComment>
  <threadedComment ref="F6" dT="2020-04-30T17:26:11.76" personId="{A4AD773A-94BB-479A-B1B7-F1633C8B31ED}" id="{36E4C5D5-CA32-4AD8-AB0C-E11E9EE8B677}">
    <text>This intercept value is nonsensical.</text>
  </threadedComment>
  <threadedComment ref="T6" dT="2020-04-30T17:23:22.23" personId="{A4AD773A-94BB-479A-B1B7-F1633C8B31ED}" id="{448B0EDA-FD60-414E-B5B5-EB0940E2EF0B}">
    <text>There's an error (?).</text>
  </threadedComment>
  <threadedComment ref="F8" dT="2020-04-30T18:06:23.24" personId="{A4AD773A-94BB-479A-B1B7-F1633C8B31ED}" id="{8839BA09-9E93-4123-BDCE-3C0E0817BD7E}">
    <text>This intercept value is nonsensical.</text>
  </threadedComment>
  <threadedComment ref="AG8" dT="2020-04-30T17:59:03.60" personId="{A4AD773A-94BB-479A-B1B7-F1633C8B31ED}" id="{928E7E29-70AC-4F12-A8D5-058B2A8A3A80}">
    <text>This log-likelihood value differs from the one for the regression with Africa as the reference continent.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5C74-E320-49C2-9041-7CC34A4B5CCC}">
  <dimension ref="A1:B32"/>
  <sheetViews>
    <sheetView tabSelected="1" workbookViewId="0"/>
  </sheetViews>
  <sheetFormatPr defaultRowHeight="13" x14ac:dyDescent="0.6"/>
  <cols>
    <col min="1" max="1" width="11.90625" style="2" bestFit="1" customWidth="1"/>
    <col min="2" max="2" width="75.86328125" style="1" bestFit="1" customWidth="1"/>
    <col min="3" max="16384" width="8.7265625" style="1"/>
  </cols>
  <sheetData>
    <row r="1" spans="1:2" x14ac:dyDescent="0.6">
      <c r="A1" s="2" t="s">
        <v>2</v>
      </c>
      <c r="B1" s="1" t="s">
        <v>3</v>
      </c>
    </row>
    <row r="2" spans="1:2" x14ac:dyDescent="0.6">
      <c r="A2" s="2" t="s">
        <v>4</v>
      </c>
      <c r="B2" s="4">
        <v>43949</v>
      </c>
    </row>
    <row r="3" spans="1:2" x14ac:dyDescent="0.6">
      <c r="A3" s="2" t="s">
        <v>5</v>
      </c>
      <c r="B3" s="1" t="s">
        <v>6</v>
      </c>
    </row>
    <row r="5" spans="1:2" x14ac:dyDescent="0.6">
      <c r="A5" s="2" t="s">
        <v>7</v>
      </c>
      <c r="B5" s="1" t="s">
        <v>8</v>
      </c>
    </row>
    <row r="6" spans="1:2" x14ac:dyDescent="0.6">
      <c r="A6" s="2" t="s">
        <v>9</v>
      </c>
      <c r="B6" s="1" t="s">
        <v>73</v>
      </c>
    </row>
    <row r="8" spans="1:2" x14ac:dyDescent="0.6">
      <c r="B8" s="2" t="s">
        <v>9</v>
      </c>
    </row>
    <row r="9" spans="1:2" x14ac:dyDescent="0.6">
      <c r="A9" s="2" t="s">
        <v>10</v>
      </c>
      <c r="B9" s="1" t="s">
        <v>80</v>
      </c>
    </row>
    <row r="10" spans="1:2" x14ac:dyDescent="0.6">
      <c r="B10" s="1" t="s">
        <v>12</v>
      </c>
    </row>
    <row r="11" spans="1:2" x14ac:dyDescent="0.6">
      <c r="B11" s="1" t="s">
        <v>34</v>
      </c>
    </row>
    <row r="12" spans="1:2" x14ac:dyDescent="0.6">
      <c r="A12" s="2" t="s">
        <v>35</v>
      </c>
      <c r="B12" s="1" t="s">
        <v>36</v>
      </c>
    </row>
    <row r="13" spans="1:2" x14ac:dyDescent="0.6">
      <c r="A13" s="2" t="s">
        <v>77</v>
      </c>
      <c r="B13" s="1" t="s">
        <v>78</v>
      </c>
    </row>
    <row r="14" spans="1:2" x14ac:dyDescent="0.6">
      <c r="A14" s="2" t="s">
        <v>37</v>
      </c>
      <c r="B14" s="1" t="s">
        <v>62</v>
      </c>
    </row>
    <row r="15" spans="1:2" x14ac:dyDescent="0.6">
      <c r="A15" s="2" t="s">
        <v>38</v>
      </c>
      <c r="B15" s="1" t="s">
        <v>63</v>
      </c>
    </row>
    <row r="16" spans="1:2" x14ac:dyDescent="0.6">
      <c r="A16" s="2" t="s">
        <v>39</v>
      </c>
      <c r="B16" s="1" t="s">
        <v>64</v>
      </c>
    </row>
    <row r="17" spans="1:2" x14ac:dyDescent="0.6">
      <c r="A17" s="2" t="s">
        <v>40</v>
      </c>
      <c r="B17" s="1" t="s">
        <v>65</v>
      </c>
    </row>
    <row r="18" spans="1:2" x14ac:dyDescent="0.6">
      <c r="A18" s="2" t="s">
        <v>41</v>
      </c>
      <c r="B18" s="1" t="s">
        <v>66</v>
      </c>
    </row>
    <row r="19" spans="1:2" x14ac:dyDescent="0.6">
      <c r="A19" s="2" t="s">
        <v>42</v>
      </c>
      <c r="B19" s="1" t="s">
        <v>67</v>
      </c>
    </row>
    <row r="20" spans="1:2" x14ac:dyDescent="0.6">
      <c r="A20" s="2" t="s">
        <v>43</v>
      </c>
      <c r="B20" s="1" t="s">
        <v>68</v>
      </c>
    </row>
    <row r="21" spans="1:2" x14ac:dyDescent="0.6">
      <c r="A21" s="2" t="s">
        <v>44</v>
      </c>
      <c r="B21" s="1" t="s">
        <v>79</v>
      </c>
    </row>
    <row r="22" spans="1:2" x14ac:dyDescent="0.6">
      <c r="A22" s="2" t="s">
        <v>45</v>
      </c>
      <c r="B22" s="1" t="s">
        <v>69</v>
      </c>
    </row>
    <row r="23" spans="1:2" x14ac:dyDescent="0.6">
      <c r="A23" s="2" t="s">
        <v>46</v>
      </c>
      <c r="B23" s="1" t="s">
        <v>70</v>
      </c>
    </row>
    <row r="24" spans="1:2" x14ac:dyDescent="0.6">
      <c r="A24" s="2" t="s">
        <v>47</v>
      </c>
      <c r="B24" s="1" t="s">
        <v>71</v>
      </c>
    </row>
    <row r="25" spans="1:2" x14ac:dyDescent="0.6">
      <c r="A25" s="2" t="s">
        <v>48</v>
      </c>
      <c r="B25" s="1" t="s">
        <v>72</v>
      </c>
    </row>
    <row r="26" spans="1:2" x14ac:dyDescent="0.6">
      <c r="A26" s="2" t="s">
        <v>1</v>
      </c>
      <c r="B26" s="1" t="s">
        <v>17</v>
      </c>
    </row>
    <row r="27" spans="1:2" x14ac:dyDescent="0.6">
      <c r="A27" s="2" t="s">
        <v>14</v>
      </c>
      <c r="B27" s="1" t="s">
        <v>15</v>
      </c>
    </row>
    <row r="28" spans="1:2" x14ac:dyDescent="0.6">
      <c r="A28" s="2" t="s">
        <v>61</v>
      </c>
      <c r="B28" s="1" t="s">
        <v>16</v>
      </c>
    </row>
    <row r="29" spans="1:2" x14ac:dyDescent="0.6">
      <c r="A29" s="2" t="s">
        <v>20</v>
      </c>
      <c r="B29" s="1" t="s">
        <v>21</v>
      </c>
    </row>
    <row r="30" spans="1:2" x14ac:dyDescent="0.6">
      <c r="A30" s="2" t="s">
        <v>0</v>
      </c>
      <c r="B30" s="1" t="s">
        <v>13</v>
      </c>
    </row>
    <row r="31" spans="1:2" x14ac:dyDescent="0.6">
      <c r="A31" s="2" t="s">
        <v>18</v>
      </c>
      <c r="B31" s="1" t="s">
        <v>22</v>
      </c>
    </row>
    <row r="32" spans="1:2" x14ac:dyDescent="0.6">
      <c r="A32" s="2" t="s">
        <v>19</v>
      </c>
      <c r="B32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DFB8-7AE7-4540-B402-8A2C562F39AC}">
  <dimension ref="A1:AI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3" x14ac:dyDescent="0.6"/>
  <cols>
    <col min="1" max="1" width="10.04296875" style="6" bestFit="1" customWidth="1"/>
    <col min="2" max="2" width="7.5" style="6" bestFit="1" customWidth="1"/>
    <col min="3" max="3" width="8.40625" style="6" bestFit="1" customWidth="1"/>
    <col min="4" max="4" width="12.453125" style="6" bestFit="1" customWidth="1"/>
    <col min="5" max="5" width="7" style="6" bestFit="1" customWidth="1"/>
    <col min="6" max="6" width="6.1796875" style="6" bestFit="1" customWidth="1"/>
    <col min="7" max="7" width="4.76953125" style="6" bestFit="1" customWidth="1"/>
    <col min="8" max="8" width="5.76953125" style="10" bestFit="1" customWidth="1"/>
    <col min="9" max="9" width="4.76953125" style="10" bestFit="1" customWidth="1"/>
    <col min="10" max="10" width="5.76953125" style="10" bestFit="1" customWidth="1"/>
    <col min="11" max="11" width="4.76953125" style="10" bestFit="1" customWidth="1"/>
    <col min="12" max="12" width="5.76953125" style="10" bestFit="1" customWidth="1"/>
    <col min="13" max="13" width="4.76953125" style="10" bestFit="1" customWidth="1"/>
    <col min="14" max="14" width="5.76953125" style="10" bestFit="1" customWidth="1"/>
    <col min="15" max="15" width="4.86328125" style="10" bestFit="1" customWidth="1"/>
    <col min="16" max="16" width="5.76953125" style="10" bestFit="1" customWidth="1"/>
    <col min="17" max="17" width="4.86328125" style="10" bestFit="1" customWidth="1"/>
    <col min="18" max="18" width="13.2265625" style="10" bestFit="1" customWidth="1"/>
    <col min="19" max="19" width="4.81640625" style="6" bestFit="1" customWidth="1"/>
    <col min="20" max="20" width="6.1796875" style="10" bestFit="1" customWidth="1"/>
    <col min="21" max="21" width="5.26953125" style="6" bestFit="1" customWidth="1"/>
    <col min="22" max="22" width="5.1796875" style="10" bestFit="1" customWidth="1"/>
    <col min="23" max="23" width="5.2265625" style="10" bestFit="1" customWidth="1"/>
    <col min="24" max="24" width="5.1796875" style="10" bestFit="1" customWidth="1"/>
    <col min="25" max="25" width="5.2265625" style="10" bestFit="1" customWidth="1"/>
    <col min="26" max="26" width="5.1796875" style="10" bestFit="1" customWidth="1"/>
    <col min="27" max="31" width="5.2265625" style="10" bestFit="1" customWidth="1"/>
    <col min="32" max="32" width="7.1796875" style="6" bestFit="1" customWidth="1"/>
    <col min="33" max="33" width="9.26953125" style="10" bestFit="1" customWidth="1"/>
    <col min="34" max="34" width="9.26953125" style="6" bestFit="1" customWidth="1"/>
    <col min="35" max="35" width="8.1796875" style="6" bestFit="1" customWidth="1"/>
    <col min="36" max="16384" width="8.7265625" style="1"/>
  </cols>
  <sheetData>
    <row r="1" spans="1:35" s="2" customFormat="1" x14ac:dyDescent="0.6">
      <c r="A1" s="5" t="s">
        <v>74</v>
      </c>
      <c r="B1" s="5" t="s">
        <v>10</v>
      </c>
      <c r="C1" s="5" t="s">
        <v>24</v>
      </c>
      <c r="D1" s="5" t="s">
        <v>35</v>
      </c>
      <c r="E1" s="5" t="s">
        <v>77</v>
      </c>
      <c r="F1" s="5" t="s">
        <v>37</v>
      </c>
      <c r="G1" s="5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  <c r="P1" s="8" t="s">
        <v>47</v>
      </c>
      <c r="Q1" s="8" t="s">
        <v>48</v>
      </c>
      <c r="R1" s="8" t="s">
        <v>1</v>
      </c>
      <c r="S1" s="5" t="s">
        <v>14</v>
      </c>
      <c r="T1" s="8" t="s">
        <v>49</v>
      </c>
      <c r="U1" s="5" t="s">
        <v>50</v>
      </c>
      <c r="V1" s="8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8" t="s">
        <v>57</v>
      </c>
      <c r="AC1" s="8" t="s">
        <v>58</v>
      </c>
      <c r="AD1" s="8" t="s">
        <v>59</v>
      </c>
      <c r="AE1" s="8" t="s">
        <v>60</v>
      </c>
      <c r="AF1" s="5" t="s">
        <v>20</v>
      </c>
      <c r="AG1" s="8" t="s">
        <v>0</v>
      </c>
      <c r="AH1" s="5" t="s">
        <v>18</v>
      </c>
      <c r="AI1" s="5" t="s">
        <v>19</v>
      </c>
    </row>
    <row r="2" spans="1:35" s="10" customFormat="1" x14ac:dyDescent="0.6">
      <c r="A2" s="10" t="s">
        <v>75</v>
      </c>
      <c r="B2" s="10" t="s">
        <v>81</v>
      </c>
      <c r="C2" s="10" t="s">
        <v>26</v>
      </c>
      <c r="E2" s="15" t="s">
        <v>82</v>
      </c>
      <c r="F2" s="9">
        <v>0</v>
      </c>
      <c r="R2" s="9">
        <v>6.359811760475</v>
      </c>
      <c r="AF2" s="16"/>
      <c r="AG2" s="9">
        <v>-11140.480453</v>
      </c>
      <c r="AH2" s="9">
        <f>(LN(3958)*2)-(2*AG2)</f>
        <v>22297.527894252325</v>
      </c>
      <c r="AI2" s="9"/>
    </row>
    <row r="3" spans="1:35" s="6" customFormat="1" x14ac:dyDescent="0.6">
      <c r="A3" s="6" t="s">
        <v>75</v>
      </c>
      <c r="B3" s="6" t="s">
        <v>81</v>
      </c>
      <c r="C3" s="6" t="s">
        <v>26</v>
      </c>
      <c r="E3" s="6">
        <v>1</v>
      </c>
      <c r="F3" s="7">
        <v>7.3366135351509998</v>
      </c>
      <c r="R3" s="9">
        <v>1164.5512485325801</v>
      </c>
      <c r="AF3" s="13"/>
      <c r="AG3" s="7">
        <v>-19588.078933000001</v>
      </c>
      <c r="AH3" s="7">
        <f>(LN(3958)*2)-(2*AG3)</f>
        <v>39192.724854252323</v>
      </c>
      <c r="AI3" s="7">
        <f>AH3-AH7</f>
        <v>6417.1059326122122</v>
      </c>
    </row>
    <row r="4" spans="1:35" s="10" customFormat="1" x14ac:dyDescent="0.6">
      <c r="A4" s="10" t="s">
        <v>75</v>
      </c>
      <c r="B4" s="10" t="s">
        <v>11</v>
      </c>
      <c r="C4" s="10" t="s">
        <v>26</v>
      </c>
      <c r="E4" s="15" t="s">
        <v>82</v>
      </c>
      <c r="F4" s="9">
        <v>0</v>
      </c>
      <c r="G4" s="9">
        <v>0</v>
      </c>
      <c r="R4" s="9">
        <v>6.3582049358769996</v>
      </c>
      <c r="S4" s="9">
        <v>0</v>
      </c>
      <c r="T4" s="14">
        <v>0</v>
      </c>
      <c r="U4" s="14">
        <v>0</v>
      </c>
      <c r="AF4" s="16" t="s">
        <v>83</v>
      </c>
      <c r="AG4" s="9">
        <v>-11140.480453</v>
      </c>
      <c r="AH4" s="9">
        <f>(LN(3958)*3)-(2*AG4)</f>
        <v>22305.811388378486</v>
      </c>
      <c r="AI4" s="9"/>
    </row>
    <row r="5" spans="1:35" x14ac:dyDescent="0.6">
      <c r="A5" s="6" t="s">
        <v>75</v>
      </c>
      <c r="B5" s="6" t="s">
        <v>11</v>
      </c>
      <c r="C5" s="6" t="s">
        <v>26</v>
      </c>
      <c r="E5" s="6">
        <v>1</v>
      </c>
      <c r="F5" s="3">
        <v>8.3799455035800001</v>
      </c>
      <c r="G5" s="3">
        <v>-6.2816160489999995E-2</v>
      </c>
      <c r="R5" s="9">
        <v>1089.1913064759599</v>
      </c>
      <c r="S5" s="3">
        <v>6.4479008544000002E-2</v>
      </c>
      <c r="T5" s="14">
        <v>6.3528000000000001E-2</v>
      </c>
      <c r="U5" s="17">
        <v>3.803E-3</v>
      </c>
      <c r="AF5" s="13">
        <f t="shared" ref="AF5:AF17" si="0">TDIST((ABS(G5)/U5),3957,1)</f>
        <v>1.2733305792861355E-59</v>
      </c>
      <c r="AG5" s="7">
        <v>-19456.183266</v>
      </c>
      <c r="AH5" s="3">
        <f>(LN(3958)*3)-(2*AG5)</f>
        <v>38937.21701437849</v>
      </c>
      <c r="AI5" s="7">
        <f>AH5-AH7</f>
        <v>6161.5980927383789</v>
      </c>
    </row>
    <row r="6" spans="1:35" s="10" customFormat="1" x14ac:dyDescent="0.6">
      <c r="A6" s="10" t="s">
        <v>75</v>
      </c>
      <c r="B6" s="10" t="s">
        <v>25</v>
      </c>
      <c r="C6" s="10" t="s">
        <v>26</v>
      </c>
      <c r="D6" s="10" t="s">
        <v>28</v>
      </c>
      <c r="E6" s="15" t="s">
        <v>82</v>
      </c>
      <c r="F6" s="9">
        <v>0.266589886655</v>
      </c>
      <c r="G6" s="9">
        <v>-2.0743056464000001E-2</v>
      </c>
      <c r="H6" s="9">
        <v>-0.266589886655</v>
      </c>
      <c r="I6" s="9">
        <v>2.0743056464000001E-2</v>
      </c>
      <c r="J6" s="9">
        <v>-0.266589886655</v>
      </c>
      <c r="K6" s="9">
        <v>2.0743056464000001E-2</v>
      </c>
      <c r="L6" s="9">
        <v>-0.266589886655</v>
      </c>
      <c r="M6" s="9">
        <v>2.0743056464000001E-2</v>
      </c>
      <c r="N6" s="9">
        <v>5.3469312894319998</v>
      </c>
      <c r="O6" s="9">
        <v>-6.0305291710000004E-3</v>
      </c>
      <c r="P6" s="9">
        <v>10.343224990671001</v>
      </c>
      <c r="Q6" s="9">
        <v>-0.28823097380200002</v>
      </c>
      <c r="R6" s="9">
        <v>6.0140078782849997</v>
      </c>
      <c r="S6" s="9">
        <v>5.4135907084999997E-2</v>
      </c>
      <c r="T6" s="10" t="s">
        <v>83</v>
      </c>
      <c r="U6" s="14">
        <v>7.5719999999999997E-3</v>
      </c>
      <c r="V6" s="10" t="s">
        <v>83</v>
      </c>
      <c r="W6" s="14">
        <v>7.5719999999999997E-3</v>
      </c>
      <c r="X6" s="10" t="s">
        <v>83</v>
      </c>
      <c r="Y6" s="14">
        <v>7.5719999999999997E-3</v>
      </c>
      <c r="Z6" s="10" t="s">
        <v>83</v>
      </c>
      <c r="AA6" s="14">
        <v>7.5719999999999997E-3</v>
      </c>
      <c r="AB6" s="14">
        <v>1.088973</v>
      </c>
      <c r="AC6" s="14">
        <v>7.4084999999999998E-2</v>
      </c>
      <c r="AD6" s="14">
        <v>2.470491</v>
      </c>
      <c r="AE6" s="14">
        <v>0.15556400000000001</v>
      </c>
      <c r="AF6" s="16">
        <f t="shared" si="0"/>
        <v>3.0909694490500123E-3</v>
      </c>
      <c r="AG6" s="9">
        <v>-11030.339801</v>
      </c>
      <c r="AH6" s="9">
        <f>(LN(3958)*13)-(2*AG6)</f>
        <v>22168.365025640112</v>
      </c>
      <c r="AI6" s="9"/>
    </row>
    <row r="7" spans="1:35" x14ac:dyDescent="0.6">
      <c r="A7" s="6" t="s">
        <v>75</v>
      </c>
      <c r="B7" s="6" t="s">
        <v>25</v>
      </c>
      <c r="C7" s="6" t="s">
        <v>26</v>
      </c>
      <c r="D7" s="6" t="s">
        <v>28</v>
      </c>
      <c r="E7" s="6">
        <v>1</v>
      </c>
      <c r="F7" s="7">
        <v>7.3991171203089996</v>
      </c>
      <c r="G7" s="7">
        <v>0.24423155526199999</v>
      </c>
      <c r="H7" s="9">
        <v>-9.791727761272</v>
      </c>
      <c r="I7" s="9">
        <v>0.56750979506599997</v>
      </c>
      <c r="J7" s="9">
        <v>5.8400143422189998</v>
      </c>
      <c r="K7" s="9">
        <v>-0.60345580149400002</v>
      </c>
      <c r="L7" s="9">
        <v>-4.5242443539900004</v>
      </c>
      <c r="M7" s="9">
        <v>3.0089949243E-2</v>
      </c>
      <c r="N7" s="9">
        <v>14.659197060624001</v>
      </c>
      <c r="O7" s="9">
        <v>-1.2369671065750001</v>
      </c>
      <c r="P7" s="9">
        <v>31.184385996136999</v>
      </c>
      <c r="Q7" s="9">
        <v>-4.6926654601119999</v>
      </c>
      <c r="R7" s="9">
        <v>224.86876049770001</v>
      </c>
      <c r="S7" s="6">
        <v>0.80754453441899998</v>
      </c>
      <c r="T7" s="14">
        <v>1.715854</v>
      </c>
      <c r="U7" s="12">
        <v>9.2465000000000006E-2</v>
      </c>
      <c r="V7" s="14">
        <v>1.7660149999999999</v>
      </c>
      <c r="W7" s="14">
        <v>9.8353999999999997E-2</v>
      </c>
      <c r="X7" s="14">
        <v>1.7685</v>
      </c>
      <c r="Y7" s="14">
        <v>9.5913999999999999E-2</v>
      </c>
      <c r="Z7" s="14">
        <v>1.7177309999999999</v>
      </c>
      <c r="AA7" s="14">
        <v>9.1939000000000007E-2</v>
      </c>
      <c r="AB7" s="14">
        <v>2.2504729999999999</v>
      </c>
      <c r="AC7" s="14">
        <v>0.13330800000000001</v>
      </c>
      <c r="AD7" s="14">
        <v>3.6154570000000001</v>
      </c>
      <c r="AE7" s="14">
        <v>0.29263899999999998</v>
      </c>
      <c r="AF7" s="13">
        <f t="shared" ref="AF7" si="1">TDIST((ABS(G7)/U7),3957,1)</f>
        <v>4.1451711243693599E-3</v>
      </c>
      <c r="AG7" s="7">
        <v>-16333.966748999999</v>
      </c>
      <c r="AH7" s="3">
        <f t="shared" ref="AH7:AH17" si="2">(LN(3958)*13)-(2*AG7)</f>
        <v>32775.618921640111</v>
      </c>
      <c r="AI7" s="7">
        <v>0</v>
      </c>
    </row>
    <row r="8" spans="1:35" s="10" customFormat="1" x14ac:dyDescent="0.6">
      <c r="A8" s="10" t="s">
        <v>75</v>
      </c>
      <c r="B8" s="10" t="s">
        <v>25</v>
      </c>
      <c r="C8" s="10" t="s">
        <v>26</v>
      </c>
      <c r="D8" s="10" t="s">
        <v>29</v>
      </c>
      <c r="E8" s="15" t="s">
        <v>82</v>
      </c>
      <c r="F8" s="9">
        <v>0</v>
      </c>
      <c r="G8" s="9">
        <v>0</v>
      </c>
      <c r="H8" s="9">
        <v>10.818774532642999</v>
      </c>
      <c r="I8" s="9">
        <v>-0.21194341379000001</v>
      </c>
      <c r="J8" s="9">
        <v>0</v>
      </c>
      <c r="K8" s="9">
        <v>0</v>
      </c>
      <c r="L8" s="9">
        <v>0</v>
      </c>
      <c r="M8" s="9">
        <v>0</v>
      </c>
      <c r="N8" s="9">
        <v>5.6134993567920004</v>
      </c>
      <c r="O8" s="9">
        <v>-2.6766659995999999E-2</v>
      </c>
      <c r="P8" s="9">
        <v>10.610038898372</v>
      </c>
      <c r="Q8" s="9">
        <v>-0.30897832211600001</v>
      </c>
      <c r="R8" s="9">
        <v>5.8631442570579999</v>
      </c>
      <c r="S8" s="9">
        <v>7.7861705279000007E-2</v>
      </c>
      <c r="T8" s="14">
        <v>0</v>
      </c>
      <c r="U8" s="14">
        <v>0</v>
      </c>
      <c r="V8" s="14">
        <v>2.1704569999999999</v>
      </c>
      <c r="W8" s="14">
        <v>0.112132</v>
      </c>
      <c r="X8" s="14">
        <v>0</v>
      </c>
      <c r="Y8" s="14">
        <v>0</v>
      </c>
      <c r="Z8" s="14">
        <v>0</v>
      </c>
      <c r="AA8" s="14">
        <v>0</v>
      </c>
      <c r="AB8" s="14">
        <v>1.07927</v>
      </c>
      <c r="AC8" s="14">
        <v>6.7932999999999993E-2</v>
      </c>
      <c r="AD8" s="14">
        <v>2.4609070000000002</v>
      </c>
      <c r="AE8" s="14">
        <v>0.15323899999999999</v>
      </c>
      <c r="AF8" s="16" t="s">
        <v>83</v>
      </c>
      <c r="AG8" s="10">
        <v>-10980.062569</v>
      </c>
      <c r="AH8" s="9">
        <f t="shared" si="2"/>
        <v>22067.810561640112</v>
      </c>
      <c r="AI8" s="9"/>
    </row>
    <row r="9" spans="1:35" x14ac:dyDescent="0.6">
      <c r="A9" s="6" t="s">
        <v>75</v>
      </c>
      <c r="B9" s="6" t="s">
        <v>25</v>
      </c>
      <c r="C9" s="6" t="s">
        <v>26</v>
      </c>
      <c r="D9" s="6" t="s">
        <v>29</v>
      </c>
      <c r="E9" s="6">
        <v>1</v>
      </c>
      <c r="F9" s="7">
        <v>-2.3926106464529999</v>
      </c>
      <c r="G9" s="7">
        <v>0.81174135128900005</v>
      </c>
      <c r="H9" s="9">
        <v>9.7917277660890001</v>
      </c>
      <c r="I9" s="9">
        <v>-0.567509795983</v>
      </c>
      <c r="J9" s="9">
        <v>15.631742107718001</v>
      </c>
      <c r="K9" s="9">
        <v>-1.1709655974519999</v>
      </c>
      <c r="L9" s="9">
        <v>5.2674834109999997</v>
      </c>
      <c r="M9" s="9">
        <v>-0.53741984667300002</v>
      </c>
      <c r="N9" s="9">
        <v>24.450924822704</v>
      </c>
      <c r="O9" s="9">
        <v>-1.8044769022230001</v>
      </c>
      <c r="P9" s="9">
        <v>40.976113766198999</v>
      </c>
      <c r="Q9" s="9">
        <v>-5.2601752565610003</v>
      </c>
      <c r="R9" s="9">
        <v>224.86876049921599</v>
      </c>
      <c r="S9" s="6">
        <v>0.807544534418</v>
      </c>
      <c r="T9" s="14">
        <v>0.30120799999999998</v>
      </c>
      <c r="U9" s="12">
        <v>3.2058000000000003E-2</v>
      </c>
      <c r="V9" s="14">
        <v>1.7660149999999999</v>
      </c>
      <c r="W9" s="14">
        <v>9.8353999999999997E-2</v>
      </c>
      <c r="X9" s="14">
        <v>0.29065800000000003</v>
      </c>
      <c r="Y9" s="14">
        <v>3.1474000000000002E-2</v>
      </c>
      <c r="Z9" s="14">
        <v>0.413609</v>
      </c>
      <c r="AA9" s="14">
        <v>3.6948000000000002E-2</v>
      </c>
      <c r="AB9" s="14">
        <v>1.1156740000000001</v>
      </c>
      <c r="AC9" s="14">
        <v>8.745E-2</v>
      </c>
      <c r="AD9" s="14">
        <v>3.5828859999999998</v>
      </c>
      <c r="AE9" s="14">
        <v>0.29726900000000001</v>
      </c>
      <c r="AF9" s="13">
        <f t="shared" si="0"/>
        <v>1.5723511898545553E-131</v>
      </c>
      <c r="AG9" s="6">
        <v>-16333.966748999999</v>
      </c>
      <c r="AH9" s="3">
        <f t="shared" si="2"/>
        <v>32775.618921640111</v>
      </c>
      <c r="AI9" s="7">
        <v>0</v>
      </c>
    </row>
    <row r="10" spans="1:35" s="10" customFormat="1" x14ac:dyDescent="0.6">
      <c r="A10" s="10" t="s">
        <v>75</v>
      </c>
      <c r="B10" s="10" t="s">
        <v>25</v>
      </c>
      <c r="C10" s="10" t="s">
        <v>26</v>
      </c>
      <c r="D10" s="10" t="s">
        <v>30</v>
      </c>
      <c r="E10" s="15" t="s">
        <v>82</v>
      </c>
      <c r="F10" s="9">
        <v>0</v>
      </c>
      <c r="G10" s="9">
        <v>0</v>
      </c>
      <c r="H10" s="9">
        <v>10.818774532642999</v>
      </c>
      <c r="I10" s="9">
        <v>-0.21194341379000001</v>
      </c>
      <c r="J10" s="9">
        <v>0</v>
      </c>
      <c r="K10" s="9">
        <v>0</v>
      </c>
      <c r="L10" s="9">
        <v>0</v>
      </c>
      <c r="M10" s="9">
        <v>0</v>
      </c>
      <c r="N10" s="9">
        <v>5.6134993567920004</v>
      </c>
      <c r="O10" s="9">
        <v>-2.6766659995999999E-2</v>
      </c>
      <c r="P10" s="9">
        <v>10.610038898372</v>
      </c>
      <c r="Q10" s="9">
        <v>-0.30897832211600001</v>
      </c>
      <c r="R10" s="9">
        <v>5.8631442570579999</v>
      </c>
      <c r="S10" s="9">
        <v>7.7861705279000007E-2</v>
      </c>
      <c r="T10" s="14">
        <v>0</v>
      </c>
      <c r="U10" s="14">
        <v>0</v>
      </c>
      <c r="V10" s="14">
        <v>2.1704569999999999</v>
      </c>
      <c r="W10" s="14">
        <v>0.112132</v>
      </c>
      <c r="X10" s="14">
        <v>0</v>
      </c>
      <c r="Y10" s="14">
        <v>0</v>
      </c>
      <c r="Z10" s="14">
        <v>0</v>
      </c>
      <c r="AA10" s="14">
        <v>0</v>
      </c>
      <c r="AB10" s="14">
        <v>1.07927</v>
      </c>
      <c r="AC10" s="14">
        <v>6.7932999999999993E-2</v>
      </c>
      <c r="AD10" s="14">
        <v>2.4609070000000002</v>
      </c>
      <c r="AE10" s="14">
        <v>0.15323899999999999</v>
      </c>
      <c r="AF10" s="16" t="s">
        <v>83</v>
      </c>
      <c r="AG10" s="10">
        <v>-10980.062569</v>
      </c>
      <c r="AH10" s="9">
        <f t="shared" si="2"/>
        <v>22067.810561640112</v>
      </c>
      <c r="AI10" s="9"/>
    </row>
    <row r="11" spans="1:35" x14ac:dyDescent="0.6">
      <c r="A11" s="6" t="s">
        <v>75</v>
      </c>
      <c r="B11" s="6" t="s">
        <v>25</v>
      </c>
      <c r="C11" s="6" t="s">
        <v>26</v>
      </c>
      <c r="D11" s="6" t="s">
        <v>30</v>
      </c>
      <c r="E11" s="6">
        <v>1</v>
      </c>
      <c r="F11" s="7">
        <v>13.239131460533001</v>
      </c>
      <c r="G11" s="7">
        <v>-0.359224246134</v>
      </c>
      <c r="H11" s="9">
        <v>-5.8400143352049998</v>
      </c>
      <c r="I11" s="9">
        <v>0.60345580117200004</v>
      </c>
      <c r="J11" s="9">
        <v>-15.631742110667</v>
      </c>
      <c r="K11" s="9">
        <v>1.1709655978010001</v>
      </c>
      <c r="L11" s="9">
        <v>-10.364258694997</v>
      </c>
      <c r="M11" s="9">
        <v>0.63354575069499997</v>
      </c>
      <c r="N11" s="9">
        <v>8.8191827190640009</v>
      </c>
      <c r="O11" s="9">
        <v>-0.633511305064</v>
      </c>
      <c r="P11" s="9">
        <v>25.344371661602001</v>
      </c>
      <c r="Q11" s="9">
        <v>-4.089209658963</v>
      </c>
      <c r="R11" s="9">
        <v>224.86876049739499</v>
      </c>
      <c r="S11" s="6">
        <v>0.80754453441899998</v>
      </c>
      <c r="T11" s="14">
        <v>0.13195799999999999</v>
      </c>
      <c r="U11" s="12">
        <v>7.2020000000000001E-3</v>
      </c>
      <c r="V11" s="14">
        <v>1.7685</v>
      </c>
      <c r="W11" s="14">
        <v>9.5913999999999999E-2</v>
      </c>
      <c r="X11" s="14">
        <v>0.29065800000000003</v>
      </c>
      <c r="Y11" s="14">
        <v>3.1474000000000002E-2</v>
      </c>
      <c r="Z11" s="14">
        <v>0.218917</v>
      </c>
      <c r="AA11" s="14">
        <v>1.2992E-2</v>
      </c>
      <c r="AB11" s="14">
        <v>0.98018799999999995</v>
      </c>
      <c r="AC11" s="14">
        <v>7.4033000000000002E-2</v>
      </c>
      <c r="AD11" s="14">
        <v>3.6607159999999999</v>
      </c>
      <c r="AE11" s="14">
        <v>0.30050500000000002</v>
      </c>
      <c r="AF11" s="13">
        <f t="shared" si="0"/>
        <v>0</v>
      </c>
      <c r="AG11" s="6">
        <v>-16333.966748999999</v>
      </c>
      <c r="AH11" s="3">
        <f t="shared" si="2"/>
        <v>32775.618921640111</v>
      </c>
      <c r="AI11" s="7">
        <v>0</v>
      </c>
    </row>
    <row r="12" spans="1:35" s="10" customFormat="1" x14ac:dyDescent="0.6">
      <c r="A12" s="10" t="s">
        <v>75</v>
      </c>
      <c r="B12" s="10" t="s">
        <v>25</v>
      </c>
      <c r="C12" s="10" t="s">
        <v>26</v>
      </c>
      <c r="D12" s="10" t="s">
        <v>31</v>
      </c>
      <c r="E12" s="15" t="s">
        <v>82</v>
      </c>
      <c r="F12" s="9">
        <v>0</v>
      </c>
      <c r="G12" s="9">
        <v>0</v>
      </c>
      <c r="H12" s="9">
        <v>10.818774532642999</v>
      </c>
      <c r="I12" s="9">
        <v>-0.21194341379000001</v>
      </c>
      <c r="J12" s="9">
        <v>0</v>
      </c>
      <c r="K12" s="9">
        <v>0</v>
      </c>
      <c r="L12" s="9">
        <v>0</v>
      </c>
      <c r="M12" s="9">
        <v>0</v>
      </c>
      <c r="N12" s="9">
        <v>5.6134993567920004</v>
      </c>
      <c r="O12" s="9">
        <v>-2.6766659995999999E-2</v>
      </c>
      <c r="P12" s="9">
        <v>10.610038898372</v>
      </c>
      <c r="Q12" s="9">
        <v>-0.30897832211600001</v>
      </c>
      <c r="R12" s="9">
        <v>5.8631442570579999</v>
      </c>
      <c r="S12" s="9">
        <v>7.7861705279000007E-2</v>
      </c>
      <c r="T12" s="14">
        <v>0</v>
      </c>
      <c r="U12" s="14">
        <v>0</v>
      </c>
      <c r="V12" s="14">
        <v>2.1704569999999999</v>
      </c>
      <c r="W12" s="14">
        <v>0.112132</v>
      </c>
      <c r="X12" s="14">
        <v>0</v>
      </c>
      <c r="Y12" s="14">
        <v>0</v>
      </c>
      <c r="Z12" s="14">
        <v>0</v>
      </c>
      <c r="AA12" s="14">
        <v>0</v>
      </c>
      <c r="AB12" s="14">
        <v>1.07927</v>
      </c>
      <c r="AC12" s="14">
        <v>6.7932999999999993E-2</v>
      </c>
      <c r="AD12" s="14">
        <v>2.4609070000000002</v>
      </c>
      <c r="AE12" s="14">
        <v>0.15323899999999999</v>
      </c>
      <c r="AF12" s="16" t="s">
        <v>83</v>
      </c>
      <c r="AG12" s="10">
        <v>-10980.062569</v>
      </c>
      <c r="AH12" s="9">
        <f t="shared" si="2"/>
        <v>22067.810561640112</v>
      </c>
      <c r="AI12" s="9"/>
    </row>
    <row r="13" spans="1:35" x14ac:dyDescent="0.6">
      <c r="A13" s="6" t="s">
        <v>75</v>
      </c>
      <c r="B13" s="6" t="s">
        <v>25</v>
      </c>
      <c r="C13" s="6" t="s">
        <v>26</v>
      </c>
      <c r="D13" s="6" t="s">
        <v>31</v>
      </c>
      <c r="E13" s="6">
        <v>1</v>
      </c>
      <c r="F13" s="7">
        <v>2.8748727656709998</v>
      </c>
      <c r="G13" s="7">
        <v>0.27432150455400001</v>
      </c>
      <c r="H13" s="9">
        <v>4.5242443566389996</v>
      </c>
      <c r="I13" s="9">
        <v>-3.0089949354999999E-2</v>
      </c>
      <c r="J13" s="9">
        <v>-5.2674834156459998</v>
      </c>
      <c r="K13" s="9">
        <v>0.53741984709699997</v>
      </c>
      <c r="L13" s="9">
        <v>10.364258695256</v>
      </c>
      <c r="M13" s="9">
        <v>-0.63354575070800001</v>
      </c>
      <c r="N13" s="9">
        <v>19.183441414169</v>
      </c>
      <c r="O13" s="9">
        <v>-1.267057055774</v>
      </c>
      <c r="P13" s="9">
        <v>35.708630350200004</v>
      </c>
      <c r="Q13" s="9">
        <v>-4.7227554093590003</v>
      </c>
      <c r="R13" s="9">
        <v>224.868760497686</v>
      </c>
      <c r="S13" s="6">
        <v>0.80754453441899998</v>
      </c>
      <c r="T13" s="14">
        <v>0.17748700000000001</v>
      </c>
      <c r="U13" s="12">
        <v>1.0163999999999999E-2</v>
      </c>
      <c r="V13" s="14">
        <v>1.7177309999999999</v>
      </c>
      <c r="W13" s="14">
        <v>9.1939000000000007E-2</v>
      </c>
      <c r="X13" s="14">
        <v>0.413609</v>
      </c>
      <c r="Y13" s="14">
        <v>3.6948000000000002E-2</v>
      </c>
      <c r="Z13" s="14">
        <v>0.218917</v>
      </c>
      <c r="AA13" s="14">
        <v>1.2992E-2</v>
      </c>
      <c r="AB13" s="14">
        <v>0.97855800000000004</v>
      </c>
      <c r="AC13" s="14">
        <v>7.3640999999999998E-2</v>
      </c>
      <c r="AD13" s="14">
        <v>3.6241409999999998</v>
      </c>
      <c r="AE13" s="14">
        <v>0.29885299999999998</v>
      </c>
      <c r="AF13" s="13">
        <f t="shared" si="0"/>
        <v>1.037361845050249E-147</v>
      </c>
      <c r="AG13" s="6">
        <v>-16333.966748999999</v>
      </c>
      <c r="AH13" s="3">
        <f t="shared" si="2"/>
        <v>32775.618921640111</v>
      </c>
      <c r="AI13" s="7">
        <v>0</v>
      </c>
    </row>
    <row r="14" spans="1:35" s="10" customFormat="1" x14ac:dyDescent="0.6">
      <c r="A14" s="10" t="s">
        <v>75</v>
      </c>
      <c r="B14" s="10" t="s">
        <v>25</v>
      </c>
      <c r="C14" s="10" t="s">
        <v>26</v>
      </c>
      <c r="D14" s="10" t="s">
        <v>32</v>
      </c>
      <c r="E14" s="15" t="s">
        <v>82</v>
      </c>
      <c r="F14" s="9">
        <v>-1.244540593393</v>
      </c>
      <c r="G14" s="9">
        <v>4.899430816E-2</v>
      </c>
      <c r="H14" s="9">
        <v>12.063101144556001</v>
      </c>
      <c r="I14" s="9">
        <v>-0.260938035402</v>
      </c>
      <c r="J14" s="9">
        <v>1.244540593393</v>
      </c>
      <c r="K14" s="9">
        <v>-4.899430816E-2</v>
      </c>
      <c r="L14" s="9">
        <v>1.244540593393</v>
      </c>
      <c r="M14" s="9">
        <v>-4.899430816E-2</v>
      </c>
      <c r="N14" s="9">
        <v>1.244540593393</v>
      </c>
      <c r="O14" s="9">
        <v>-4.899430816E-2</v>
      </c>
      <c r="P14" s="9">
        <v>11.854291314604</v>
      </c>
      <c r="Q14" s="9">
        <v>-0.35796631192799999</v>
      </c>
      <c r="R14" s="9">
        <v>6.1990290496849996</v>
      </c>
      <c r="S14" s="9">
        <v>2.5729044592000001E-2</v>
      </c>
      <c r="T14" s="14" t="s">
        <v>83</v>
      </c>
      <c r="U14" s="14">
        <v>7.1110000000000001E-3</v>
      </c>
      <c r="V14" s="14">
        <v>2.2292160000000001</v>
      </c>
      <c r="W14" s="14">
        <v>0.115518</v>
      </c>
      <c r="X14" s="14" t="s">
        <v>83</v>
      </c>
      <c r="Y14" s="14">
        <v>7.1110000000000001E-3</v>
      </c>
      <c r="Z14" s="14" t="s">
        <v>83</v>
      </c>
      <c r="AA14" s="14">
        <v>7.1110000000000001E-3</v>
      </c>
      <c r="AB14" s="14" t="s">
        <v>83</v>
      </c>
      <c r="AC14" s="14">
        <v>7.1110000000000001E-3</v>
      </c>
      <c r="AD14" s="14">
        <v>2.5207769999999998</v>
      </c>
      <c r="AE14" s="14">
        <v>0.16541900000000001</v>
      </c>
      <c r="AF14" s="16">
        <f t="shared" si="0"/>
        <v>3.2334077389298879E-12</v>
      </c>
      <c r="AG14" s="10">
        <v>-11090.306035</v>
      </c>
      <c r="AH14" s="9">
        <f t="shared" si="2"/>
        <v>22288.297493640111</v>
      </c>
      <c r="AI14" s="9"/>
    </row>
    <row r="15" spans="1:35" x14ac:dyDescent="0.6">
      <c r="A15" s="6" t="s">
        <v>75</v>
      </c>
      <c r="B15" s="6" t="s">
        <v>25</v>
      </c>
      <c r="C15" s="6" t="s">
        <v>26</v>
      </c>
      <c r="D15" s="6" t="s">
        <v>32</v>
      </c>
      <c r="E15" s="6">
        <v>1</v>
      </c>
      <c r="F15" s="7">
        <v>22.058314121794002</v>
      </c>
      <c r="G15" s="7">
        <v>-0.99273554696300004</v>
      </c>
      <c r="H15" s="9">
        <v>-14.659196996828999</v>
      </c>
      <c r="I15" s="9">
        <v>1.236967101853</v>
      </c>
      <c r="J15" s="9">
        <v>-24.450924767414001</v>
      </c>
      <c r="K15" s="9">
        <v>1.804476898244</v>
      </c>
      <c r="L15" s="9">
        <v>-8.8191826625259999</v>
      </c>
      <c r="M15" s="9">
        <v>0.63351130086100005</v>
      </c>
      <c r="N15" s="9">
        <v>-19.183441358153001</v>
      </c>
      <c r="O15" s="9">
        <v>1.2670570515690001</v>
      </c>
      <c r="P15" s="9">
        <v>16.525189068401001</v>
      </c>
      <c r="Q15" s="9">
        <v>-3.4556983624209998</v>
      </c>
      <c r="R15" s="9">
        <v>224.86876050874</v>
      </c>
      <c r="S15" s="6">
        <v>0.807544534408</v>
      </c>
      <c r="T15" s="14">
        <v>0.98898299999999995</v>
      </c>
      <c r="U15" s="12">
        <v>7.4048000000000003E-2</v>
      </c>
      <c r="V15" s="14">
        <v>2.2504729999999999</v>
      </c>
      <c r="W15" s="14">
        <v>0.13330800000000001</v>
      </c>
      <c r="X15" s="14">
        <v>1.1156740000000001</v>
      </c>
      <c r="Y15" s="14">
        <v>8.745E-2</v>
      </c>
      <c r="Z15" s="14">
        <v>0.98018799999999995</v>
      </c>
      <c r="AA15" s="14">
        <v>7.4033000000000002E-2</v>
      </c>
      <c r="AB15" s="14">
        <v>0.97855800000000004</v>
      </c>
      <c r="AC15" s="14">
        <v>7.3640999999999998E-2</v>
      </c>
      <c r="AD15" s="14">
        <v>4.0489980000000001</v>
      </c>
      <c r="AE15" s="14">
        <v>0.33102700000000002</v>
      </c>
      <c r="AF15" s="13">
        <f t="shared" si="0"/>
        <v>2.0493816263197046E-40</v>
      </c>
      <c r="AG15" s="6">
        <v>-16333.966748999999</v>
      </c>
      <c r="AH15" s="3">
        <f t="shared" si="2"/>
        <v>32775.618921640111</v>
      </c>
      <c r="AI15" s="7">
        <v>0</v>
      </c>
    </row>
    <row r="16" spans="1:35" s="10" customFormat="1" x14ac:dyDescent="0.6">
      <c r="A16" s="10" t="s">
        <v>75</v>
      </c>
      <c r="B16" s="10" t="s">
        <v>25</v>
      </c>
      <c r="C16" s="10" t="s">
        <v>26</v>
      </c>
      <c r="D16" s="10" t="s">
        <v>33</v>
      </c>
      <c r="E16" s="15" t="s">
        <v>82</v>
      </c>
      <c r="F16" s="9">
        <v>-0.32263351431499998</v>
      </c>
      <c r="G16" s="9">
        <v>1.8592231051E-2</v>
      </c>
      <c r="H16" s="9">
        <v>11.141325898903</v>
      </c>
      <c r="I16" s="9">
        <v>-0.230536010328</v>
      </c>
      <c r="J16" s="9">
        <v>0.32263351431499998</v>
      </c>
      <c r="K16" s="9">
        <v>-1.8592231051E-2</v>
      </c>
      <c r="L16" s="9">
        <v>0.32263351431499998</v>
      </c>
      <c r="M16" s="9">
        <v>-1.8592231051E-2</v>
      </c>
      <c r="N16" s="9">
        <v>0.32263351431499998</v>
      </c>
      <c r="O16" s="9">
        <v>-1.8592231051E-2</v>
      </c>
      <c r="P16" s="9">
        <v>5.9361308848150003</v>
      </c>
      <c r="Q16" s="9">
        <v>-4.5361426496000001E-2</v>
      </c>
      <c r="R16" s="9">
        <v>5.9359605787099996</v>
      </c>
      <c r="S16" s="9">
        <v>6.6409650284000005E-2</v>
      </c>
      <c r="T16" s="14" t="s">
        <v>83</v>
      </c>
      <c r="U16" s="14">
        <v>7.4580000000000002E-3</v>
      </c>
      <c r="V16" s="14">
        <v>2.1815989999999998</v>
      </c>
      <c r="W16" s="14">
        <v>0.11307200000000001</v>
      </c>
      <c r="X16" s="14" t="s">
        <v>83</v>
      </c>
      <c r="Y16" s="14">
        <v>7.4580000000000002E-3</v>
      </c>
      <c r="Z16" s="14" t="s">
        <v>83</v>
      </c>
      <c r="AA16" s="14">
        <v>7.4580000000000002E-3</v>
      </c>
      <c r="AB16" s="14" t="s">
        <v>83</v>
      </c>
      <c r="AC16" s="14">
        <v>7.4580000000000002E-3</v>
      </c>
      <c r="AD16" s="14">
        <v>1.079647</v>
      </c>
      <c r="AE16" s="14">
        <v>7.2367000000000001E-2</v>
      </c>
      <c r="AF16" s="16">
        <f t="shared" si="0"/>
        <v>6.3550737978396738E-3</v>
      </c>
      <c r="AG16" s="10">
        <v>-11004.489055</v>
      </c>
      <c r="AH16" s="9">
        <f t="shared" si="2"/>
        <v>22116.663533640112</v>
      </c>
      <c r="AI16" s="9"/>
    </row>
    <row r="17" spans="1:35" x14ac:dyDescent="0.6">
      <c r="A17" s="6" t="s">
        <v>75</v>
      </c>
      <c r="B17" s="6" t="s">
        <v>25</v>
      </c>
      <c r="C17" s="6" t="s">
        <v>26</v>
      </c>
      <c r="D17" s="6" t="s">
        <v>33</v>
      </c>
      <c r="E17" s="6">
        <v>1</v>
      </c>
      <c r="F17" s="7">
        <v>38.583500810898997</v>
      </c>
      <c r="G17" s="7">
        <v>-4.448433729704</v>
      </c>
      <c r="H17" s="9">
        <v>-31.184382484294002</v>
      </c>
      <c r="I17" s="9">
        <v>4.6926652250109999</v>
      </c>
      <c r="J17" s="9">
        <v>-40.976111456752001</v>
      </c>
      <c r="K17" s="9">
        <v>5.2601750793399997</v>
      </c>
      <c r="L17" s="9">
        <v>-25.344369307160001</v>
      </c>
      <c r="M17" s="9">
        <v>4.0892094817249998</v>
      </c>
      <c r="N17" s="9">
        <v>-35.708628028630997</v>
      </c>
      <c r="O17" s="9">
        <v>4.7227552335240004</v>
      </c>
      <c r="P17" s="9">
        <v>-16.525186398997999</v>
      </c>
      <c r="Q17" s="9">
        <v>3.455698159058</v>
      </c>
      <c r="R17" s="9">
        <v>224.86876031879299</v>
      </c>
      <c r="S17" s="6">
        <v>0.80754453457099995</v>
      </c>
      <c r="T17" s="14">
        <v>3.5750989999999998</v>
      </c>
      <c r="U17" s="12">
        <v>0.29717700000000002</v>
      </c>
      <c r="V17" s="14">
        <v>3.6154570000000001</v>
      </c>
      <c r="W17" s="14">
        <v>0.29263899999999998</v>
      </c>
      <c r="X17" s="14">
        <v>3.5828859999999998</v>
      </c>
      <c r="Y17" s="14">
        <v>0.29726900000000001</v>
      </c>
      <c r="Z17" s="14">
        <v>3.6607159999999999</v>
      </c>
      <c r="AA17" s="14">
        <v>0.30050500000000002</v>
      </c>
      <c r="AB17" s="14">
        <v>3.6241409999999998</v>
      </c>
      <c r="AC17" s="14">
        <v>0.29885299999999998</v>
      </c>
      <c r="AD17" s="14">
        <v>4.0489980000000001</v>
      </c>
      <c r="AE17" s="14">
        <v>0.33102700000000002</v>
      </c>
      <c r="AF17" s="13">
        <f t="shared" si="0"/>
        <v>1.2801261738546047E-49</v>
      </c>
      <c r="AG17" s="6">
        <v>-16333.966748000001</v>
      </c>
      <c r="AH17" s="3">
        <f t="shared" si="2"/>
        <v>32775.618919640117</v>
      </c>
      <c r="AI17" s="7">
        <v>0</v>
      </c>
    </row>
    <row r="18" spans="1:35" s="10" customFormat="1" x14ac:dyDescent="0.6">
      <c r="A18" s="10" t="s">
        <v>75</v>
      </c>
      <c r="B18" s="10" t="s">
        <v>81</v>
      </c>
      <c r="C18" s="10" t="s">
        <v>27</v>
      </c>
      <c r="E18" s="15" t="s">
        <v>82</v>
      </c>
      <c r="F18" s="9">
        <v>1.6999999999999999E-11</v>
      </c>
      <c r="R18" s="9">
        <v>422.33971309403898</v>
      </c>
      <c r="AF18" s="16"/>
      <c r="AG18" s="10">
        <v>-27854.070602</v>
      </c>
      <c r="AH18" s="9">
        <f>(LN(3951)*2)-(2*AG18)</f>
        <v>55724.704651980821</v>
      </c>
      <c r="AI18" s="9"/>
    </row>
    <row r="19" spans="1:35" s="6" customFormat="1" x14ac:dyDescent="0.6">
      <c r="A19" s="6" t="s">
        <v>75</v>
      </c>
      <c r="B19" s="6" t="s">
        <v>81</v>
      </c>
      <c r="C19" s="6" t="s">
        <v>27</v>
      </c>
      <c r="E19" s="6">
        <v>1</v>
      </c>
      <c r="F19" s="7">
        <v>444.044990244659</v>
      </c>
      <c r="R19" s="9">
        <v>2501630493.4830298</v>
      </c>
      <c r="AF19" s="13"/>
      <c r="AG19" s="6">
        <v>-48356.458079000004</v>
      </c>
      <c r="AH19" s="7">
        <f>(LN(3951)*2)-(2*AG19)</f>
        <v>96729.479605980829</v>
      </c>
      <c r="AI19" s="7">
        <f>AH19-AH21</f>
        <v>33.898238009598572</v>
      </c>
    </row>
    <row r="20" spans="1:35" s="10" customFormat="1" x14ac:dyDescent="0.6">
      <c r="A20" s="10" t="s">
        <v>75</v>
      </c>
      <c r="B20" s="10" t="s">
        <v>11</v>
      </c>
      <c r="C20" s="10" t="s">
        <v>27</v>
      </c>
      <c r="E20" s="15" t="s">
        <v>82</v>
      </c>
      <c r="F20" s="9">
        <v>-2.85E-10</v>
      </c>
      <c r="G20" s="9">
        <v>5.8E-11</v>
      </c>
      <c r="R20" s="9">
        <v>422.23281870894903</v>
      </c>
      <c r="S20" s="9">
        <v>9.9999999999999998E-13</v>
      </c>
      <c r="T20" s="14">
        <v>3.9999999999999998E-6</v>
      </c>
      <c r="U20" s="14">
        <v>9.9999999999999995E-7</v>
      </c>
      <c r="AF20" s="16">
        <f t="shared" ref="AF20:AF21" si="3">TDIST((ABS(G20)/U20),3950,1)</f>
        <v>0.49997686281217502</v>
      </c>
      <c r="AG20" s="10">
        <v>-27854.070602</v>
      </c>
      <c r="AH20" s="9">
        <f>(LN(3951)*3)-(2*AG20)</f>
        <v>55732.986375971232</v>
      </c>
      <c r="AI20" s="9"/>
    </row>
    <row r="21" spans="1:35" x14ac:dyDescent="0.6">
      <c r="A21" s="6" t="s">
        <v>75</v>
      </c>
      <c r="B21" s="6" t="s">
        <v>11</v>
      </c>
      <c r="C21" s="6" t="s">
        <v>27</v>
      </c>
      <c r="E21" s="6">
        <v>1</v>
      </c>
      <c r="F21" s="7">
        <v>367.83403012874601</v>
      </c>
      <c r="G21" s="7">
        <v>4.5500549724420001</v>
      </c>
      <c r="R21" s="9">
        <v>2474439276.5205798</v>
      </c>
      <c r="S21" s="6">
        <v>1.0607840522000001E-2</v>
      </c>
      <c r="T21" s="14">
        <v>11.760415</v>
      </c>
      <c r="U21" s="12">
        <v>0.69835800000000003</v>
      </c>
      <c r="AF21" s="13">
        <f t="shared" si="3"/>
        <v>4.0820058210725381E-11</v>
      </c>
      <c r="AG21" s="6">
        <v>-48335.368097999999</v>
      </c>
      <c r="AH21" s="3">
        <f>(LN(3951)*3)-(2*AG21)</f>
        <v>96695.58136797123</v>
      </c>
      <c r="AI21" s="7">
        <v>0</v>
      </c>
    </row>
    <row r="22" spans="1:35" s="10" customFormat="1" x14ac:dyDescent="0.6">
      <c r="A22" s="10" t="s">
        <v>76</v>
      </c>
      <c r="B22" s="10" t="s">
        <v>81</v>
      </c>
      <c r="C22" s="10" t="s">
        <v>26</v>
      </c>
      <c r="E22" s="15">
        <v>0</v>
      </c>
      <c r="F22" s="9">
        <v>6.364611</v>
      </c>
      <c r="R22" s="9">
        <v>6.7770000000000001</v>
      </c>
      <c r="T22" s="14">
        <v>4.1378289999999998E-2</v>
      </c>
      <c r="U22" s="14"/>
      <c r="AG22" s="10">
        <v>-9404.7340000000004</v>
      </c>
      <c r="AH22" s="10">
        <v>18826.04</v>
      </c>
      <c r="AI22" s="9">
        <f>AH22-AH25</f>
        <v>76779.429999999993</v>
      </c>
    </row>
    <row r="23" spans="1:35" s="10" customFormat="1" x14ac:dyDescent="0.6">
      <c r="A23" s="10" t="s">
        <v>76</v>
      </c>
      <c r="B23" s="10" t="s">
        <v>81</v>
      </c>
      <c r="C23" s="10" t="s">
        <v>26</v>
      </c>
      <c r="E23" s="10">
        <v>1</v>
      </c>
      <c r="F23" s="9">
        <v>7.0502440000000002</v>
      </c>
      <c r="R23" s="9">
        <v>2.8290000000000002</v>
      </c>
      <c r="T23" s="14">
        <v>0.1274517</v>
      </c>
      <c r="U23" s="14"/>
      <c r="AG23" s="9">
        <v>28501.74</v>
      </c>
      <c r="AH23" s="10">
        <v>-56986.92</v>
      </c>
      <c r="AI23" s="9">
        <f>AH23-AH25</f>
        <v>966.47000000000116</v>
      </c>
    </row>
    <row r="24" spans="1:35" x14ac:dyDescent="0.6">
      <c r="A24" s="6" t="s">
        <v>76</v>
      </c>
      <c r="B24" s="6" t="s">
        <v>11</v>
      </c>
      <c r="C24" s="6" t="s">
        <v>26</v>
      </c>
      <c r="E24" s="11">
        <v>0</v>
      </c>
      <c r="F24" s="7">
        <v>7.8643660000000004</v>
      </c>
      <c r="G24" s="7">
        <v>-9.5146999999999995E-2</v>
      </c>
      <c r="R24" s="9">
        <v>6.3959999999999999</v>
      </c>
      <c r="S24" s="7">
        <v>5.6000000000000001E-2</v>
      </c>
      <c r="T24" s="14">
        <v>0.10543636000000001</v>
      </c>
      <c r="U24" s="12">
        <v>6.1838300000000004E-3</v>
      </c>
      <c r="AF24" s="13">
        <v>6.2699218823193498E-52</v>
      </c>
      <c r="AG24" s="10">
        <v>-9293.9079999999994</v>
      </c>
      <c r="AH24" s="6">
        <v>18612.66</v>
      </c>
      <c r="AI24" s="7">
        <f>AH24-AH25</f>
        <v>76566.05</v>
      </c>
    </row>
    <row r="25" spans="1:35" x14ac:dyDescent="0.6">
      <c r="A25" s="6" t="s">
        <v>76</v>
      </c>
      <c r="B25" s="6" t="s">
        <v>11</v>
      </c>
      <c r="C25" s="6" t="s">
        <v>26</v>
      </c>
      <c r="E25" s="6">
        <v>1</v>
      </c>
      <c r="F25" s="7">
        <v>8.4589009999999991</v>
      </c>
      <c r="G25" s="7">
        <v>-0.20138</v>
      </c>
      <c r="R25" s="9">
        <v>2.2069999999999999</v>
      </c>
      <c r="S25" s="7">
        <v>-0.186</v>
      </c>
      <c r="T25" s="14">
        <v>0.12021635</v>
      </c>
      <c r="U25" s="12">
        <v>6.0287800000000001E-3</v>
      </c>
      <c r="AF25" s="13">
        <v>9.9824783410950406E-216</v>
      </c>
      <c r="AG25" s="9">
        <v>28989.119999999999</v>
      </c>
      <c r="AH25" s="6">
        <v>-57953.39</v>
      </c>
      <c r="AI25" s="7">
        <v>0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2020-04-17T18:56:53Z</dcterms:created>
  <dcterms:modified xsi:type="dcterms:W3CDTF">2020-05-05T16:59:17Z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