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Documents\GitHub\IECapstone\Model\"/>
    </mc:Choice>
  </mc:AlternateContent>
  <xr:revisionPtr revIDLastSave="0" documentId="13_ncr:1_{20707737-3000-4CAA-9FE0-AB7FFA8922EC}" xr6:coauthVersionLast="47" xr6:coauthVersionMax="47" xr10:uidLastSave="{00000000-0000-0000-0000-000000000000}"/>
  <bookViews>
    <workbookView xWindow="-120" yWindow="-120" windowWidth="29040" windowHeight="16440" firstSheet="1" activeTab="4" xr2:uid="{74D43A31-2FA2-4CCE-9691-DCC6AD2BD08A}"/>
  </bookViews>
  <sheets>
    <sheet name="TransparentDistribution" sheetId="5" r:id="rId1"/>
    <sheet name="TransparentDemand" sheetId="6" r:id="rId2"/>
    <sheet name="NonTransparentDemand" sheetId="10" r:id="rId3"/>
    <sheet name="NonTransparentDistribution " sheetId="9" r:id="rId4"/>
    <sheet name="CountyData" sheetId="4" r:id="rId5"/>
  </sheets>
  <definedNames>
    <definedName name="ExternalData_3" localSheetId="4" hidden="1">'CountyData'!$A$1:$C$68</definedName>
    <definedName name="ExternalData_4" localSheetId="0" hidden="1">TransparentDistribution!$A$1:$C$68</definedName>
    <definedName name="ExternalData_5" localSheetId="3" hidden="1">'NonTransparentDistribution '!$A$1:$C$60</definedName>
    <definedName name="ExternalData_5" localSheetId="1" hidden="1">TransparentDemand!$A$1:$C$68</definedName>
    <definedName name="ExternalData_6" localSheetId="2" hidden="1">NonTransparentDemand!$A$1:$C$68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4" l="1"/>
  <c r="C61" i="9"/>
  <c r="C69" i="5"/>
  <c r="C69" i="4"/>
  <c r="D2" i="4"/>
  <c r="E2" i="4" s="1"/>
  <c r="F2" i="4" s="1"/>
  <c r="D3" i="4"/>
  <c r="E3" i="4" s="1"/>
  <c r="F3" i="4" s="1"/>
  <c r="D4" i="4"/>
  <c r="D5" i="4"/>
  <c r="E5" i="4" s="1"/>
  <c r="F5" i="4" s="1"/>
  <c r="D6" i="4"/>
  <c r="E6" i="4" s="1"/>
  <c r="F6" i="4" s="1"/>
  <c r="D7" i="4"/>
  <c r="D8" i="4"/>
  <c r="E8" i="4" s="1"/>
  <c r="F8" i="4" s="1"/>
  <c r="D9" i="4"/>
  <c r="E9" i="4" s="1"/>
  <c r="F9" i="4" s="1"/>
  <c r="D10" i="4"/>
  <c r="E10" i="4" s="1"/>
  <c r="F10" i="4" s="1"/>
  <c r="D11" i="4"/>
  <c r="E11" i="4" s="1"/>
  <c r="F11" i="4" s="1"/>
  <c r="D12" i="4"/>
  <c r="E12" i="4" s="1"/>
  <c r="F12" i="4" s="1"/>
  <c r="D13" i="4"/>
  <c r="E13" i="4" s="1"/>
  <c r="F13" i="4" s="1"/>
  <c r="D14" i="4"/>
  <c r="E14" i="4" s="1"/>
  <c r="F14" i="4" s="1"/>
  <c r="D15" i="4"/>
  <c r="D16" i="4"/>
  <c r="D17" i="4"/>
  <c r="E17" i="4" s="1"/>
  <c r="F17" i="4" s="1"/>
  <c r="D18" i="4"/>
  <c r="E18" i="4" s="1"/>
  <c r="F18" i="4" s="1"/>
  <c r="D19" i="4"/>
  <c r="E19" i="4" s="1"/>
  <c r="F19" i="4" s="1"/>
  <c r="D20" i="4"/>
  <c r="E20" i="4" s="1"/>
  <c r="F20" i="4" s="1"/>
  <c r="D21" i="4"/>
  <c r="E21" i="4" s="1"/>
  <c r="F21" i="4" s="1"/>
  <c r="D22" i="4"/>
  <c r="E22" i="4" s="1"/>
  <c r="F22" i="4" s="1"/>
  <c r="D23" i="4"/>
  <c r="E23" i="4" s="1"/>
  <c r="F23" i="4" s="1"/>
  <c r="D24" i="4"/>
  <c r="E24" i="4" s="1"/>
  <c r="F24" i="4" s="1"/>
  <c r="D25" i="4"/>
  <c r="E25" i="4" s="1"/>
  <c r="F25" i="4" s="1"/>
  <c r="D26" i="4"/>
  <c r="E26" i="4" s="1"/>
  <c r="F26" i="4" s="1"/>
  <c r="D27" i="4"/>
  <c r="D28" i="4"/>
  <c r="D29" i="4"/>
  <c r="E29" i="4" s="1"/>
  <c r="F29" i="4" s="1"/>
  <c r="D30" i="4"/>
  <c r="E30" i="4" s="1"/>
  <c r="F30" i="4" s="1"/>
  <c r="D31" i="4"/>
  <c r="E31" i="4" s="1"/>
  <c r="F31" i="4" s="1"/>
  <c r="D32" i="4"/>
  <c r="E32" i="4" s="1"/>
  <c r="F32" i="4" s="1"/>
  <c r="D33" i="4"/>
  <c r="E33" i="4" s="1"/>
  <c r="F33" i="4" s="1"/>
  <c r="D34" i="4"/>
  <c r="E34" i="4" s="1"/>
  <c r="F34" i="4" s="1"/>
  <c r="D35" i="4"/>
  <c r="E35" i="4" s="1"/>
  <c r="F35" i="4" s="1"/>
  <c r="D36" i="4"/>
  <c r="E36" i="4" s="1"/>
  <c r="F36" i="4" s="1"/>
  <c r="D37" i="4"/>
  <c r="E37" i="4" s="1"/>
  <c r="F37" i="4" s="1"/>
  <c r="D38" i="4"/>
  <c r="E38" i="4" s="1"/>
  <c r="F38" i="4" s="1"/>
  <c r="D39" i="4"/>
  <c r="D40" i="4"/>
  <c r="D41" i="4"/>
  <c r="E41" i="4" s="1"/>
  <c r="F41" i="4" s="1"/>
  <c r="D42" i="4"/>
  <c r="E42" i="4" s="1"/>
  <c r="F42" i="4" s="1"/>
  <c r="D43" i="4"/>
  <c r="D44" i="4"/>
  <c r="E44" i="4" s="1"/>
  <c r="F44" i="4" s="1"/>
  <c r="D45" i="4"/>
  <c r="E45" i="4" s="1"/>
  <c r="F45" i="4" s="1"/>
  <c r="D46" i="4"/>
  <c r="E46" i="4" s="1"/>
  <c r="F46" i="4" s="1"/>
  <c r="D47" i="4"/>
  <c r="E47" i="4" s="1"/>
  <c r="F47" i="4" s="1"/>
  <c r="D48" i="4"/>
  <c r="E48" i="4" s="1"/>
  <c r="F48" i="4" s="1"/>
  <c r="D49" i="4"/>
  <c r="E49" i="4" s="1"/>
  <c r="F49" i="4" s="1"/>
  <c r="D50" i="4"/>
  <c r="E50" i="4" s="1"/>
  <c r="F50" i="4" s="1"/>
  <c r="D51" i="4"/>
  <c r="D52" i="4"/>
  <c r="D53" i="4"/>
  <c r="E53" i="4" s="1"/>
  <c r="F53" i="4" s="1"/>
  <c r="D54" i="4"/>
  <c r="E54" i="4" s="1"/>
  <c r="F54" i="4" s="1"/>
  <c r="D55" i="4"/>
  <c r="E55" i="4" s="1"/>
  <c r="F55" i="4" s="1"/>
  <c r="D56" i="4"/>
  <c r="E56" i="4" s="1"/>
  <c r="F56" i="4" s="1"/>
  <c r="D57" i="4"/>
  <c r="E57" i="4" s="1"/>
  <c r="F57" i="4" s="1"/>
  <c r="D58" i="4"/>
  <c r="E58" i="4" s="1"/>
  <c r="F58" i="4" s="1"/>
  <c r="D59" i="4"/>
  <c r="E59" i="4" s="1"/>
  <c r="F59" i="4" s="1"/>
  <c r="D60" i="4"/>
  <c r="E60" i="4" s="1"/>
  <c r="F60" i="4" s="1"/>
  <c r="D61" i="4"/>
  <c r="E61" i="4" s="1"/>
  <c r="F61" i="4" s="1"/>
  <c r="D62" i="4"/>
  <c r="E62" i="4" s="1"/>
  <c r="F62" i="4" s="1"/>
  <c r="D63" i="4"/>
  <c r="D64" i="4"/>
  <c r="E64" i="4" s="1"/>
  <c r="F64" i="4" s="1"/>
  <c r="D65" i="4"/>
  <c r="E65" i="4" s="1"/>
  <c r="F65" i="4" s="1"/>
  <c r="D66" i="4"/>
  <c r="E66" i="4" s="1"/>
  <c r="F66" i="4" s="1"/>
  <c r="D67" i="4"/>
  <c r="E67" i="4" s="1"/>
  <c r="F67" i="4" s="1"/>
  <c r="D68" i="4"/>
  <c r="E68" i="4" s="1"/>
  <c r="F68" i="4" s="1"/>
  <c r="E4" i="4"/>
  <c r="E7" i="4"/>
  <c r="F7" i="4" s="1"/>
  <c r="E15" i="4"/>
  <c r="F15" i="4" s="1"/>
  <c r="E16" i="4"/>
  <c r="F16" i="4" s="1"/>
  <c r="E27" i="4"/>
  <c r="F27" i="4" s="1"/>
  <c r="E28" i="4"/>
  <c r="F28" i="4" s="1"/>
  <c r="E39" i="4"/>
  <c r="F39" i="4" s="1"/>
  <c r="E40" i="4"/>
  <c r="F40" i="4" s="1"/>
  <c r="E43" i="4"/>
  <c r="F43" i="4" s="1"/>
  <c r="E51" i="4"/>
  <c r="F51" i="4" s="1"/>
  <c r="E52" i="4"/>
  <c r="F52" i="4" s="1"/>
  <c r="E63" i="4"/>
  <c r="F63" i="4" s="1"/>
  <c r="G2" i="4"/>
  <c r="H2" i="4" s="1"/>
  <c r="I2" i="4" s="1"/>
  <c r="G3" i="4"/>
  <c r="G4" i="4"/>
  <c r="H4" i="4" s="1"/>
  <c r="I4" i="4" s="1"/>
  <c r="G5" i="4"/>
  <c r="H5" i="4" s="1"/>
  <c r="I5" i="4" s="1"/>
  <c r="G6" i="4"/>
  <c r="H6" i="4" s="1"/>
  <c r="I6" i="4" s="1"/>
  <c r="G7" i="4"/>
  <c r="H7" i="4" s="1"/>
  <c r="I7" i="4" s="1"/>
  <c r="G8" i="4"/>
  <c r="H8" i="4" s="1"/>
  <c r="I8" i="4" s="1"/>
  <c r="G9" i="4"/>
  <c r="H9" i="4" s="1"/>
  <c r="I9" i="4" s="1"/>
  <c r="G10" i="4"/>
  <c r="G11" i="4"/>
  <c r="H11" i="4" s="1"/>
  <c r="I11" i="4" s="1"/>
  <c r="G12" i="4"/>
  <c r="H12" i="4" s="1"/>
  <c r="I12" i="4" s="1"/>
  <c r="G13" i="4"/>
  <c r="G14" i="4"/>
  <c r="G15" i="4"/>
  <c r="H15" i="4" s="1"/>
  <c r="I15" i="4" s="1"/>
  <c r="G16" i="4"/>
  <c r="H16" i="4" s="1"/>
  <c r="I16" i="4" s="1"/>
  <c r="G17" i="4"/>
  <c r="H17" i="4" s="1"/>
  <c r="I17" i="4" s="1"/>
  <c r="G18" i="4"/>
  <c r="H18" i="4" s="1"/>
  <c r="I18" i="4" s="1"/>
  <c r="G19" i="4"/>
  <c r="H19" i="4" s="1"/>
  <c r="I19" i="4" s="1"/>
  <c r="G20" i="4"/>
  <c r="H20" i="4" s="1"/>
  <c r="I20" i="4" s="1"/>
  <c r="G21" i="4"/>
  <c r="H21" i="4" s="1"/>
  <c r="I21" i="4" s="1"/>
  <c r="G22" i="4"/>
  <c r="G23" i="4"/>
  <c r="H23" i="4" s="1"/>
  <c r="I23" i="4" s="1"/>
  <c r="G24" i="4"/>
  <c r="H24" i="4" s="1"/>
  <c r="I24" i="4" s="1"/>
  <c r="G25" i="4"/>
  <c r="G26" i="4"/>
  <c r="H26" i="4" s="1"/>
  <c r="I26" i="4" s="1"/>
  <c r="G27" i="4"/>
  <c r="G28" i="4"/>
  <c r="H28" i="4" s="1"/>
  <c r="I28" i="4" s="1"/>
  <c r="G29" i="4"/>
  <c r="H29" i="4" s="1"/>
  <c r="I29" i="4" s="1"/>
  <c r="G30" i="4"/>
  <c r="H30" i="4" s="1"/>
  <c r="I30" i="4" s="1"/>
  <c r="G31" i="4"/>
  <c r="H31" i="4" s="1"/>
  <c r="I31" i="4" s="1"/>
  <c r="G32" i="4"/>
  <c r="H32" i="4" s="1"/>
  <c r="I32" i="4" s="1"/>
  <c r="G33" i="4"/>
  <c r="H33" i="4" s="1"/>
  <c r="I33" i="4" s="1"/>
  <c r="G34" i="4"/>
  <c r="H34" i="4" s="1"/>
  <c r="I34" i="4" s="1"/>
  <c r="G35" i="4"/>
  <c r="H35" i="4" s="1"/>
  <c r="I35" i="4" s="1"/>
  <c r="G36" i="4"/>
  <c r="H36" i="4" s="1"/>
  <c r="I36" i="4" s="1"/>
  <c r="G37" i="4"/>
  <c r="H37" i="4" s="1"/>
  <c r="I37" i="4" s="1"/>
  <c r="G38" i="4"/>
  <c r="H38" i="4" s="1"/>
  <c r="I38" i="4" s="1"/>
  <c r="G39" i="4"/>
  <c r="G40" i="4"/>
  <c r="H40" i="4" s="1"/>
  <c r="I40" i="4" s="1"/>
  <c r="G41" i="4"/>
  <c r="H41" i="4" s="1"/>
  <c r="I41" i="4" s="1"/>
  <c r="G42" i="4"/>
  <c r="H42" i="4" s="1"/>
  <c r="I42" i="4" s="1"/>
  <c r="G43" i="4"/>
  <c r="H43" i="4" s="1"/>
  <c r="I43" i="4" s="1"/>
  <c r="G44" i="4"/>
  <c r="H44" i="4" s="1"/>
  <c r="I44" i="4" s="1"/>
  <c r="G45" i="4"/>
  <c r="H45" i="4" s="1"/>
  <c r="I45" i="4" s="1"/>
  <c r="G46" i="4"/>
  <c r="G47" i="4"/>
  <c r="H47" i="4" s="1"/>
  <c r="I47" i="4" s="1"/>
  <c r="G48" i="4"/>
  <c r="H48" i="4" s="1"/>
  <c r="I48" i="4" s="1"/>
  <c r="G49" i="4"/>
  <c r="G50" i="4"/>
  <c r="H50" i="4" s="1"/>
  <c r="I50" i="4" s="1"/>
  <c r="G51" i="4"/>
  <c r="G52" i="4"/>
  <c r="H52" i="4" s="1"/>
  <c r="I52" i="4" s="1"/>
  <c r="G53" i="4"/>
  <c r="H53" i="4" s="1"/>
  <c r="I53" i="4" s="1"/>
  <c r="G54" i="4"/>
  <c r="H54" i="4" s="1"/>
  <c r="I54" i="4" s="1"/>
  <c r="G55" i="4"/>
  <c r="H55" i="4" s="1"/>
  <c r="I55" i="4" s="1"/>
  <c r="G56" i="4"/>
  <c r="H56" i="4" s="1"/>
  <c r="I56" i="4" s="1"/>
  <c r="G57" i="4"/>
  <c r="H57" i="4" s="1"/>
  <c r="I57" i="4" s="1"/>
  <c r="G58" i="4"/>
  <c r="G59" i="4"/>
  <c r="H59" i="4" s="1"/>
  <c r="I59" i="4" s="1"/>
  <c r="G60" i="4"/>
  <c r="H60" i="4" s="1"/>
  <c r="I60" i="4" s="1"/>
  <c r="G61" i="4"/>
  <c r="H61" i="4" s="1"/>
  <c r="I61" i="4" s="1"/>
  <c r="G62" i="4"/>
  <c r="H62" i="4" s="1"/>
  <c r="I62" i="4" s="1"/>
  <c r="G63" i="4"/>
  <c r="H63" i="4" s="1"/>
  <c r="I63" i="4" s="1"/>
  <c r="G64" i="4"/>
  <c r="H64" i="4" s="1"/>
  <c r="I64" i="4" s="1"/>
  <c r="G65" i="4"/>
  <c r="H65" i="4" s="1"/>
  <c r="I65" i="4" s="1"/>
  <c r="G66" i="4"/>
  <c r="H66" i="4" s="1"/>
  <c r="I66" i="4" s="1"/>
  <c r="G67" i="4"/>
  <c r="H67" i="4" s="1"/>
  <c r="I67" i="4" s="1"/>
  <c r="G68" i="4"/>
  <c r="H68" i="4" s="1"/>
  <c r="I68" i="4" s="1"/>
  <c r="H3" i="4"/>
  <c r="I3" i="4" s="1"/>
  <c r="H10" i="4"/>
  <c r="I10" i="4" s="1"/>
  <c r="H13" i="4"/>
  <c r="I13" i="4" s="1"/>
  <c r="H14" i="4"/>
  <c r="I14" i="4" s="1"/>
  <c r="H22" i="4"/>
  <c r="I22" i="4" s="1"/>
  <c r="H25" i="4"/>
  <c r="I25" i="4" s="1"/>
  <c r="H27" i="4"/>
  <c r="I27" i="4" s="1"/>
  <c r="H39" i="4"/>
  <c r="I39" i="4" s="1"/>
  <c r="H46" i="4"/>
  <c r="I46" i="4" s="1"/>
  <c r="H49" i="4"/>
  <c r="I49" i="4" s="1"/>
  <c r="H51" i="4"/>
  <c r="I51" i="4" s="1"/>
  <c r="H58" i="4"/>
  <c r="I58" i="4" s="1"/>
  <c r="F70" i="4" l="1"/>
  <c r="F69" i="4"/>
  <c r="E69" i="4"/>
  <c r="F71" i="4"/>
  <c r="H69" i="4"/>
  <c r="G69" i="4"/>
  <c r="I71" i="4"/>
  <c r="D69" i="4"/>
  <c r="F75" i="4" l="1"/>
  <c r="I70" i="4"/>
  <c r="F74" i="4" s="1"/>
  <c r="I69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E01DA4-780C-4E53-8210-F887C06341A1}" keepAlive="1" name="Query - CountyData" description="Connection to the 'CountyData' query in the workbook." type="5" refreshedVersion="8" background="1" saveData="1">
    <dbPr connection="Provider=Microsoft.Mashup.OleDb.1;Data Source=$Workbook$;Location=CountyData;Extended Properties=&quot;&quot;" command="SELECT * FROM [CountyData]"/>
  </connection>
  <connection id="2" xr16:uid="{F3FE7664-6DBE-4932-9B86-5E191737E422}" keepAlive="1" name="Query - NonTransparentDemand" description="Connection to the 'NonTransparentDemand' query in the workbook." type="5" refreshedVersion="8" background="1" saveData="1">
    <dbPr connection="Provider=Microsoft.Mashup.OleDb.1;Data Source=$Workbook$;Location=NonTransparentDemand;Extended Properties=&quot;&quot;" command="SELECT * FROM [NonTransparentDemand]"/>
  </connection>
  <connection id="3" xr16:uid="{01F0E805-F4C6-4403-8BFE-2EC4CB2E89E3}" keepAlive="1" name="Query - NonTransparentDistribution" description="Connection to the 'NonTransparentDistribution' query in the workbook." type="5" refreshedVersion="8" background="1" saveData="1">
    <dbPr connection="Provider=Microsoft.Mashup.OleDb.1;Data Source=$Workbook$;Location=NonTransparentDistribution;Extended Properties=&quot;&quot;" command="SELECT * FROM [NonTransparentDistribution]"/>
  </connection>
  <connection id="4" xr16:uid="{0D7CCC4C-2DBB-4B9E-82B6-94357B015412}" keepAlive="1" name="Query - TransparentDemand" description="Connection to the 'TransparentDemand' query in the workbook." type="5" refreshedVersion="8" background="1" saveData="1">
    <dbPr connection="Provider=Microsoft.Mashup.OleDb.1;Data Source=$Workbook$;Location=TransparentDemand;Extended Properties=&quot;&quot;" command="SELECT * FROM [TransparentDemand]"/>
  </connection>
  <connection id="5" xr16:uid="{51636325-43B3-4BA1-8C63-3A93907B0649}" keepAlive="1" name="Query - TransparentDistribution" description="Connection to the 'TransparentDistribution' query in the workbook." type="5" refreshedVersion="8" background="1" saveData="1">
    <dbPr connection="Provider=Microsoft.Mashup.OleDb.1;Data Source=$Workbook$;Location=TransparentDistribution;Extended Properties=&quot;&quot;" command="SELECT * FROM [TransparentDistribution]"/>
  </connection>
</connections>
</file>

<file path=xl/sharedStrings.xml><?xml version="1.0" encoding="utf-8"?>
<sst xmlns="http://schemas.openxmlformats.org/spreadsheetml/2006/main" count="228" uniqueCount="86">
  <si>
    <t>ID</t>
  </si>
  <si>
    <t>County</t>
  </si>
  <si>
    <t>Updated Demand</t>
  </si>
  <si>
    <t>Alachua</t>
  </si>
  <si>
    <t>Baker</t>
  </si>
  <si>
    <t>Bay</t>
  </si>
  <si>
    <t>Bradford</t>
  </si>
  <si>
    <t>Brevard</t>
  </si>
  <si>
    <t>Broward</t>
  </si>
  <si>
    <t>Calhoun</t>
  </si>
  <si>
    <t>Charlotte</t>
  </si>
  <si>
    <t>Citrus</t>
  </si>
  <si>
    <t>Clay</t>
  </si>
  <si>
    <t>Collier</t>
  </si>
  <si>
    <t>Columbia</t>
  </si>
  <si>
    <t>DeSoto</t>
  </si>
  <si>
    <t>Dixie</t>
  </si>
  <si>
    <t>Duval</t>
  </si>
  <si>
    <t>Escambia</t>
  </si>
  <si>
    <t>Flagler</t>
  </si>
  <si>
    <t>Franklin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</si>
  <si>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</si>
  <si>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</si>
  <si>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</si>
  <si>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</si>
  <si>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</si>
  <si>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</si>
  <si>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</si>
  <si>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</si>
  <si>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</si>
  <si>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</si>
  <si>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</si>
  <si>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</si>
  <si>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Jackson</t>
  </si>
  <si>
    <t>Jefferson</t>
  </si>
  <si>
    <t>Lafayette</t>
  </si>
  <si>
    <t>Lake</t>
  </si>
  <si>
    <t>Lee</t>
  </si>
  <si>
    <t>Leon</t>
  </si>
  <si>
    <t>Levy</t>
  </si>
  <si>
    <t>Liberty</t>
  </si>
  <si>
    <t>Madison</t>
  </si>
  <si>
    <t>Manatee</t>
  </si>
  <si>
    <t>Marion</t>
  </si>
  <si>
    <t>Martin</t>
  </si>
  <si>
    <t>Miami-Dade</t>
  </si>
  <si>
    <t>Monroe</t>
  </si>
  <si>
    <t>Nassau</t>
  </si>
  <si>
    <t>Okaloosa</t>
  </si>
  <si>
    <t>Okeechobee</t>
  </si>
  <si>
    <t>Orange</t>
  </si>
  <si>
    <t>Osceola</t>
  </si>
  <si>
    <t>Palm Beach</t>
  </si>
  <si>
    <t>Pasco</t>
  </si>
  <si>
    <t>Pinellas</t>
  </si>
  <si>
    <t>Polk</t>
  </si>
  <si>
    <t>Putnam</t>
  </si>
  <si>
    <t>Santa Rosa</t>
  </si>
  <si>
    <t>Sarasota</t>
  </si>
  <si>
    <t>Seminole</t>
  </si>
  <si>
    <t>St. Johns</t>
  </si>
  <si>
    <t>St. Lucie</t>
  </si>
  <si>
    <t>Sumter</t>
  </si>
  <si>
    <t>Suwannee</t>
  </si>
  <si>
    <t>Taylor</t>
  </si>
  <si>
    <t>Union</t>
  </si>
  <si>
    <t>Volusia</t>
  </si>
  <si>
    <t>Wakulla</t>
  </si>
  <si>
    <t>Walton</t>
  </si>
  <si>
    <t>Washington</t>
  </si>
  <si>
    <t>Column1</t>
  </si>
  <si>
    <t>Column2</t>
  </si>
  <si>
    <t>SupplierID</t>
  </si>
  <si>
    <t>DemanderID</t>
  </si>
  <si>
    <t>SupplyAmount</t>
  </si>
  <si>
    <t>Transparent Demand</t>
  </si>
  <si>
    <t>Transparent Diff</t>
  </si>
  <si>
    <t>Transparent Fairness</t>
  </si>
  <si>
    <t>Competitive Demand</t>
  </si>
  <si>
    <t>Competitive Dif</t>
  </si>
  <si>
    <t>Competitive Fairness</t>
  </si>
  <si>
    <t>STD</t>
  </si>
  <si>
    <t>Average</t>
  </si>
  <si>
    <t>% Average Dif</t>
  </si>
  <si>
    <t>% STD Dif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</si>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</sst>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0B141FD2-E995-40B3-991F-F08A2330974B}" autoFormatId="16" applyNumberFormats="0" applyBorderFormats="0" applyFontFormats="0" applyPatternFormats="0" applyAlignmentFormats="0" applyWidthHeightFormats="0">
  <queryTableRefresh nextId="4">
    <queryTableFields count="3">
      <queryTableField id="1" name="SupplierID" tableColumnId="1"/>
      <queryTableField id="2" name="DemanderID" tableColumnId="2"/>
      <queryTableField id="3" name="SupplyAmount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" xr16:uid="{1BFBA341-9CB0-4FEA-B4C5-421B6AC9FE01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County" tableColumnId="2"/>
      <queryTableField id="3" name="Updated Demand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" xr16:uid="{ECE3F328-3FA8-4047-B2C1-44E33302835F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County" tableColumnId="2"/>
      <queryTableField id="3" name="Updated Demand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1B827AC7-D54E-4C2C-9CF4-CE673118203B}" autoFormatId="16" applyNumberFormats="0" applyBorderFormats="0" applyFontFormats="0" applyPatternFormats="0" applyAlignmentFormats="0" applyWidthHeightFormats="0">
  <queryTableRefresh nextId="4">
    <queryTableFields count="3">
      <queryTableField id="1" name="SupplierID" tableColumnId="1"/>
      <queryTableField id="2" name="DemanderID" tableColumnId="2"/>
      <queryTableField id="3" name="SupplyAmount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87022F22-D877-4980-9DAA-675A1B75DD8E}" autoFormatId="16" applyNumberFormats="0" applyBorderFormats="0" applyFontFormats="0" applyPatternFormats="0" applyAlignmentFormats="0" applyWidthHeightFormats="0">
  <queryTableRefresh nextId="11" unboundColumnsRight="6">
    <queryTableFields count="9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6" dataBound="0" tableColumnId="6"/>
      <queryTableField id="5" dataBound="0" tableColumnId="5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A777FA1-29DC-4FE6-8D00-AD4C5806374B}" name="TransparentDistribution" displayName="TransparentDistribution" ref="A1:C69" tableType="queryTable" totalsRowCount="1">
  <autoFilter ref="A1:C68" xr:uid="{1A777FA1-29DC-4FE6-8D00-AD4C5806374B}"/>
  <tableColumns count="3">
    <tableColumn id="1" xr3:uid="{5A524656-7407-4E22-B6FB-36E416497EA8}" uniqueName="1" name="SupplierID" queryTableFieldId="1"/>
    <tableColumn id="2" xr3:uid="{41E68127-3C96-4C7A-8BE8-1874AE3596A1}" uniqueName="2" name="DemanderID" queryTableFieldId="2"/>
    <tableColumn id="3" xr3:uid="{50812BAC-43B0-4E4C-B155-D4C629750992}" uniqueName="3" name="SupplyAmount" totalsRowFunction="custom" queryTableFieldId="3">
      <totalsRowFormula>SUM(C2:C68)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AAAB22-BF27-4FCB-B174-CE6CC0209526}" name="TransparentDemand" displayName="TransparentDemand" ref="A1:C68" tableType="queryTable" totalsRowShown="0">
  <autoFilter ref="A1:C68" xr:uid="{45AAAB22-BF27-4FCB-B174-CE6CC0209526}"/>
  <tableColumns count="3">
    <tableColumn id="1" xr3:uid="{16CE0F1B-1461-4D73-A460-29B6102859D2}" uniqueName="1" name="ID" queryTableFieldId="1"/>
    <tableColumn id="2" xr3:uid="{5D4CBD81-4A1E-40AF-83B4-5CBF15941A9F}" uniqueName="2" name="County" queryTableFieldId="2" dataDxfId="0"/>
    <tableColumn id="3" xr3:uid="{3E4EA525-E33C-4C6E-B283-F7E60BCD7408}" uniqueName="3" name="Updated Demand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2A92C4A-55B2-47A4-B648-EF3368F89ADD}" name="NonTransparentDemand" displayName="NonTransparentDemand" ref="A1:C68" tableType="queryTable" totalsRowShown="0">
  <autoFilter ref="A1:C68" xr:uid="{32A92C4A-55B2-47A4-B648-EF3368F89ADD}"/>
  <tableColumns count="3">
    <tableColumn id="1" xr3:uid="{84D2E546-B344-4CF0-9F94-318D5F535808}" uniqueName="1" name="ID" queryTableFieldId="1"/>
    <tableColumn id="2" xr3:uid="{45F84240-6053-414F-959C-53C6D0669981}" uniqueName="2" name="County" queryTableFieldId="2" dataDxfId="1"/>
    <tableColumn id="3" xr3:uid="{62767D20-1BF7-4225-83A2-E171D37030B9}" uniqueName="3" name="Updated Demand" queryTableField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818B9B3-A356-4B5B-8383-F1726E83AAB1}" name="NonTransparentDistribution" displayName="NonTransparentDistribution" ref="A1:C61" tableType="queryTable" totalsRowCount="1">
  <autoFilter ref="A1:C60" xr:uid="{6818B9B3-A356-4B5B-8383-F1726E83AAB1}"/>
  <tableColumns count="3">
    <tableColumn id="1" xr3:uid="{5737D9A8-BEE3-4725-9537-1354AA2880EC}" uniqueName="1" name="SupplierID" queryTableFieldId="1"/>
    <tableColumn id="2" xr3:uid="{42B11D3F-865A-4088-BB06-A4116D4C5937}" uniqueName="2" name="DemanderID" queryTableFieldId="2"/>
    <tableColumn id="3" xr3:uid="{69893AB5-65EF-427B-8A0B-DC97EEB8804E}" uniqueName="3" name="SupplyAmount" totalsRowFunction="custom" queryTableFieldId="3">
      <totalsRowFormula>SUM(C2:C60)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F86751-6CE4-4E04-8DD0-376B120EC67C}" name="CountyData" displayName="CountyData" ref="A1:I69" tableType="queryTable" totalsRowCount="1">
  <autoFilter ref="A1:I68" xr:uid="{A0F86751-6CE4-4E04-8DD0-376B120EC67C}"/>
  <tableColumns count="9">
    <tableColumn id="1" xr3:uid="{74D14E79-1290-45C6-86E5-FE25120F92C3}" uniqueName="1" name="Column1" queryTableFieldId="1"/>
    <tableColumn id="2" xr3:uid="{8CBB64EC-84CE-49E6-8F17-AE23E40DE428}" uniqueName="2" name="Column2" queryTableFieldId="2" dataDxfId="8"/>
    <tableColumn id="3" xr3:uid="{43F4440D-7D64-463E-95EB-1BEAEE2DB3B5}" uniqueName="3" name="Column3" totalsRowFunction="custom" queryTableFieldId="3">
      <totalsRowFormula>SUM(C2:C67)</totalsRowFormula>
    </tableColumn>
    <tableColumn id="4" xr3:uid="{096041EE-DE30-4BB9-87A0-A38C8620FC3D}" uniqueName="4" name="Transparent Demand" totalsRowFunction="custom" queryTableFieldId="4" dataDxfId="7">
      <calculatedColumnFormula>TransparentDemand[[#This Row],[Updated Demand]]</calculatedColumnFormula>
      <totalsRowFormula>SUM(D2:D67)</totalsRowFormula>
    </tableColumn>
    <tableColumn id="6" xr3:uid="{6C1A8B77-4273-49F1-A676-FFD7FE60E131}" uniqueName="6" name="Transparent Diff" totalsRowFunction="custom" queryTableFieldId="6" dataDxfId="6">
      <calculatedColumnFormula>C2-D2</calculatedColumnFormula>
      <totalsRowFormula>SUM(E2:E67)</totalsRowFormula>
    </tableColumn>
    <tableColumn id="5" xr3:uid="{58641BEC-8477-4CEC-B17B-8D36E5B5773C}" uniqueName="5" name="Transparent Fairness" totalsRowFunction="custom" queryTableFieldId="5" dataDxfId="5">
      <calculatedColumnFormula>E2/(C2)</calculatedColumnFormula>
      <totalsRowFormula>SUM(F2:F67)</totalsRowFormula>
    </tableColumn>
    <tableColumn id="7" xr3:uid="{2F22C9E2-4A84-4726-91D3-7FD7DA06DF4F}" uniqueName="7" name="Competitive Demand" totalsRowFunction="custom" queryTableFieldId="7" dataDxfId="4">
      <calculatedColumnFormula>NonTransparentDemand[[#This Row],[Updated Demand]]</calculatedColumnFormula>
      <totalsRowFormula>SUM(G2:G67)</totalsRowFormula>
    </tableColumn>
    <tableColumn id="8" xr3:uid="{7E549CF2-4B07-4F3F-98AD-65061D9E9220}" uniqueName="8" name="Competitive Dif" totalsRowFunction="custom" queryTableFieldId="8" dataDxfId="3">
      <calculatedColumnFormula>CountyData[[#This Row],[Column3]]-CountyData[[#This Row],[Competitive Demand]]</calculatedColumnFormula>
      <totalsRowFormula>SUM(H2:H67)</totalsRowFormula>
    </tableColumn>
    <tableColumn id="9" xr3:uid="{E3B3825F-59D8-4EB8-BDAA-98218DDEF253}" uniqueName="9" name="Competitive Fairness" totalsRowFunction="custom" queryTableFieldId="9" dataDxfId="2">
      <calculatedColumnFormula>H2/C2</calculatedColumnFormula>
      <totalsRowFormula>SUM(I2:I67)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47127-7783-4E10-918A-09A35D5A27B7}">
  <dimension ref="A1:C69"/>
  <sheetViews>
    <sheetView workbookViewId="0">
      <selection sqref="A1:C80"/>
    </sheetView>
  </sheetViews>
  <sheetFormatPr defaultRowHeight="15" x14ac:dyDescent="0.25"/>
  <cols>
    <col min="1" max="1" width="12.85546875" bestFit="1" customWidth="1"/>
    <col min="2" max="2" width="14.7109375" bestFit="1" customWidth="1"/>
    <col min="3" max="3" width="16.5703125" bestFit="1" customWidth="1"/>
  </cols>
  <sheetData>
    <row r="1" spans="1:3" x14ac:dyDescent="0.25">
      <c r="A1" t="s">
        <v>72</v>
      </c>
      <c r="B1" t="s">
        <v>73</v>
      </c>
      <c r="C1" t="s">
        <v>74</v>
      </c>
    </row>
    <row r="2" spans="1:3" x14ac:dyDescent="0.25">
      <c r="A2">
        <v>22</v>
      </c>
      <c r="B2">
        <v>73</v>
      </c>
      <c r="C2">
        <v>1018711</v>
      </c>
    </row>
    <row r="3" spans="1:3" x14ac:dyDescent="0.25">
      <c r="A3">
        <v>17</v>
      </c>
      <c r="B3">
        <v>77</v>
      </c>
      <c r="C3">
        <v>169785</v>
      </c>
    </row>
    <row r="4" spans="1:3" x14ac:dyDescent="0.25">
      <c r="A4">
        <v>11</v>
      </c>
      <c r="B4">
        <v>67</v>
      </c>
      <c r="C4">
        <v>1130344</v>
      </c>
    </row>
    <row r="5" spans="1:3" x14ac:dyDescent="0.25">
      <c r="A5">
        <v>11</v>
      </c>
      <c r="B5">
        <v>75</v>
      </c>
      <c r="C5">
        <v>1586218</v>
      </c>
    </row>
    <row r="6" spans="1:3" x14ac:dyDescent="0.25">
      <c r="A6">
        <v>20</v>
      </c>
      <c r="B6">
        <v>35</v>
      </c>
      <c r="C6">
        <v>1557094</v>
      </c>
    </row>
    <row r="7" spans="1:3" x14ac:dyDescent="0.25">
      <c r="A7">
        <v>20</v>
      </c>
      <c r="B7">
        <v>40</v>
      </c>
      <c r="C7">
        <v>7102987</v>
      </c>
    </row>
    <row r="8" spans="1:3" x14ac:dyDescent="0.25">
      <c r="A8">
        <v>20</v>
      </c>
      <c r="B8">
        <v>83</v>
      </c>
      <c r="C8">
        <v>1950782</v>
      </c>
    </row>
    <row r="9" spans="1:3" x14ac:dyDescent="0.25">
      <c r="A9">
        <v>20</v>
      </c>
      <c r="B9">
        <v>29</v>
      </c>
      <c r="C9">
        <v>201931</v>
      </c>
    </row>
    <row r="10" spans="1:3" x14ac:dyDescent="0.25">
      <c r="A10">
        <v>20</v>
      </c>
      <c r="B10">
        <v>70</v>
      </c>
      <c r="C10">
        <v>325113</v>
      </c>
    </row>
    <row r="11" spans="1:3" x14ac:dyDescent="0.25">
      <c r="A11">
        <v>6</v>
      </c>
      <c r="B11">
        <v>64</v>
      </c>
      <c r="C11">
        <v>128194</v>
      </c>
    </row>
    <row r="12" spans="1:3" x14ac:dyDescent="0.25">
      <c r="A12">
        <v>6</v>
      </c>
      <c r="B12">
        <v>86</v>
      </c>
      <c r="C12">
        <v>307894</v>
      </c>
    </row>
    <row r="13" spans="1:3" x14ac:dyDescent="0.25">
      <c r="A13">
        <v>6</v>
      </c>
      <c r="B13">
        <v>48</v>
      </c>
      <c r="C13">
        <v>99913</v>
      </c>
    </row>
    <row r="14" spans="1:3" x14ac:dyDescent="0.25">
      <c r="A14">
        <v>6</v>
      </c>
      <c r="B14">
        <v>57</v>
      </c>
      <c r="C14">
        <v>103523</v>
      </c>
    </row>
    <row r="15" spans="1:3" x14ac:dyDescent="0.25">
      <c r="A15">
        <v>6</v>
      </c>
      <c r="B15">
        <v>58</v>
      </c>
      <c r="C15">
        <v>58689</v>
      </c>
    </row>
    <row r="16" spans="1:3" x14ac:dyDescent="0.25">
      <c r="A16">
        <v>6</v>
      </c>
      <c r="B16">
        <v>37</v>
      </c>
      <c r="C16">
        <v>497268</v>
      </c>
    </row>
    <row r="17" spans="1:3" x14ac:dyDescent="0.25">
      <c r="A17">
        <v>6</v>
      </c>
      <c r="B17">
        <v>87</v>
      </c>
      <c r="C17">
        <v>156740</v>
      </c>
    </row>
    <row r="18" spans="1:3" x14ac:dyDescent="0.25">
      <c r="A18">
        <v>6</v>
      </c>
      <c r="B18">
        <v>61</v>
      </c>
      <c r="C18">
        <v>1853323</v>
      </c>
    </row>
    <row r="19" spans="1:3" x14ac:dyDescent="0.25">
      <c r="A19">
        <v>18</v>
      </c>
      <c r="B19">
        <v>53</v>
      </c>
      <c r="C19">
        <v>1127373</v>
      </c>
    </row>
    <row r="20" spans="1:3" x14ac:dyDescent="0.25">
      <c r="A20">
        <v>12</v>
      </c>
      <c r="B20">
        <v>78</v>
      </c>
      <c r="C20">
        <v>882882</v>
      </c>
    </row>
    <row r="21" spans="1:3" x14ac:dyDescent="0.25">
      <c r="A21">
        <v>16</v>
      </c>
      <c r="B21">
        <v>61</v>
      </c>
      <c r="C21">
        <v>178783</v>
      </c>
    </row>
    <row r="22" spans="1:3" x14ac:dyDescent="0.25">
      <c r="A22">
        <v>8</v>
      </c>
      <c r="B22">
        <v>56</v>
      </c>
      <c r="C22">
        <v>337602</v>
      </c>
    </row>
    <row r="23" spans="1:3" x14ac:dyDescent="0.25">
      <c r="A23">
        <v>8</v>
      </c>
      <c r="B23">
        <v>32</v>
      </c>
      <c r="C23">
        <v>97373</v>
      </c>
    </row>
    <row r="24" spans="1:3" x14ac:dyDescent="0.25">
      <c r="A24">
        <v>8</v>
      </c>
      <c r="B24">
        <v>92</v>
      </c>
      <c r="C24">
        <v>181254</v>
      </c>
    </row>
    <row r="25" spans="1:3" x14ac:dyDescent="0.25">
      <c r="A25">
        <v>8</v>
      </c>
      <c r="B25">
        <v>54</v>
      </c>
      <c r="C25">
        <v>140216</v>
      </c>
    </row>
    <row r="26" spans="1:3" x14ac:dyDescent="0.25">
      <c r="A26">
        <v>8</v>
      </c>
      <c r="B26">
        <v>44</v>
      </c>
      <c r="C26">
        <v>312681</v>
      </c>
    </row>
    <row r="27" spans="1:3" x14ac:dyDescent="0.25">
      <c r="A27">
        <v>8</v>
      </c>
      <c r="B27">
        <v>28</v>
      </c>
      <c r="C27">
        <v>1250098</v>
      </c>
    </row>
    <row r="28" spans="1:3" x14ac:dyDescent="0.25">
      <c r="A28">
        <v>8</v>
      </c>
      <c r="B28">
        <v>63</v>
      </c>
      <c r="C28">
        <v>56891</v>
      </c>
    </row>
    <row r="29" spans="1:3" x14ac:dyDescent="0.25">
      <c r="A29">
        <v>8</v>
      </c>
      <c r="B29">
        <v>61</v>
      </c>
      <c r="C29">
        <v>52614</v>
      </c>
    </row>
    <row r="30" spans="1:3" x14ac:dyDescent="0.25">
      <c r="A30">
        <v>8</v>
      </c>
      <c r="B30">
        <v>91</v>
      </c>
      <c r="C30">
        <v>535674</v>
      </c>
    </row>
    <row r="31" spans="1:3" x14ac:dyDescent="0.25">
      <c r="A31">
        <v>8</v>
      </c>
      <c r="B31">
        <v>47</v>
      </c>
      <c r="C31">
        <v>101254</v>
      </c>
    </row>
    <row r="32" spans="1:3" x14ac:dyDescent="0.25">
      <c r="A32">
        <v>8</v>
      </c>
      <c r="B32">
        <v>90</v>
      </c>
      <c r="C32">
        <v>246929</v>
      </c>
    </row>
    <row r="33" spans="1:3" x14ac:dyDescent="0.25">
      <c r="A33">
        <v>8</v>
      </c>
      <c r="B33">
        <v>43</v>
      </c>
      <c r="C33">
        <v>88833</v>
      </c>
    </row>
    <row r="34" spans="1:3" x14ac:dyDescent="0.25">
      <c r="A34">
        <v>8</v>
      </c>
      <c r="B34">
        <v>71</v>
      </c>
      <c r="C34">
        <v>673425</v>
      </c>
    </row>
    <row r="35" spans="1:3" x14ac:dyDescent="0.25">
      <c r="A35">
        <v>7</v>
      </c>
      <c r="B35">
        <v>45</v>
      </c>
      <c r="C35">
        <v>127452</v>
      </c>
    </row>
    <row r="36" spans="1:3" x14ac:dyDescent="0.25">
      <c r="A36">
        <v>7</v>
      </c>
      <c r="B36">
        <v>26</v>
      </c>
      <c r="C36">
        <v>1986762</v>
      </c>
    </row>
    <row r="37" spans="1:3" x14ac:dyDescent="0.25">
      <c r="A37">
        <v>7</v>
      </c>
      <c r="B37">
        <v>88</v>
      </c>
      <c r="C37">
        <v>114353</v>
      </c>
    </row>
    <row r="38" spans="1:3" x14ac:dyDescent="0.25">
      <c r="A38">
        <v>7</v>
      </c>
      <c r="B38">
        <v>62</v>
      </c>
      <c r="C38">
        <v>306182</v>
      </c>
    </row>
    <row r="39" spans="1:3" x14ac:dyDescent="0.25">
      <c r="A39">
        <v>7</v>
      </c>
      <c r="B39">
        <v>39</v>
      </c>
      <c r="C39">
        <v>119569</v>
      </c>
    </row>
    <row r="40" spans="1:3" x14ac:dyDescent="0.25">
      <c r="A40">
        <v>7</v>
      </c>
      <c r="B40">
        <v>27</v>
      </c>
      <c r="C40">
        <v>201617</v>
      </c>
    </row>
    <row r="41" spans="1:3" x14ac:dyDescent="0.25">
      <c r="A41">
        <v>7</v>
      </c>
      <c r="B41">
        <v>66</v>
      </c>
      <c r="C41">
        <v>1066102</v>
      </c>
    </row>
    <row r="42" spans="1:3" x14ac:dyDescent="0.25">
      <c r="A42">
        <v>14</v>
      </c>
      <c r="B42">
        <v>31</v>
      </c>
      <c r="C42">
        <v>747054</v>
      </c>
    </row>
    <row r="43" spans="1:3" x14ac:dyDescent="0.25">
      <c r="A43">
        <v>13</v>
      </c>
      <c r="B43">
        <v>66</v>
      </c>
      <c r="C43">
        <v>195252</v>
      </c>
    </row>
    <row r="44" spans="1:3" x14ac:dyDescent="0.25">
      <c r="A44">
        <v>23</v>
      </c>
      <c r="B44">
        <v>71</v>
      </c>
      <c r="C44">
        <v>212231</v>
      </c>
    </row>
    <row r="45" spans="1:3" x14ac:dyDescent="0.25">
      <c r="A45">
        <v>10</v>
      </c>
      <c r="B45">
        <v>73</v>
      </c>
      <c r="C45">
        <v>254677</v>
      </c>
    </row>
    <row r="46" spans="1:3" x14ac:dyDescent="0.25">
      <c r="A46">
        <v>25</v>
      </c>
      <c r="B46">
        <v>53</v>
      </c>
      <c r="C46">
        <v>43295</v>
      </c>
    </row>
    <row r="47" spans="1:3" x14ac:dyDescent="0.25">
      <c r="A47">
        <v>2</v>
      </c>
      <c r="B47">
        <v>81</v>
      </c>
      <c r="C47">
        <v>159173</v>
      </c>
    </row>
    <row r="48" spans="1:3" x14ac:dyDescent="0.25">
      <c r="A48">
        <v>0</v>
      </c>
      <c r="B48">
        <v>53</v>
      </c>
      <c r="C48">
        <v>1697851</v>
      </c>
    </row>
    <row r="49" spans="1:3" x14ac:dyDescent="0.25">
      <c r="A49">
        <v>21</v>
      </c>
      <c r="B49">
        <v>31</v>
      </c>
      <c r="C49">
        <v>848925</v>
      </c>
    </row>
    <row r="50" spans="1:3" x14ac:dyDescent="0.25">
      <c r="A50">
        <v>4</v>
      </c>
      <c r="B50">
        <v>59</v>
      </c>
      <c r="C50">
        <v>2739378</v>
      </c>
    </row>
    <row r="51" spans="1:3" x14ac:dyDescent="0.25">
      <c r="A51">
        <v>4</v>
      </c>
      <c r="B51">
        <v>85</v>
      </c>
      <c r="C51">
        <v>925730</v>
      </c>
    </row>
    <row r="52" spans="1:3" x14ac:dyDescent="0.25">
      <c r="A52">
        <v>4</v>
      </c>
      <c r="B52">
        <v>73</v>
      </c>
      <c r="C52">
        <v>409736</v>
      </c>
    </row>
    <row r="53" spans="1:3" x14ac:dyDescent="0.25">
      <c r="A53">
        <v>9</v>
      </c>
      <c r="B53">
        <v>79</v>
      </c>
      <c r="C53">
        <v>190159</v>
      </c>
    </row>
    <row r="54" spans="1:3" x14ac:dyDescent="0.25">
      <c r="A54">
        <v>1</v>
      </c>
      <c r="B54">
        <v>34</v>
      </c>
      <c r="C54">
        <v>129885</v>
      </c>
    </row>
    <row r="55" spans="1:3" x14ac:dyDescent="0.25">
      <c r="A55">
        <v>3</v>
      </c>
      <c r="B55">
        <v>70</v>
      </c>
      <c r="C55">
        <v>319513</v>
      </c>
    </row>
    <row r="56" spans="1:3" x14ac:dyDescent="0.25">
      <c r="A56">
        <v>3</v>
      </c>
      <c r="B56">
        <v>42</v>
      </c>
      <c r="C56">
        <v>823177</v>
      </c>
    </row>
    <row r="57" spans="1:3" x14ac:dyDescent="0.25">
      <c r="A57">
        <v>3</v>
      </c>
      <c r="B57">
        <v>79</v>
      </c>
      <c r="C57">
        <v>332958</v>
      </c>
    </row>
    <row r="58" spans="1:3" x14ac:dyDescent="0.25">
      <c r="A58">
        <v>3</v>
      </c>
      <c r="B58">
        <v>89</v>
      </c>
      <c r="C58">
        <v>1240914</v>
      </c>
    </row>
    <row r="59" spans="1:3" x14ac:dyDescent="0.25">
      <c r="A59">
        <v>5</v>
      </c>
      <c r="B59">
        <v>66</v>
      </c>
      <c r="C59">
        <v>1420605</v>
      </c>
    </row>
    <row r="60" spans="1:3" x14ac:dyDescent="0.25">
      <c r="A60">
        <v>5</v>
      </c>
      <c r="B60">
        <v>34</v>
      </c>
      <c r="C60">
        <v>967725</v>
      </c>
    </row>
    <row r="61" spans="1:3" x14ac:dyDescent="0.25">
      <c r="A61">
        <v>5</v>
      </c>
      <c r="B61">
        <v>51</v>
      </c>
      <c r="C61">
        <v>1387789</v>
      </c>
    </row>
    <row r="62" spans="1:3" x14ac:dyDescent="0.25">
      <c r="A62">
        <v>5</v>
      </c>
      <c r="B62">
        <v>76</v>
      </c>
      <c r="C62">
        <v>706209</v>
      </c>
    </row>
    <row r="63" spans="1:3" x14ac:dyDescent="0.25">
      <c r="A63">
        <v>24</v>
      </c>
      <c r="B63">
        <v>78</v>
      </c>
      <c r="C63">
        <v>4290042</v>
      </c>
    </row>
    <row r="64" spans="1:3" x14ac:dyDescent="0.25">
      <c r="A64">
        <v>24</v>
      </c>
      <c r="B64">
        <v>53</v>
      </c>
      <c r="C64">
        <v>7546321</v>
      </c>
    </row>
    <row r="65" spans="1:3" x14ac:dyDescent="0.25">
      <c r="A65">
        <v>24</v>
      </c>
      <c r="B65">
        <v>49</v>
      </c>
      <c r="C65">
        <v>180698</v>
      </c>
    </row>
    <row r="66" spans="1:3" x14ac:dyDescent="0.25">
      <c r="A66">
        <v>24</v>
      </c>
      <c r="B66">
        <v>73</v>
      </c>
      <c r="C66">
        <v>811906</v>
      </c>
    </row>
    <row r="67" spans="1:3" x14ac:dyDescent="0.25">
      <c r="A67">
        <v>15</v>
      </c>
      <c r="B67">
        <v>68</v>
      </c>
      <c r="C67">
        <v>1263201</v>
      </c>
    </row>
    <row r="68" spans="1:3" x14ac:dyDescent="0.25">
      <c r="A68">
        <v>19</v>
      </c>
      <c r="B68">
        <v>77</v>
      </c>
      <c r="C68">
        <v>263167</v>
      </c>
    </row>
    <row r="69" spans="1:3" x14ac:dyDescent="0.25">
      <c r="C69">
        <f>SUM(C2:C68)</f>
        <v>58541999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2998A-B9D2-4B51-92B3-6C715442473A}">
  <dimension ref="A1:C68"/>
  <sheetViews>
    <sheetView workbookViewId="0">
      <selection sqref="A1:C68"/>
    </sheetView>
  </sheetViews>
  <sheetFormatPr defaultRowHeight="15" x14ac:dyDescent="0.25"/>
  <cols>
    <col min="1" max="1" width="5.28515625" bestFit="1" customWidth="1"/>
    <col min="2" max="2" width="12.42578125" bestFit="1" customWidth="1"/>
    <col min="3" max="3" width="19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26</v>
      </c>
      <c r="B2" s="4" t="s">
        <v>3</v>
      </c>
      <c r="C2">
        <v>0</v>
      </c>
    </row>
    <row r="3" spans="1:3" x14ac:dyDescent="0.25">
      <c r="A3">
        <v>27</v>
      </c>
      <c r="B3" s="4" t="s">
        <v>4</v>
      </c>
      <c r="C3">
        <v>0</v>
      </c>
    </row>
    <row r="4" spans="1:3" x14ac:dyDescent="0.25">
      <c r="A4">
        <v>28</v>
      </c>
      <c r="B4" s="4" t="s">
        <v>5</v>
      </c>
      <c r="C4">
        <v>1</v>
      </c>
    </row>
    <row r="5" spans="1:3" x14ac:dyDescent="0.25">
      <c r="A5">
        <v>29</v>
      </c>
      <c r="B5" s="4" t="s">
        <v>6</v>
      </c>
      <c r="C5">
        <v>0</v>
      </c>
    </row>
    <row r="6" spans="1:3" x14ac:dyDescent="0.25">
      <c r="A6">
        <v>30</v>
      </c>
      <c r="B6" s="4" t="s">
        <v>7</v>
      </c>
      <c r="C6">
        <v>4327943.3080000002</v>
      </c>
    </row>
    <row r="7" spans="1:3" x14ac:dyDescent="0.25">
      <c r="A7">
        <v>31</v>
      </c>
      <c r="B7" s="4" t="s">
        <v>8</v>
      </c>
      <c r="C7">
        <v>12276389</v>
      </c>
    </row>
    <row r="8" spans="1:3" x14ac:dyDescent="0.25">
      <c r="A8">
        <v>32</v>
      </c>
      <c r="B8" s="4" t="s">
        <v>9</v>
      </c>
      <c r="C8">
        <v>0</v>
      </c>
    </row>
    <row r="9" spans="1:3" x14ac:dyDescent="0.25">
      <c r="A9">
        <v>33</v>
      </c>
      <c r="B9" s="4" t="s">
        <v>10</v>
      </c>
      <c r="C9">
        <v>1333081.4809999999</v>
      </c>
    </row>
    <row r="10" spans="1:3" x14ac:dyDescent="0.25">
      <c r="A10">
        <v>34</v>
      </c>
      <c r="B10" s="4" t="s">
        <v>11</v>
      </c>
      <c r="C10">
        <v>1</v>
      </c>
    </row>
    <row r="11" spans="1:3" x14ac:dyDescent="0.25">
      <c r="A11">
        <v>35</v>
      </c>
      <c r="B11" s="4" t="s">
        <v>12</v>
      </c>
      <c r="C11">
        <v>0</v>
      </c>
    </row>
    <row r="12" spans="1:3" x14ac:dyDescent="0.25">
      <c r="A12">
        <v>36</v>
      </c>
      <c r="B12" s="4" t="s">
        <v>13</v>
      </c>
      <c r="C12">
        <v>2680846</v>
      </c>
    </row>
    <row r="13" spans="1:3" x14ac:dyDescent="0.25">
      <c r="A13">
        <v>37</v>
      </c>
      <c r="B13" s="4" t="s">
        <v>14</v>
      </c>
      <c r="C13">
        <v>0</v>
      </c>
    </row>
    <row r="14" spans="1:3" x14ac:dyDescent="0.25">
      <c r="A14">
        <v>38</v>
      </c>
      <c r="B14" s="4" t="s">
        <v>15</v>
      </c>
      <c r="C14">
        <v>242405.6923</v>
      </c>
    </row>
    <row r="15" spans="1:3" x14ac:dyDescent="0.25">
      <c r="A15">
        <v>39</v>
      </c>
      <c r="B15" s="4" t="s">
        <v>16</v>
      </c>
      <c r="C15">
        <v>0</v>
      </c>
    </row>
    <row r="16" spans="1:3" x14ac:dyDescent="0.25">
      <c r="A16">
        <v>40</v>
      </c>
      <c r="B16" s="4" t="s">
        <v>17</v>
      </c>
      <c r="C16">
        <v>1</v>
      </c>
    </row>
    <row r="17" spans="1:3" x14ac:dyDescent="0.25">
      <c r="A17">
        <v>41</v>
      </c>
      <c r="B17" s="4" t="s">
        <v>18</v>
      </c>
      <c r="C17">
        <v>2296668.3650000002</v>
      </c>
    </row>
    <row r="18" spans="1:3" x14ac:dyDescent="0.25">
      <c r="A18">
        <v>42</v>
      </c>
      <c r="B18" s="4" t="s">
        <v>19</v>
      </c>
      <c r="C18">
        <v>1</v>
      </c>
    </row>
    <row r="19" spans="1:3" x14ac:dyDescent="0.25">
      <c r="A19">
        <v>43</v>
      </c>
      <c r="B19" s="4" t="s">
        <v>20</v>
      </c>
      <c r="C19">
        <v>0</v>
      </c>
    </row>
    <row r="20" spans="1:3" x14ac:dyDescent="0.25">
      <c r="A20">
        <v>44</v>
      </c>
      <c r="B20" s="4" t="s">
        <v>21</v>
      </c>
      <c r="C20">
        <v>1</v>
      </c>
    </row>
    <row r="21" spans="1:3" x14ac:dyDescent="0.25">
      <c r="A21">
        <v>45</v>
      </c>
      <c r="B21" s="4" t="s">
        <v>22</v>
      </c>
      <c r="C21">
        <v>1</v>
      </c>
    </row>
    <row r="22" spans="1:3" x14ac:dyDescent="0.25">
      <c r="A22">
        <v>46</v>
      </c>
      <c r="B22" s="4" t="s">
        <v>23</v>
      </c>
      <c r="C22">
        <v>86514.346149999998</v>
      </c>
    </row>
    <row r="23" spans="1:3" x14ac:dyDescent="0.25">
      <c r="A23">
        <v>47</v>
      </c>
      <c r="B23" s="4" t="s">
        <v>24</v>
      </c>
      <c r="C23">
        <v>0</v>
      </c>
    </row>
    <row r="24" spans="1:3" x14ac:dyDescent="0.25">
      <c r="A24">
        <v>48</v>
      </c>
      <c r="B24" s="4" t="s">
        <v>25</v>
      </c>
      <c r="C24">
        <v>0</v>
      </c>
    </row>
    <row r="25" spans="1:3" x14ac:dyDescent="0.25">
      <c r="A25">
        <v>49</v>
      </c>
      <c r="B25" s="4" t="s">
        <v>26</v>
      </c>
      <c r="C25">
        <v>0</v>
      </c>
    </row>
    <row r="26" spans="1:3" x14ac:dyDescent="0.25">
      <c r="A26">
        <v>50</v>
      </c>
      <c r="B26" s="4" t="s">
        <v>27</v>
      </c>
      <c r="C26">
        <v>282666.32689999999</v>
      </c>
    </row>
    <row r="27" spans="1:3" x14ac:dyDescent="0.25">
      <c r="A27">
        <v>51</v>
      </c>
      <c r="B27" s="4" t="s">
        <v>28</v>
      </c>
      <c r="C27">
        <v>1</v>
      </c>
    </row>
    <row r="28" spans="1:3" x14ac:dyDescent="0.25">
      <c r="A28">
        <v>52</v>
      </c>
      <c r="B28" s="4" t="s">
        <v>29</v>
      </c>
      <c r="C28">
        <v>722272.78850000002</v>
      </c>
    </row>
    <row r="29" spans="1:3" x14ac:dyDescent="0.25">
      <c r="A29">
        <v>53</v>
      </c>
      <c r="B29" s="4" t="s">
        <v>30</v>
      </c>
      <c r="C29">
        <v>0</v>
      </c>
    </row>
    <row r="30" spans="1:3" x14ac:dyDescent="0.25">
      <c r="A30">
        <v>54</v>
      </c>
      <c r="B30" s="4" t="s">
        <v>31</v>
      </c>
      <c r="C30">
        <v>1</v>
      </c>
    </row>
    <row r="31" spans="1:3" x14ac:dyDescent="0.25">
      <c r="A31">
        <v>55</v>
      </c>
      <c r="B31" s="4" t="s">
        <v>32</v>
      </c>
      <c r="C31">
        <v>1140025.923</v>
      </c>
    </row>
    <row r="32" spans="1:3" x14ac:dyDescent="0.25">
      <c r="A32">
        <v>56</v>
      </c>
      <c r="B32" s="4" t="s">
        <v>33</v>
      </c>
      <c r="C32">
        <v>1</v>
      </c>
    </row>
    <row r="33" spans="1:3" x14ac:dyDescent="0.25">
      <c r="A33">
        <v>57</v>
      </c>
      <c r="B33" s="4" t="s">
        <v>34</v>
      </c>
      <c r="C33">
        <v>0</v>
      </c>
    </row>
    <row r="34" spans="1:3" x14ac:dyDescent="0.25">
      <c r="A34">
        <v>58</v>
      </c>
      <c r="B34" s="4" t="s">
        <v>35</v>
      </c>
      <c r="C34">
        <v>0</v>
      </c>
    </row>
    <row r="35" spans="1:3" x14ac:dyDescent="0.25">
      <c r="A35">
        <v>59</v>
      </c>
      <c r="B35" s="4" t="s">
        <v>36</v>
      </c>
      <c r="C35">
        <v>0</v>
      </c>
    </row>
    <row r="36" spans="1:3" x14ac:dyDescent="0.25">
      <c r="A36">
        <v>60</v>
      </c>
      <c r="B36" s="4" t="s">
        <v>37</v>
      </c>
      <c r="C36">
        <v>5428172.3459999999</v>
      </c>
    </row>
    <row r="37" spans="1:3" x14ac:dyDescent="0.25">
      <c r="A37">
        <v>61</v>
      </c>
      <c r="B37" s="4" t="s">
        <v>38</v>
      </c>
      <c r="C37">
        <v>0</v>
      </c>
    </row>
    <row r="38" spans="1:3" x14ac:dyDescent="0.25">
      <c r="A38">
        <v>62</v>
      </c>
      <c r="B38" s="4" t="s">
        <v>39</v>
      </c>
      <c r="C38">
        <v>0</v>
      </c>
    </row>
    <row r="39" spans="1:3" x14ac:dyDescent="0.25">
      <c r="A39">
        <v>63</v>
      </c>
      <c r="B39" s="4" t="s">
        <v>40</v>
      </c>
      <c r="C39">
        <v>0</v>
      </c>
    </row>
    <row r="40" spans="1:3" x14ac:dyDescent="0.25">
      <c r="A40">
        <v>64</v>
      </c>
      <c r="B40" s="4" t="s">
        <v>41</v>
      </c>
      <c r="C40">
        <v>1</v>
      </c>
    </row>
    <row r="41" spans="1:3" x14ac:dyDescent="0.25">
      <c r="A41">
        <v>65</v>
      </c>
      <c r="B41" s="4" t="s">
        <v>42</v>
      </c>
      <c r="C41">
        <v>2851777.1150000002</v>
      </c>
    </row>
    <row r="42" spans="1:3" x14ac:dyDescent="0.25">
      <c r="A42">
        <v>66</v>
      </c>
      <c r="B42" s="4" t="s">
        <v>43</v>
      </c>
      <c r="C42">
        <v>0</v>
      </c>
    </row>
    <row r="43" spans="1:3" x14ac:dyDescent="0.25">
      <c r="A43">
        <v>67</v>
      </c>
      <c r="B43" s="4" t="s">
        <v>44</v>
      </c>
      <c r="C43">
        <v>0</v>
      </c>
    </row>
    <row r="44" spans="1:3" x14ac:dyDescent="0.25">
      <c r="A44">
        <v>68</v>
      </c>
      <c r="B44" s="4" t="s">
        <v>45</v>
      </c>
      <c r="C44">
        <v>18012867</v>
      </c>
    </row>
    <row r="45" spans="1:3" x14ac:dyDescent="0.25">
      <c r="A45">
        <v>69</v>
      </c>
      <c r="B45" s="4" t="s">
        <v>46</v>
      </c>
      <c r="C45">
        <v>591274.11540000001</v>
      </c>
    </row>
    <row r="46" spans="1:3" x14ac:dyDescent="0.25">
      <c r="A46">
        <v>70</v>
      </c>
      <c r="B46" s="4" t="s">
        <v>47</v>
      </c>
      <c r="C46">
        <v>1</v>
      </c>
    </row>
    <row r="47" spans="1:3" x14ac:dyDescent="0.25">
      <c r="A47">
        <v>71</v>
      </c>
      <c r="B47" s="4" t="s">
        <v>48</v>
      </c>
      <c r="C47">
        <v>624514</v>
      </c>
    </row>
    <row r="48" spans="1:3" x14ac:dyDescent="0.25">
      <c r="A48">
        <v>72</v>
      </c>
      <c r="B48" s="4" t="s">
        <v>49</v>
      </c>
      <c r="C48">
        <v>282844.6923</v>
      </c>
    </row>
    <row r="49" spans="1:3" x14ac:dyDescent="0.25">
      <c r="A49">
        <v>73</v>
      </c>
      <c r="B49" s="4" t="s">
        <v>50</v>
      </c>
      <c r="C49">
        <v>7706814</v>
      </c>
    </row>
    <row r="50" spans="1:3" x14ac:dyDescent="0.25">
      <c r="A50">
        <v>74</v>
      </c>
      <c r="B50" s="4" t="s">
        <v>51</v>
      </c>
      <c r="C50">
        <v>2772911.077</v>
      </c>
    </row>
    <row r="51" spans="1:3" x14ac:dyDescent="0.25">
      <c r="A51">
        <v>75</v>
      </c>
      <c r="B51" s="4" t="s">
        <v>52</v>
      </c>
      <c r="C51">
        <v>9059991</v>
      </c>
    </row>
    <row r="52" spans="1:3" x14ac:dyDescent="0.25">
      <c r="A52">
        <v>76</v>
      </c>
      <c r="B52" s="4" t="s">
        <v>53</v>
      </c>
      <c r="C52">
        <v>3302667</v>
      </c>
    </row>
    <row r="53" spans="1:3" x14ac:dyDescent="0.25">
      <c r="A53">
        <v>77</v>
      </c>
      <c r="B53" s="4" t="s">
        <v>54</v>
      </c>
      <c r="C53">
        <v>6409908</v>
      </c>
    </row>
    <row r="54" spans="1:3" x14ac:dyDescent="0.25">
      <c r="A54">
        <v>78</v>
      </c>
      <c r="B54" s="4" t="s">
        <v>55</v>
      </c>
      <c r="C54">
        <v>0</v>
      </c>
    </row>
    <row r="55" spans="1:3" x14ac:dyDescent="0.25">
      <c r="A55">
        <v>79</v>
      </c>
      <c r="B55" s="4" t="s">
        <v>56</v>
      </c>
      <c r="C55">
        <v>0</v>
      </c>
    </row>
    <row r="56" spans="1:3" x14ac:dyDescent="0.25">
      <c r="A56">
        <v>80</v>
      </c>
      <c r="B56" s="4" t="s">
        <v>57</v>
      </c>
      <c r="C56">
        <v>1341307.692</v>
      </c>
    </row>
    <row r="57" spans="1:3" x14ac:dyDescent="0.25">
      <c r="A57">
        <v>81</v>
      </c>
      <c r="B57" s="4" t="s">
        <v>58</v>
      </c>
      <c r="C57">
        <v>2937293</v>
      </c>
    </row>
    <row r="58" spans="1:3" x14ac:dyDescent="0.25">
      <c r="A58">
        <v>82</v>
      </c>
      <c r="B58" s="4" t="s">
        <v>59</v>
      </c>
      <c r="C58">
        <v>3359376.4619999998</v>
      </c>
    </row>
    <row r="59" spans="1:3" x14ac:dyDescent="0.25">
      <c r="A59">
        <v>83</v>
      </c>
      <c r="B59" s="4" t="s">
        <v>60</v>
      </c>
      <c r="C59">
        <v>0</v>
      </c>
    </row>
    <row r="60" spans="1:3" x14ac:dyDescent="0.25">
      <c r="A60">
        <v>84</v>
      </c>
      <c r="B60" s="4" t="s">
        <v>61</v>
      </c>
      <c r="C60">
        <v>2348900.8849999998</v>
      </c>
    </row>
    <row r="61" spans="1:3" x14ac:dyDescent="0.25">
      <c r="A61">
        <v>85</v>
      </c>
      <c r="B61" s="4" t="s">
        <v>62</v>
      </c>
      <c r="C61">
        <v>1</v>
      </c>
    </row>
    <row r="62" spans="1:3" x14ac:dyDescent="0.25">
      <c r="A62">
        <v>86</v>
      </c>
      <c r="B62" s="4" t="s">
        <v>63</v>
      </c>
      <c r="C62">
        <v>0</v>
      </c>
    </row>
    <row r="63" spans="1:3" x14ac:dyDescent="0.25">
      <c r="A63">
        <v>87</v>
      </c>
      <c r="B63" s="4" t="s">
        <v>64</v>
      </c>
      <c r="C63">
        <v>0</v>
      </c>
    </row>
    <row r="64" spans="1:3" x14ac:dyDescent="0.25">
      <c r="A64">
        <v>88</v>
      </c>
      <c r="B64" s="4" t="s">
        <v>65</v>
      </c>
      <c r="C64">
        <v>1</v>
      </c>
    </row>
    <row r="65" spans="1:3" x14ac:dyDescent="0.25">
      <c r="A65">
        <v>89</v>
      </c>
      <c r="B65" s="4" t="s">
        <v>66</v>
      </c>
      <c r="C65">
        <v>2708253</v>
      </c>
    </row>
    <row r="66" spans="1:3" x14ac:dyDescent="0.25">
      <c r="A66">
        <v>90</v>
      </c>
      <c r="B66" s="4" t="s">
        <v>67</v>
      </c>
      <c r="C66">
        <v>0</v>
      </c>
    </row>
    <row r="67" spans="1:3" x14ac:dyDescent="0.25">
      <c r="A67">
        <v>91</v>
      </c>
      <c r="B67" s="4" t="s">
        <v>68</v>
      </c>
      <c r="C67">
        <v>0</v>
      </c>
    </row>
    <row r="68" spans="1:3" x14ac:dyDescent="0.25">
      <c r="A68">
        <v>92</v>
      </c>
      <c r="B68" s="4" t="s">
        <v>69</v>
      </c>
      <c r="C68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B38D0-2B1F-451F-A496-853B596A368F}">
  <dimension ref="A1:C68"/>
  <sheetViews>
    <sheetView workbookViewId="0">
      <selection sqref="A1:C68"/>
    </sheetView>
  </sheetViews>
  <sheetFormatPr defaultRowHeight="15" x14ac:dyDescent="0.25"/>
  <cols>
    <col min="1" max="1" width="5.28515625" bestFit="1" customWidth="1"/>
    <col min="2" max="2" width="12.42578125" bestFit="1" customWidth="1"/>
    <col min="3" max="3" width="19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26</v>
      </c>
      <c r="B2" s="4" t="s">
        <v>3</v>
      </c>
      <c r="C2">
        <v>-1800369</v>
      </c>
    </row>
    <row r="3" spans="1:3" x14ac:dyDescent="0.25">
      <c r="A3">
        <v>27</v>
      </c>
      <c r="B3" s="4" t="s">
        <v>4</v>
      </c>
      <c r="C3">
        <v>0</v>
      </c>
    </row>
    <row r="4" spans="1:3" x14ac:dyDescent="0.25">
      <c r="A4">
        <v>28</v>
      </c>
      <c r="B4" s="4" t="s">
        <v>5</v>
      </c>
      <c r="C4">
        <v>1</v>
      </c>
    </row>
    <row r="5" spans="1:3" x14ac:dyDescent="0.25">
      <c r="A5">
        <v>29</v>
      </c>
      <c r="B5" s="4" t="s">
        <v>6</v>
      </c>
      <c r="C5">
        <v>-201931</v>
      </c>
    </row>
    <row r="6" spans="1:3" x14ac:dyDescent="0.25">
      <c r="A6">
        <v>30</v>
      </c>
      <c r="B6" s="4" t="s">
        <v>7</v>
      </c>
      <c r="C6">
        <v>4327943.3080000002</v>
      </c>
    </row>
    <row r="7" spans="1:3" x14ac:dyDescent="0.25">
      <c r="A7">
        <v>31</v>
      </c>
      <c r="B7" s="4" t="s">
        <v>8</v>
      </c>
      <c r="C7">
        <v>12276389</v>
      </c>
    </row>
    <row r="8" spans="1:3" x14ac:dyDescent="0.25">
      <c r="A8">
        <v>32</v>
      </c>
      <c r="B8" s="4" t="s">
        <v>9</v>
      </c>
      <c r="C8">
        <v>0</v>
      </c>
    </row>
    <row r="9" spans="1:3" x14ac:dyDescent="0.25">
      <c r="A9">
        <v>33</v>
      </c>
      <c r="B9" s="4" t="s">
        <v>10</v>
      </c>
      <c r="C9">
        <v>1333081.4809999999</v>
      </c>
    </row>
    <row r="10" spans="1:3" x14ac:dyDescent="0.25">
      <c r="A10">
        <v>34</v>
      </c>
      <c r="B10" s="4" t="s">
        <v>11</v>
      </c>
      <c r="C10">
        <v>1097610.635</v>
      </c>
    </row>
    <row r="11" spans="1:3" x14ac:dyDescent="0.25">
      <c r="A11">
        <v>35</v>
      </c>
      <c r="B11" s="4" t="s">
        <v>12</v>
      </c>
      <c r="C11">
        <v>0</v>
      </c>
    </row>
    <row r="12" spans="1:3" x14ac:dyDescent="0.25">
      <c r="A12">
        <v>36</v>
      </c>
      <c r="B12" s="4" t="s">
        <v>13</v>
      </c>
      <c r="C12">
        <v>2680846</v>
      </c>
    </row>
    <row r="13" spans="1:3" x14ac:dyDescent="0.25">
      <c r="A13">
        <v>37</v>
      </c>
      <c r="B13" s="4" t="s">
        <v>14</v>
      </c>
      <c r="C13">
        <v>-497268</v>
      </c>
    </row>
    <row r="14" spans="1:3" x14ac:dyDescent="0.25">
      <c r="A14">
        <v>38</v>
      </c>
      <c r="B14" s="4" t="s">
        <v>15</v>
      </c>
      <c r="C14">
        <v>242405.6923</v>
      </c>
    </row>
    <row r="15" spans="1:3" x14ac:dyDescent="0.25">
      <c r="A15">
        <v>39</v>
      </c>
      <c r="B15" s="4" t="s">
        <v>16</v>
      </c>
      <c r="C15">
        <v>0</v>
      </c>
    </row>
    <row r="16" spans="1:3" x14ac:dyDescent="0.25">
      <c r="A16">
        <v>40</v>
      </c>
      <c r="B16" s="4" t="s">
        <v>17</v>
      </c>
      <c r="C16">
        <v>-2716561</v>
      </c>
    </row>
    <row r="17" spans="1:3" x14ac:dyDescent="0.25">
      <c r="A17">
        <v>41</v>
      </c>
      <c r="B17" s="4" t="s">
        <v>18</v>
      </c>
      <c r="C17">
        <v>2296668.3650000002</v>
      </c>
    </row>
    <row r="18" spans="1:3" x14ac:dyDescent="0.25">
      <c r="A18">
        <v>42</v>
      </c>
      <c r="B18" s="4" t="s">
        <v>19</v>
      </c>
      <c r="C18">
        <v>823177.65379999997</v>
      </c>
    </row>
    <row r="19" spans="1:3" x14ac:dyDescent="0.25">
      <c r="A19">
        <v>43</v>
      </c>
      <c r="B19" s="4" t="s">
        <v>20</v>
      </c>
      <c r="C19">
        <v>88833.096149999998</v>
      </c>
    </row>
    <row r="20" spans="1:3" x14ac:dyDescent="0.25">
      <c r="A20">
        <v>44</v>
      </c>
      <c r="B20" s="4" t="s">
        <v>21</v>
      </c>
      <c r="C20">
        <v>1</v>
      </c>
    </row>
    <row r="21" spans="1:3" x14ac:dyDescent="0.25">
      <c r="A21">
        <v>45</v>
      </c>
      <c r="B21" s="4" t="s">
        <v>22</v>
      </c>
      <c r="C21">
        <v>1</v>
      </c>
    </row>
    <row r="22" spans="1:3" x14ac:dyDescent="0.25">
      <c r="A22">
        <v>46</v>
      </c>
      <c r="B22" s="4" t="s">
        <v>23</v>
      </c>
      <c r="C22">
        <v>86514.346149999998</v>
      </c>
    </row>
    <row r="23" spans="1:3" x14ac:dyDescent="0.25">
      <c r="A23">
        <v>47</v>
      </c>
      <c r="B23" s="4" t="s">
        <v>24</v>
      </c>
      <c r="C23">
        <v>101254.4615</v>
      </c>
    </row>
    <row r="24" spans="1:3" x14ac:dyDescent="0.25">
      <c r="A24">
        <v>48</v>
      </c>
      <c r="B24" s="4" t="s">
        <v>25</v>
      </c>
      <c r="C24">
        <v>-320</v>
      </c>
    </row>
    <row r="25" spans="1:3" x14ac:dyDescent="0.25">
      <c r="A25">
        <v>49</v>
      </c>
      <c r="B25" s="4" t="s">
        <v>26</v>
      </c>
      <c r="C25">
        <v>180698.4038</v>
      </c>
    </row>
    <row r="26" spans="1:3" x14ac:dyDescent="0.25">
      <c r="A26">
        <v>50</v>
      </c>
      <c r="B26" s="4" t="s">
        <v>27</v>
      </c>
      <c r="C26">
        <v>282666.32689999999</v>
      </c>
    </row>
    <row r="27" spans="1:3" x14ac:dyDescent="0.25">
      <c r="A27">
        <v>51</v>
      </c>
      <c r="B27" s="4" t="s">
        <v>28</v>
      </c>
      <c r="C27">
        <v>1387789.7120000001</v>
      </c>
    </row>
    <row r="28" spans="1:3" x14ac:dyDescent="0.25">
      <c r="A28">
        <v>52</v>
      </c>
      <c r="B28" s="4" t="s">
        <v>29</v>
      </c>
      <c r="C28">
        <v>722272.78850000002</v>
      </c>
    </row>
    <row r="29" spans="1:3" x14ac:dyDescent="0.25">
      <c r="A29">
        <v>53</v>
      </c>
      <c r="B29" s="4" t="s">
        <v>30</v>
      </c>
      <c r="C29">
        <v>-372889</v>
      </c>
    </row>
    <row r="30" spans="1:3" x14ac:dyDescent="0.25">
      <c r="A30">
        <v>54</v>
      </c>
      <c r="B30" s="4" t="s">
        <v>31</v>
      </c>
      <c r="C30">
        <v>1</v>
      </c>
    </row>
    <row r="31" spans="1:3" x14ac:dyDescent="0.25">
      <c r="A31">
        <v>55</v>
      </c>
      <c r="B31" s="4" t="s">
        <v>32</v>
      </c>
      <c r="C31">
        <v>1140025.923</v>
      </c>
    </row>
    <row r="32" spans="1:3" x14ac:dyDescent="0.25">
      <c r="A32">
        <v>56</v>
      </c>
      <c r="B32" s="4" t="s">
        <v>33</v>
      </c>
      <c r="C32">
        <v>-212230</v>
      </c>
    </row>
    <row r="33" spans="1:3" x14ac:dyDescent="0.25">
      <c r="A33">
        <v>57</v>
      </c>
      <c r="B33" s="4" t="s">
        <v>34</v>
      </c>
      <c r="C33">
        <v>0</v>
      </c>
    </row>
    <row r="34" spans="1:3" x14ac:dyDescent="0.25">
      <c r="A34">
        <v>58</v>
      </c>
      <c r="B34" s="4" t="s">
        <v>35</v>
      </c>
      <c r="C34">
        <v>-58689</v>
      </c>
    </row>
    <row r="35" spans="1:3" x14ac:dyDescent="0.25">
      <c r="A35">
        <v>59</v>
      </c>
      <c r="B35" s="4" t="s">
        <v>36</v>
      </c>
      <c r="C35">
        <v>-129885</v>
      </c>
    </row>
    <row r="36" spans="1:3" x14ac:dyDescent="0.25">
      <c r="A36">
        <v>60</v>
      </c>
      <c r="B36" s="4" t="s">
        <v>37</v>
      </c>
      <c r="C36">
        <v>5428172.3459999999</v>
      </c>
    </row>
    <row r="37" spans="1:3" x14ac:dyDescent="0.25">
      <c r="A37">
        <v>61</v>
      </c>
      <c r="B37" s="4" t="s">
        <v>38</v>
      </c>
      <c r="C37">
        <v>-1646115</v>
      </c>
    </row>
    <row r="38" spans="1:3" x14ac:dyDescent="0.25">
      <c r="A38">
        <v>62</v>
      </c>
      <c r="B38" s="4" t="s">
        <v>39</v>
      </c>
      <c r="C38">
        <v>0</v>
      </c>
    </row>
    <row r="39" spans="1:3" x14ac:dyDescent="0.25">
      <c r="A39">
        <v>63</v>
      </c>
      <c r="B39" s="4" t="s">
        <v>40</v>
      </c>
      <c r="C39">
        <v>0</v>
      </c>
    </row>
    <row r="40" spans="1:3" x14ac:dyDescent="0.25">
      <c r="A40">
        <v>64</v>
      </c>
      <c r="B40" s="4" t="s">
        <v>41</v>
      </c>
      <c r="C40">
        <v>1</v>
      </c>
    </row>
    <row r="41" spans="1:3" x14ac:dyDescent="0.25">
      <c r="A41">
        <v>65</v>
      </c>
      <c r="B41" s="4" t="s">
        <v>42</v>
      </c>
      <c r="C41">
        <v>2851777.1150000002</v>
      </c>
    </row>
    <row r="42" spans="1:3" x14ac:dyDescent="0.25">
      <c r="A42">
        <v>66</v>
      </c>
      <c r="B42" s="4" t="s">
        <v>43</v>
      </c>
      <c r="C42">
        <v>-195252</v>
      </c>
    </row>
    <row r="43" spans="1:3" x14ac:dyDescent="0.25">
      <c r="A43">
        <v>67</v>
      </c>
      <c r="B43" s="4" t="s">
        <v>44</v>
      </c>
      <c r="C43">
        <v>0</v>
      </c>
    </row>
    <row r="44" spans="1:3" x14ac:dyDescent="0.25">
      <c r="A44">
        <v>68</v>
      </c>
      <c r="B44" s="4" t="s">
        <v>45</v>
      </c>
      <c r="C44">
        <v>18012867</v>
      </c>
    </row>
    <row r="45" spans="1:3" x14ac:dyDescent="0.25">
      <c r="A45">
        <v>69</v>
      </c>
      <c r="B45" s="4" t="s">
        <v>46</v>
      </c>
      <c r="C45">
        <v>591274.11540000001</v>
      </c>
    </row>
    <row r="46" spans="1:3" x14ac:dyDescent="0.25">
      <c r="A46">
        <v>70</v>
      </c>
      <c r="B46" s="4" t="s">
        <v>47</v>
      </c>
      <c r="C46">
        <v>319514</v>
      </c>
    </row>
    <row r="47" spans="1:3" x14ac:dyDescent="0.25">
      <c r="A47">
        <v>71</v>
      </c>
      <c r="B47" s="4" t="s">
        <v>48</v>
      </c>
      <c r="C47">
        <v>1510169.7690000001</v>
      </c>
    </row>
    <row r="48" spans="1:3" x14ac:dyDescent="0.25">
      <c r="A48">
        <v>72</v>
      </c>
      <c r="B48" s="4" t="s">
        <v>49</v>
      </c>
      <c r="C48">
        <v>282844.6923</v>
      </c>
    </row>
    <row r="49" spans="1:3" x14ac:dyDescent="0.25">
      <c r="A49">
        <v>73</v>
      </c>
      <c r="B49" s="4" t="s">
        <v>50</v>
      </c>
      <c r="C49">
        <v>8518720</v>
      </c>
    </row>
    <row r="50" spans="1:3" x14ac:dyDescent="0.25">
      <c r="A50">
        <v>74</v>
      </c>
      <c r="B50" s="4" t="s">
        <v>51</v>
      </c>
      <c r="C50">
        <v>2772911.077</v>
      </c>
    </row>
    <row r="51" spans="1:3" x14ac:dyDescent="0.25">
      <c r="A51">
        <v>75</v>
      </c>
      <c r="B51" s="4" t="s">
        <v>52</v>
      </c>
      <c r="C51">
        <v>9059991</v>
      </c>
    </row>
    <row r="52" spans="1:3" x14ac:dyDescent="0.25">
      <c r="A52">
        <v>76</v>
      </c>
      <c r="B52" s="4" t="s">
        <v>53</v>
      </c>
      <c r="C52">
        <v>4008876.173</v>
      </c>
    </row>
    <row r="53" spans="1:3" x14ac:dyDescent="0.25">
      <c r="A53">
        <v>77</v>
      </c>
      <c r="B53" s="4" t="s">
        <v>54</v>
      </c>
      <c r="C53">
        <v>6673075</v>
      </c>
    </row>
    <row r="54" spans="1:3" x14ac:dyDescent="0.25">
      <c r="A54">
        <v>78</v>
      </c>
      <c r="B54" s="4" t="s">
        <v>55</v>
      </c>
      <c r="C54">
        <v>-882882</v>
      </c>
    </row>
    <row r="55" spans="1:3" x14ac:dyDescent="0.25">
      <c r="A55">
        <v>79</v>
      </c>
      <c r="B55" s="4" t="s">
        <v>56</v>
      </c>
      <c r="C55">
        <v>332958</v>
      </c>
    </row>
    <row r="56" spans="1:3" x14ac:dyDescent="0.25">
      <c r="A56">
        <v>80</v>
      </c>
      <c r="B56" s="4" t="s">
        <v>57</v>
      </c>
      <c r="C56">
        <v>1341307.692</v>
      </c>
    </row>
    <row r="57" spans="1:3" x14ac:dyDescent="0.25">
      <c r="A57">
        <v>81</v>
      </c>
      <c r="B57" s="4" t="s">
        <v>58</v>
      </c>
      <c r="C57">
        <v>2937293</v>
      </c>
    </row>
    <row r="58" spans="1:3" x14ac:dyDescent="0.25">
      <c r="A58">
        <v>82</v>
      </c>
      <c r="B58" s="4" t="s">
        <v>59</v>
      </c>
      <c r="C58">
        <v>3359376.4619999998</v>
      </c>
    </row>
    <row r="59" spans="1:3" x14ac:dyDescent="0.25">
      <c r="A59">
        <v>83</v>
      </c>
      <c r="B59" s="4" t="s">
        <v>60</v>
      </c>
      <c r="C59">
        <v>0</v>
      </c>
    </row>
    <row r="60" spans="1:3" x14ac:dyDescent="0.25">
      <c r="A60">
        <v>84</v>
      </c>
      <c r="B60" s="4" t="s">
        <v>61</v>
      </c>
      <c r="C60">
        <v>2348900.8849999998</v>
      </c>
    </row>
    <row r="61" spans="1:3" x14ac:dyDescent="0.25">
      <c r="A61">
        <v>85</v>
      </c>
      <c r="B61" s="4" t="s">
        <v>62</v>
      </c>
      <c r="C61">
        <v>1</v>
      </c>
    </row>
    <row r="62" spans="1:3" x14ac:dyDescent="0.25">
      <c r="A62">
        <v>86</v>
      </c>
      <c r="B62" s="4" t="s">
        <v>63</v>
      </c>
      <c r="C62">
        <v>-307894</v>
      </c>
    </row>
    <row r="63" spans="1:3" x14ac:dyDescent="0.25">
      <c r="A63">
        <v>87</v>
      </c>
      <c r="B63" s="4" t="s">
        <v>64</v>
      </c>
      <c r="C63">
        <v>0</v>
      </c>
    </row>
    <row r="64" spans="1:3" x14ac:dyDescent="0.25">
      <c r="A64">
        <v>88</v>
      </c>
      <c r="B64" s="4" t="s">
        <v>65</v>
      </c>
      <c r="C64">
        <v>1</v>
      </c>
    </row>
    <row r="65" spans="1:3" x14ac:dyDescent="0.25">
      <c r="A65">
        <v>89</v>
      </c>
      <c r="B65" s="4" t="s">
        <v>66</v>
      </c>
      <c r="C65">
        <v>3949166.577</v>
      </c>
    </row>
    <row r="66" spans="1:3" x14ac:dyDescent="0.25">
      <c r="A66">
        <v>90</v>
      </c>
      <c r="B66" s="4" t="s">
        <v>67</v>
      </c>
      <c r="C66">
        <v>246929.0385</v>
      </c>
    </row>
    <row r="67" spans="1:3" x14ac:dyDescent="0.25">
      <c r="A67">
        <v>91</v>
      </c>
      <c r="B67" s="4" t="s">
        <v>68</v>
      </c>
      <c r="C67">
        <v>535674.0577</v>
      </c>
    </row>
    <row r="68" spans="1:3" x14ac:dyDescent="0.25">
      <c r="A68">
        <v>92</v>
      </c>
      <c r="B68" s="4" t="s">
        <v>69</v>
      </c>
      <c r="C68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A173A-1E41-49C1-B04B-0F5F7B7DCEEF}">
  <dimension ref="A1:C61"/>
  <sheetViews>
    <sheetView workbookViewId="0">
      <selection sqref="A1:C762"/>
    </sheetView>
  </sheetViews>
  <sheetFormatPr defaultRowHeight="15" x14ac:dyDescent="0.25"/>
  <cols>
    <col min="1" max="1" width="12.85546875" bestFit="1" customWidth="1"/>
    <col min="2" max="2" width="14.7109375" bestFit="1" customWidth="1"/>
    <col min="3" max="3" width="16.5703125" bestFit="1" customWidth="1"/>
  </cols>
  <sheetData>
    <row r="1" spans="1:3" x14ac:dyDescent="0.25">
      <c r="A1" t="s">
        <v>72</v>
      </c>
      <c r="B1" t="s">
        <v>73</v>
      </c>
      <c r="C1" t="s">
        <v>74</v>
      </c>
    </row>
    <row r="2" spans="1:3" x14ac:dyDescent="0.25">
      <c r="A2">
        <v>15</v>
      </c>
      <c r="B2">
        <v>68</v>
      </c>
      <c r="C2">
        <v>1263201</v>
      </c>
    </row>
    <row r="3" spans="1:3" x14ac:dyDescent="0.25">
      <c r="A3">
        <v>4</v>
      </c>
      <c r="B3">
        <v>59</v>
      </c>
      <c r="C3">
        <v>2739378</v>
      </c>
    </row>
    <row r="4" spans="1:3" x14ac:dyDescent="0.25">
      <c r="A4">
        <v>4</v>
      </c>
      <c r="B4">
        <v>85</v>
      </c>
      <c r="C4">
        <v>925730</v>
      </c>
    </row>
    <row r="5" spans="1:3" x14ac:dyDescent="0.25">
      <c r="A5">
        <v>4</v>
      </c>
      <c r="B5">
        <v>73</v>
      </c>
      <c r="C5">
        <v>409736</v>
      </c>
    </row>
    <row r="6" spans="1:3" x14ac:dyDescent="0.25">
      <c r="A6">
        <v>23</v>
      </c>
      <c r="B6">
        <v>56</v>
      </c>
      <c r="C6">
        <v>212231</v>
      </c>
    </row>
    <row r="7" spans="1:3" x14ac:dyDescent="0.25">
      <c r="A7">
        <v>25</v>
      </c>
      <c r="B7">
        <v>53</v>
      </c>
      <c r="C7">
        <v>43295</v>
      </c>
    </row>
    <row r="8" spans="1:3" x14ac:dyDescent="0.25">
      <c r="A8">
        <v>2</v>
      </c>
      <c r="B8">
        <v>81</v>
      </c>
      <c r="C8">
        <v>159173</v>
      </c>
    </row>
    <row r="9" spans="1:3" x14ac:dyDescent="0.25">
      <c r="A9">
        <v>0</v>
      </c>
      <c r="B9">
        <v>53</v>
      </c>
      <c r="C9">
        <v>1697851</v>
      </c>
    </row>
    <row r="10" spans="1:3" x14ac:dyDescent="0.25">
      <c r="A10">
        <v>7</v>
      </c>
      <c r="B10">
        <v>45</v>
      </c>
      <c r="C10">
        <v>127452</v>
      </c>
    </row>
    <row r="11" spans="1:3" x14ac:dyDescent="0.25">
      <c r="A11">
        <v>7</v>
      </c>
      <c r="B11">
        <v>26</v>
      </c>
      <c r="C11">
        <v>1986762</v>
      </c>
    </row>
    <row r="12" spans="1:3" x14ac:dyDescent="0.25">
      <c r="A12">
        <v>7</v>
      </c>
      <c r="B12">
        <v>88</v>
      </c>
      <c r="C12">
        <v>114353</v>
      </c>
    </row>
    <row r="13" spans="1:3" x14ac:dyDescent="0.25">
      <c r="A13">
        <v>7</v>
      </c>
      <c r="B13">
        <v>37</v>
      </c>
      <c r="C13">
        <v>497268</v>
      </c>
    </row>
    <row r="14" spans="1:3" x14ac:dyDescent="0.25">
      <c r="A14">
        <v>7</v>
      </c>
      <c r="B14">
        <v>29</v>
      </c>
      <c r="C14">
        <v>201931</v>
      </c>
    </row>
    <row r="15" spans="1:3" x14ac:dyDescent="0.25">
      <c r="A15">
        <v>7</v>
      </c>
      <c r="B15">
        <v>62</v>
      </c>
      <c r="C15">
        <v>306182</v>
      </c>
    </row>
    <row r="16" spans="1:3" x14ac:dyDescent="0.25">
      <c r="A16">
        <v>7</v>
      </c>
      <c r="B16">
        <v>39</v>
      </c>
      <c r="C16">
        <v>119569</v>
      </c>
    </row>
    <row r="17" spans="1:3" x14ac:dyDescent="0.25">
      <c r="A17">
        <v>7</v>
      </c>
      <c r="B17">
        <v>58</v>
      </c>
      <c r="C17">
        <v>58689</v>
      </c>
    </row>
    <row r="18" spans="1:3" x14ac:dyDescent="0.25">
      <c r="A18">
        <v>7</v>
      </c>
      <c r="B18">
        <v>86</v>
      </c>
      <c r="C18">
        <v>307894</v>
      </c>
    </row>
    <row r="19" spans="1:3" x14ac:dyDescent="0.25">
      <c r="A19">
        <v>7</v>
      </c>
      <c r="B19">
        <v>27</v>
      </c>
      <c r="C19">
        <v>201617</v>
      </c>
    </row>
    <row r="20" spans="1:3" x14ac:dyDescent="0.25">
      <c r="A20">
        <v>7</v>
      </c>
      <c r="B20">
        <v>48</v>
      </c>
      <c r="C20">
        <v>320</v>
      </c>
    </row>
    <row r="21" spans="1:3" x14ac:dyDescent="0.25">
      <c r="A21">
        <v>17</v>
      </c>
      <c r="B21">
        <v>77</v>
      </c>
      <c r="C21">
        <v>169785</v>
      </c>
    </row>
    <row r="22" spans="1:3" x14ac:dyDescent="0.25">
      <c r="A22">
        <v>21</v>
      </c>
      <c r="B22">
        <v>31</v>
      </c>
      <c r="C22">
        <v>848925</v>
      </c>
    </row>
    <row r="23" spans="1:3" x14ac:dyDescent="0.25">
      <c r="A23">
        <v>11</v>
      </c>
      <c r="B23">
        <v>67</v>
      </c>
      <c r="C23">
        <v>1130344</v>
      </c>
    </row>
    <row r="24" spans="1:3" x14ac:dyDescent="0.25">
      <c r="A24">
        <v>11</v>
      </c>
      <c r="B24">
        <v>75</v>
      </c>
      <c r="C24">
        <v>1586218</v>
      </c>
    </row>
    <row r="25" spans="1:3" x14ac:dyDescent="0.25">
      <c r="A25">
        <v>1</v>
      </c>
      <c r="B25">
        <v>59</v>
      </c>
      <c r="C25">
        <v>129885</v>
      </c>
    </row>
    <row r="26" spans="1:3" x14ac:dyDescent="0.25">
      <c r="A26">
        <v>10</v>
      </c>
      <c r="B26">
        <v>73</v>
      </c>
      <c r="C26">
        <v>254677</v>
      </c>
    </row>
    <row r="27" spans="1:3" x14ac:dyDescent="0.25">
      <c r="A27">
        <v>13</v>
      </c>
      <c r="B27">
        <v>66</v>
      </c>
      <c r="C27">
        <v>195252</v>
      </c>
    </row>
    <row r="28" spans="1:3" x14ac:dyDescent="0.25">
      <c r="A28">
        <v>5</v>
      </c>
      <c r="B28">
        <v>66</v>
      </c>
      <c r="C28">
        <v>2681959</v>
      </c>
    </row>
    <row r="29" spans="1:3" x14ac:dyDescent="0.25">
      <c r="A29">
        <v>5</v>
      </c>
      <c r="B29">
        <v>26</v>
      </c>
      <c r="C29">
        <v>1800369</v>
      </c>
    </row>
    <row r="30" spans="1:3" x14ac:dyDescent="0.25">
      <c r="A30">
        <v>20</v>
      </c>
      <c r="B30">
        <v>35</v>
      </c>
      <c r="C30">
        <v>1557094</v>
      </c>
    </row>
    <row r="31" spans="1:3" x14ac:dyDescent="0.25">
      <c r="A31">
        <v>20</v>
      </c>
      <c r="B31">
        <v>40</v>
      </c>
      <c r="C31">
        <v>7102987</v>
      </c>
    </row>
    <row r="32" spans="1:3" x14ac:dyDescent="0.25">
      <c r="A32">
        <v>20</v>
      </c>
      <c r="B32">
        <v>83</v>
      </c>
      <c r="C32">
        <v>1950782</v>
      </c>
    </row>
    <row r="33" spans="1:3" x14ac:dyDescent="0.25">
      <c r="A33">
        <v>20</v>
      </c>
      <c r="B33">
        <v>29</v>
      </c>
      <c r="C33">
        <v>201931</v>
      </c>
    </row>
    <row r="34" spans="1:3" x14ac:dyDescent="0.25">
      <c r="A34">
        <v>20</v>
      </c>
      <c r="B34">
        <v>70</v>
      </c>
      <c r="C34">
        <v>325113</v>
      </c>
    </row>
    <row r="35" spans="1:3" x14ac:dyDescent="0.25">
      <c r="A35">
        <v>14</v>
      </c>
      <c r="B35">
        <v>31</v>
      </c>
      <c r="C35">
        <v>747054</v>
      </c>
    </row>
    <row r="36" spans="1:3" x14ac:dyDescent="0.25">
      <c r="A36">
        <v>22</v>
      </c>
      <c r="B36">
        <v>73</v>
      </c>
      <c r="C36">
        <v>1018711</v>
      </c>
    </row>
    <row r="37" spans="1:3" x14ac:dyDescent="0.25">
      <c r="A37">
        <v>9</v>
      </c>
      <c r="B37">
        <v>79</v>
      </c>
      <c r="C37">
        <v>190159</v>
      </c>
    </row>
    <row r="38" spans="1:3" x14ac:dyDescent="0.25">
      <c r="A38">
        <v>12</v>
      </c>
      <c r="B38">
        <v>78</v>
      </c>
      <c r="C38">
        <v>882882</v>
      </c>
    </row>
    <row r="39" spans="1:3" x14ac:dyDescent="0.25">
      <c r="A39">
        <v>3</v>
      </c>
      <c r="B39">
        <v>40</v>
      </c>
      <c r="C39">
        <v>2716562</v>
      </c>
    </row>
    <row r="40" spans="1:3" x14ac:dyDescent="0.25">
      <c r="A40">
        <v>24</v>
      </c>
      <c r="B40">
        <v>78</v>
      </c>
      <c r="C40">
        <v>5172924</v>
      </c>
    </row>
    <row r="41" spans="1:3" x14ac:dyDescent="0.25">
      <c r="A41">
        <v>24</v>
      </c>
      <c r="B41">
        <v>53</v>
      </c>
      <c r="C41">
        <v>7656043</v>
      </c>
    </row>
    <row r="42" spans="1:3" x14ac:dyDescent="0.25">
      <c r="A42">
        <v>19</v>
      </c>
      <c r="B42">
        <v>53</v>
      </c>
      <c r="C42">
        <v>263167</v>
      </c>
    </row>
    <row r="43" spans="1:3" x14ac:dyDescent="0.25">
      <c r="A43">
        <v>6</v>
      </c>
      <c r="B43">
        <v>64</v>
      </c>
      <c r="C43">
        <v>128194</v>
      </c>
    </row>
    <row r="44" spans="1:3" x14ac:dyDescent="0.25">
      <c r="A44">
        <v>6</v>
      </c>
      <c r="B44">
        <v>86</v>
      </c>
      <c r="C44">
        <v>307894</v>
      </c>
    </row>
    <row r="45" spans="1:3" x14ac:dyDescent="0.25">
      <c r="A45">
        <v>6</v>
      </c>
      <c r="B45">
        <v>48</v>
      </c>
      <c r="C45">
        <v>99913</v>
      </c>
    </row>
    <row r="46" spans="1:3" x14ac:dyDescent="0.25">
      <c r="A46">
        <v>6</v>
      </c>
      <c r="B46">
        <v>57</v>
      </c>
      <c r="C46">
        <v>103523</v>
      </c>
    </row>
    <row r="47" spans="1:3" x14ac:dyDescent="0.25">
      <c r="A47">
        <v>6</v>
      </c>
      <c r="B47">
        <v>58</v>
      </c>
      <c r="C47">
        <v>58689</v>
      </c>
    </row>
    <row r="48" spans="1:3" x14ac:dyDescent="0.25">
      <c r="A48">
        <v>6</v>
      </c>
      <c r="B48">
        <v>37</v>
      </c>
      <c r="C48">
        <v>497268</v>
      </c>
    </row>
    <row r="49" spans="1:3" x14ac:dyDescent="0.25">
      <c r="A49">
        <v>6</v>
      </c>
      <c r="B49">
        <v>87</v>
      </c>
      <c r="C49">
        <v>156740</v>
      </c>
    </row>
    <row r="50" spans="1:3" x14ac:dyDescent="0.25">
      <c r="A50">
        <v>6</v>
      </c>
      <c r="B50">
        <v>61</v>
      </c>
      <c r="C50">
        <v>1853323</v>
      </c>
    </row>
    <row r="51" spans="1:3" x14ac:dyDescent="0.25">
      <c r="A51">
        <v>16</v>
      </c>
      <c r="B51">
        <v>61</v>
      </c>
      <c r="C51">
        <v>178783</v>
      </c>
    </row>
    <row r="52" spans="1:3" x14ac:dyDescent="0.25">
      <c r="A52">
        <v>8</v>
      </c>
      <c r="B52">
        <v>56</v>
      </c>
      <c r="C52">
        <v>337602</v>
      </c>
    </row>
    <row r="53" spans="1:3" x14ac:dyDescent="0.25">
      <c r="A53">
        <v>8</v>
      </c>
      <c r="B53">
        <v>32</v>
      </c>
      <c r="C53">
        <v>97373</v>
      </c>
    </row>
    <row r="54" spans="1:3" x14ac:dyDescent="0.25">
      <c r="A54">
        <v>8</v>
      </c>
      <c r="B54">
        <v>92</v>
      </c>
      <c r="C54">
        <v>181254</v>
      </c>
    </row>
    <row r="55" spans="1:3" x14ac:dyDescent="0.25">
      <c r="A55">
        <v>8</v>
      </c>
      <c r="B55">
        <v>54</v>
      </c>
      <c r="C55">
        <v>140216</v>
      </c>
    </row>
    <row r="56" spans="1:3" x14ac:dyDescent="0.25">
      <c r="A56">
        <v>8</v>
      </c>
      <c r="B56">
        <v>44</v>
      </c>
      <c r="C56">
        <v>312681</v>
      </c>
    </row>
    <row r="57" spans="1:3" x14ac:dyDescent="0.25">
      <c r="A57">
        <v>8</v>
      </c>
      <c r="B57">
        <v>28</v>
      </c>
      <c r="C57">
        <v>1250098</v>
      </c>
    </row>
    <row r="58" spans="1:3" x14ac:dyDescent="0.25">
      <c r="A58">
        <v>8</v>
      </c>
      <c r="B58">
        <v>63</v>
      </c>
      <c r="C58">
        <v>56891</v>
      </c>
    </row>
    <row r="59" spans="1:3" x14ac:dyDescent="0.25">
      <c r="A59">
        <v>8</v>
      </c>
      <c r="B59">
        <v>61</v>
      </c>
      <c r="C59">
        <v>1698729</v>
      </c>
    </row>
    <row r="60" spans="1:3" x14ac:dyDescent="0.25">
      <c r="A60">
        <v>18</v>
      </c>
      <c r="B60">
        <v>53</v>
      </c>
      <c r="C60">
        <v>1127373</v>
      </c>
    </row>
    <row r="61" spans="1:3" x14ac:dyDescent="0.25">
      <c r="C61">
        <f>SUM(C2:C60)</f>
        <v>58541999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12CA0-39B7-4E55-ACB3-9963B62B4103}">
  <dimension ref="A1:I75"/>
  <sheetViews>
    <sheetView tabSelected="1" zoomScale="85" zoomScaleNormal="85" workbookViewId="0">
      <selection activeCell="F4" sqref="F4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28515625" bestFit="1" customWidth="1"/>
    <col min="4" max="4" width="22.28515625" bestFit="1" customWidth="1"/>
    <col min="5" max="5" width="18" bestFit="1" customWidth="1"/>
    <col min="6" max="6" width="22.28515625" bestFit="1" customWidth="1"/>
    <col min="7" max="7" width="22.85546875" bestFit="1" customWidth="1"/>
    <col min="8" max="8" width="17.85546875" bestFit="1" customWidth="1"/>
    <col min="9" max="9" width="22.85546875" bestFit="1" customWidth="1"/>
  </cols>
  <sheetData>
    <row r="1" spans="1:9" x14ac:dyDescent="0.25">
      <c r="A1" t="s">
        <v>70</v>
      </c>
      <c r="B1" t="s">
        <v>71</v>
      </c>
      <c r="C1" t="s">
        <v>85</v>
      </c>
      <c r="D1" s="2" t="s">
        <v>75</v>
      </c>
      <c r="E1" s="2" t="s">
        <v>76</v>
      </c>
      <c r="F1" s="2" t="s">
        <v>77</v>
      </c>
      <c r="G1" s="1" t="s">
        <v>78</v>
      </c>
      <c r="H1" s="1" t="s">
        <v>79</v>
      </c>
      <c r="I1" s="1" t="s">
        <v>80</v>
      </c>
    </row>
    <row r="2" spans="1:9" x14ac:dyDescent="0.25">
      <c r="A2">
        <v>26</v>
      </c>
      <c r="B2" s="4" t="s">
        <v>3</v>
      </c>
      <c r="C2">
        <v>1986762.077</v>
      </c>
      <c r="D2" s="4">
        <f>TransparentDemand[[#This Row],[Updated Demand]]</f>
        <v>0</v>
      </c>
      <c r="E2" s="4">
        <f t="shared" ref="E2:E33" si="0">C2-D2</f>
        <v>1986762.077</v>
      </c>
      <c r="F2" s="4">
        <f t="shared" ref="F2:F33" si="1">E2/(C2)</f>
        <v>1</v>
      </c>
      <c r="G2" s="4">
        <f>NonTransparentDemand[[#This Row],[Updated Demand]]</f>
        <v>-1800369</v>
      </c>
      <c r="H2" s="4">
        <f>CountyData[[#This Row],[Column3]]-CountyData[[#This Row],[Competitive Demand]]</f>
        <v>3787131.077</v>
      </c>
      <c r="I2" s="4">
        <f t="shared" ref="I2:I33" si="2">H2/C2</f>
        <v>1.9061824869933834</v>
      </c>
    </row>
    <row r="3" spans="1:9" x14ac:dyDescent="0.25">
      <c r="A3">
        <v>27</v>
      </c>
      <c r="B3" s="4" t="s">
        <v>4</v>
      </c>
      <c r="C3">
        <v>201617.0962</v>
      </c>
      <c r="D3" s="4">
        <f>TransparentDemand[[#This Row],[Updated Demand]]</f>
        <v>0</v>
      </c>
      <c r="E3" s="4">
        <f t="shared" si="0"/>
        <v>201617.0962</v>
      </c>
      <c r="F3" s="4">
        <f t="shared" si="1"/>
        <v>1</v>
      </c>
      <c r="G3" s="4">
        <f>NonTransparentDemand[[#This Row],[Updated Demand]]</f>
        <v>0</v>
      </c>
      <c r="H3" s="4">
        <f>CountyData[[#This Row],[Column3]]-CountyData[[#This Row],[Competitive Demand]]</f>
        <v>201617.0962</v>
      </c>
      <c r="I3" s="4">
        <f t="shared" si="2"/>
        <v>1</v>
      </c>
    </row>
    <row r="4" spans="1:9" x14ac:dyDescent="0.25">
      <c r="A4">
        <v>28</v>
      </c>
      <c r="B4" s="4" t="s">
        <v>5</v>
      </c>
      <c r="C4">
        <v>1250098.7690000001</v>
      </c>
      <c r="D4" s="4">
        <f>TransparentDemand[[#This Row],[Updated Demand]]</f>
        <v>1</v>
      </c>
      <c r="E4" s="4">
        <f t="shared" si="0"/>
        <v>1250097.7690000001</v>
      </c>
      <c r="F4" s="4">
        <f>E4/(C4)</f>
        <v>0.99999920006320719</v>
      </c>
      <c r="G4" s="4">
        <f>NonTransparentDemand[[#This Row],[Updated Demand]]</f>
        <v>1</v>
      </c>
      <c r="H4" s="4">
        <f>CountyData[[#This Row],[Column3]]-CountyData[[#This Row],[Competitive Demand]]</f>
        <v>1250097.7690000001</v>
      </c>
      <c r="I4" s="4">
        <f t="shared" si="2"/>
        <v>0.99999920006320719</v>
      </c>
    </row>
    <row r="5" spans="1:9" x14ac:dyDescent="0.25">
      <c r="A5">
        <v>29</v>
      </c>
      <c r="B5" s="4" t="s">
        <v>6</v>
      </c>
      <c r="C5">
        <v>201931.01920000001</v>
      </c>
      <c r="D5" s="4">
        <f>TransparentDemand[[#This Row],[Updated Demand]]</f>
        <v>0</v>
      </c>
      <c r="E5" s="4">
        <f t="shared" si="0"/>
        <v>201931.01920000001</v>
      </c>
      <c r="F5" s="4">
        <f t="shared" si="1"/>
        <v>1</v>
      </c>
      <c r="G5" s="4">
        <f>NonTransparentDemand[[#This Row],[Updated Demand]]</f>
        <v>-201931</v>
      </c>
      <c r="H5" s="4">
        <f>CountyData[[#This Row],[Column3]]-CountyData[[#This Row],[Competitive Demand]]</f>
        <v>403862.01919999998</v>
      </c>
      <c r="I5" s="4">
        <f t="shared" si="2"/>
        <v>1.9999999049180255</v>
      </c>
    </row>
    <row r="6" spans="1:9" x14ac:dyDescent="0.25">
      <c r="A6">
        <v>30</v>
      </c>
      <c r="B6" s="4" t="s">
        <v>7</v>
      </c>
      <c r="C6">
        <v>4327943.3080000002</v>
      </c>
      <c r="D6" s="4">
        <f>TransparentDemand[[#This Row],[Updated Demand]]</f>
        <v>4327943.3080000002</v>
      </c>
      <c r="E6" s="4">
        <f t="shared" si="0"/>
        <v>0</v>
      </c>
      <c r="F6" s="4">
        <f t="shared" si="1"/>
        <v>0</v>
      </c>
      <c r="G6" s="4">
        <f>NonTransparentDemand[[#This Row],[Updated Demand]]</f>
        <v>4327943.3080000002</v>
      </c>
      <c r="H6" s="4">
        <f>CountyData[[#This Row],[Column3]]-CountyData[[#This Row],[Competitive Demand]]</f>
        <v>0</v>
      </c>
      <c r="I6" s="4">
        <f t="shared" si="2"/>
        <v>0</v>
      </c>
    </row>
    <row r="7" spans="1:9" x14ac:dyDescent="0.25">
      <c r="A7">
        <v>31</v>
      </c>
      <c r="B7" s="4" t="s">
        <v>8</v>
      </c>
      <c r="C7">
        <v>13872367.789999999</v>
      </c>
      <c r="D7" s="4">
        <f>TransparentDemand[[#This Row],[Updated Demand]]</f>
        <v>12276389</v>
      </c>
      <c r="E7" s="4">
        <f t="shared" si="0"/>
        <v>1595978.7899999991</v>
      </c>
      <c r="F7" s="4">
        <f t="shared" si="1"/>
        <v>0.11504732387144986</v>
      </c>
      <c r="G7" s="4">
        <f>NonTransparentDemand[[#This Row],[Updated Demand]]</f>
        <v>12276389</v>
      </c>
      <c r="H7" s="4">
        <f>CountyData[[#This Row],[Column3]]-CountyData[[#This Row],[Competitive Demand]]</f>
        <v>1595978.7899999991</v>
      </c>
      <c r="I7" s="4">
        <f t="shared" si="2"/>
        <v>0.11504732387144986</v>
      </c>
    </row>
    <row r="8" spans="1:9" x14ac:dyDescent="0.25">
      <c r="A8">
        <v>32</v>
      </c>
      <c r="B8" s="4" t="s">
        <v>9</v>
      </c>
      <c r="C8">
        <v>97373.230769999995</v>
      </c>
      <c r="D8" s="4">
        <f>TransparentDemand[[#This Row],[Updated Demand]]</f>
        <v>0</v>
      </c>
      <c r="E8" s="4">
        <f t="shared" si="0"/>
        <v>97373.230769999995</v>
      </c>
      <c r="F8" s="4">
        <f t="shared" si="1"/>
        <v>1</v>
      </c>
      <c r="G8" s="4">
        <f>NonTransparentDemand[[#This Row],[Updated Demand]]</f>
        <v>0</v>
      </c>
      <c r="H8" s="4">
        <f>CountyData[[#This Row],[Column3]]-CountyData[[#This Row],[Competitive Demand]]</f>
        <v>97373.230769999995</v>
      </c>
      <c r="I8" s="4">
        <f t="shared" si="2"/>
        <v>1</v>
      </c>
    </row>
    <row r="9" spans="1:9" x14ac:dyDescent="0.25">
      <c r="A9">
        <v>33</v>
      </c>
      <c r="B9" s="4" t="s">
        <v>10</v>
      </c>
      <c r="C9">
        <v>1333081.4809999999</v>
      </c>
      <c r="D9" s="4">
        <f>TransparentDemand[[#This Row],[Updated Demand]]</f>
        <v>1333081.4809999999</v>
      </c>
      <c r="E9" s="4">
        <f t="shared" si="0"/>
        <v>0</v>
      </c>
      <c r="F9" s="4">
        <f t="shared" si="1"/>
        <v>0</v>
      </c>
      <c r="G9" s="4">
        <f>NonTransparentDemand[[#This Row],[Updated Demand]]</f>
        <v>1333081.4809999999</v>
      </c>
      <c r="H9" s="4">
        <f>CountyData[[#This Row],[Column3]]-CountyData[[#This Row],[Competitive Demand]]</f>
        <v>0</v>
      </c>
      <c r="I9" s="4">
        <f t="shared" si="2"/>
        <v>0</v>
      </c>
    </row>
    <row r="10" spans="1:9" x14ac:dyDescent="0.25">
      <c r="A10">
        <v>34</v>
      </c>
      <c r="B10" s="4" t="s">
        <v>11</v>
      </c>
      <c r="C10">
        <v>1097610.635</v>
      </c>
      <c r="D10" s="4">
        <f>TransparentDemand[[#This Row],[Updated Demand]]</f>
        <v>1</v>
      </c>
      <c r="E10" s="4">
        <f t="shared" si="0"/>
        <v>1097609.635</v>
      </c>
      <c r="F10" s="4">
        <f t="shared" si="1"/>
        <v>0.99999908893011047</v>
      </c>
      <c r="G10" s="4">
        <f>NonTransparentDemand[[#This Row],[Updated Demand]]</f>
        <v>1097610.635</v>
      </c>
      <c r="H10" s="4">
        <f>CountyData[[#This Row],[Column3]]-CountyData[[#This Row],[Competitive Demand]]</f>
        <v>0</v>
      </c>
      <c r="I10" s="4">
        <f t="shared" si="2"/>
        <v>0</v>
      </c>
    </row>
    <row r="11" spans="1:9" x14ac:dyDescent="0.25">
      <c r="A11">
        <v>35</v>
      </c>
      <c r="B11" s="4" t="s">
        <v>12</v>
      </c>
      <c r="C11">
        <v>1557094.135</v>
      </c>
      <c r="D11" s="4">
        <f>TransparentDemand[[#This Row],[Updated Demand]]</f>
        <v>0</v>
      </c>
      <c r="E11" s="4">
        <f t="shared" si="0"/>
        <v>1557094.135</v>
      </c>
      <c r="F11" s="4">
        <f t="shared" si="1"/>
        <v>1</v>
      </c>
      <c r="G11" s="4">
        <f>NonTransparentDemand[[#This Row],[Updated Demand]]</f>
        <v>0</v>
      </c>
      <c r="H11" s="4">
        <f>CountyData[[#This Row],[Column3]]-CountyData[[#This Row],[Competitive Demand]]</f>
        <v>1557094.135</v>
      </c>
      <c r="I11" s="4">
        <f t="shared" si="2"/>
        <v>1</v>
      </c>
    </row>
    <row r="12" spans="1:9" x14ac:dyDescent="0.25">
      <c r="A12">
        <v>36</v>
      </c>
      <c r="B12" s="4" t="s">
        <v>13</v>
      </c>
      <c r="C12">
        <v>2680846</v>
      </c>
      <c r="D12" s="4">
        <f>TransparentDemand[[#This Row],[Updated Demand]]</f>
        <v>2680846</v>
      </c>
      <c r="E12" s="4">
        <f t="shared" si="0"/>
        <v>0</v>
      </c>
      <c r="F12" s="4">
        <f t="shared" si="1"/>
        <v>0</v>
      </c>
      <c r="G12" s="4">
        <f>NonTransparentDemand[[#This Row],[Updated Demand]]</f>
        <v>2680846</v>
      </c>
      <c r="H12" s="4">
        <f>CountyData[[#This Row],[Column3]]-CountyData[[#This Row],[Competitive Demand]]</f>
        <v>0</v>
      </c>
      <c r="I12" s="4">
        <f t="shared" si="2"/>
        <v>0</v>
      </c>
    </row>
    <row r="13" spans="1:9" x14ac:dyDescent="0.25">
      <c r="A13">
        <v>37</v>
      </c>
      <c r="B13" s="4" t="s">
        <v>14</v>
      </c>
      <c r="C13">
        <v>497268.42310000001</v>
      </c>
      <c r="D13" s="4">
        <f>TransparentDemand[[#This Row],[Updated Demand]]</f>
        <v>0</v>
      </c>
      <c r="E13" s="4">
        <f t="shared" si="0"/>
        <v>497268.42310000001</v>
      </c>
      <c r="F13" s="4">
        <f t="shared" si="1"/>
        <v>1</v>
      </c>
      <c r="G13" s="4">
        <f>NonTransparentDemand[[#This Row],[Updated Demand]]</f>
        <v>-497268</v>
      </c>
      <c r="H13" s="4">
        <f>CountyData[[#This Row],[Column3]]-CountyData[[#This Row],[Competitive Demand]]</f>
        <v>994536.42310000001</v>
      </c>
      <c r="I13" s="4">
        <f t="shared" si="2"/>
        <v>1.9999991491516849</v>
      </c>
    </row>
    <row r="14" spans="1:9" x14ac:dyDescent="0.25">
      <c r="A14">
        <v>38</v>
      </c>
      <c r="B14" s="4" t="s">
        <v>15</v>
      </c>
      <c r="C14">
        <v>242405.6923</v>
      </c>
      <c r="D14" s="4">
        <f>TransparentDemand[[#This Row],[Updated Demand]]</f>
        <v>242405.6923</v>
      </c>
      <c r="E14" s="4">
        <f t="shared" si="0"/>
        <v>0</v>
      </c>
      <c r="F14" s="4">
        <f t="shared" si="1"/>
        <v>0</v>
      </c>
      <c r="G14" s="4">
        <f>NonTransparentDemand[[#This Row],[Updated Demand]]</f>
        <v>242405.6923</v>
      </c>
      <c r="H14" s="4">
        <f>CountyData[[#This Row],[Column3]]-CountyData[[#This Row],[Competitive Demand]]</f>
        <v>0</v>
      </c>
      <c r="I14" s="4">
        <f t="shared" si="2"/>
        <v>0</v>
      </c>
    </row>
    <row r="15" spans="1:9" x14ac:dyDescent="0.25">
      <c r="A15">
        <v>39</v>
      </c>
      <c r="B15" s="4" t="s">
        <v>16</v>
      </c>
      <c r="C15">
        <v>119569.0192</v>
      </c>
      <c r="D15" s="4">
        <f>TransparentDemand[[#This Row],[Updated Demand]]</f>
        <v>0</v>
      </c>
      <c r="E15" s="4">
        <f t="shared" si="0"/>
        <v>119569.0192</v>
      </c>
      <c r="F15" s="4">
        <f t="shared" si="1"/>
        <v>1</v>
      </c>
      <c r="G15" s="4">
        <f>NonTransparentDemand[[#This Row],[Updated Demand]]</f>
        <v>0</v>
      </c>
      <c r="H15" s="4">
        <f>CountyData[[#This Row],[Column3]]-CountyData[[#This Row],[Competitive Demand]]</f>
        <v>119569.0192</v>
      </c>
      <c r="I15" s="4">
        <f t="shared" si="2"/>
        <v>1</v>
      </c>
    </row>
    <row r="16" spans="1:9" x14ac:dyDescent="0.25">
      <c r="A16">
        <v>40</v>
      </c>
      <c r="B16" s="4" t="s">
        <v>17</v>
      </c>
      <c r="C16">
        <v>7102987.6349999998</v>
      </c>
      <c r="D16" s="4">
        <f>TransparentDemand[[#This Row],[Updated Demand]]</f>
        <v>1</v>
      </c>
      <c r="E16" s="4">
        <f t="shared" si="0"/>
        <v>7102986.6349999998</v>
      </c>
      <c r="F16" s="4">
        <f t="shared" si="1"/>
        <v>0.99999985921417134</v>
      </c>
      <c r="G16" s="4">
        <f>NonTransparentDemand[[#This Row],[Updated Demand]]</f>
        <v>-2716561</v>
      </c>
      <c r="H16" s="4">
        <f>CountyData[[#This Row],[Column3]]-CountyData[[#This Row],[Competitive Demand]]</f>
        <v>9819548.6349999998</v>
      </c>
      <c r="I16" s="4">
        <f t="shared" si="2"/>
        <v>1.3824532914310783</v>
      </c>
    </row>
    <row r="17" spans="1:9" x14ac:dyDescent="0.25">
      <c r="A17">
        <v>41</v>
      </c>
      <c r="B17" s="4" t="s">
        <v>18</v>
      </c>
      <c r="C17">
        <v>2296668.3650000002</v>
      </c>
      <c r="D17" s="4">
        <f>TransparentDemand[[#This Row],[Updated Demand]]</f>
        <v>2296668.3650000002</v>
      </c>
      <c r="E17" s="4">
        <f t="shared" si="0"/>
        <v>0</v>
      </c>
      <c r="F17" s="4">
        <f t="shared" si="1"/>
        <v>0</v>
      </c>
      <c r="G17" s="4">
        <f>NonTransparentDemand[[#This Row],[Updated Demand]]</f>
        <v>2296668.3650000002</v>
      </c>
      <c r="H17" s="4">
        <f>CountyData[[#This Row],[Column3]]-CountyData[[#This Row],[Competitive Demand]]</f>
        <v>0</v>
      </c>
      <c r="I17" s="4">
        <f t="shared" si="2"/>
        <v>0</v>
      </c>
    </row>
    <row r="18" spans="1:9" x14ac:dyDescent="0.25">
      <c r="A18">
        <v>42</v>
      </c>
      <c r="B18" s="4" t="s">
        <v>19</v>
      </c>
      <c r="C18">
        <v>823177.65379999997</v>
      </c>
      <c r="D18" s="4">
        <f>TransparentDemand[[#This Row],[Updated Demand]]</f>
        <v>1</v>
      </c>
      <c r="E18" s="4">
        <f t="shared" si="0"/>
        <v>823176.65379999997</v>
      </c>
      <c r="F18" s="4">
        <f t="shared" si="1"/>
        <v>0.99999878519540053</v>
      </c>
      <c r="G18" s="4">
        <f>NonTransparentDemand[[#This Row],[Updated Demand]]</f>
        <v>823177.65379999997</v>
      </c>
      <c r="H18" s="4">
        <f>CountyData[[#This Row],[Column3]]-CountyData[[#This Row],[Competitive Demand]]</f>
        <v>0</v>
      </c>
      <c r="I18" s="4">
        <f t="shared" si="2"/>
        <v>0</v>
      </c>
    </row>
    <row r="19" spans="1:9" x14ac:dyDescent="0.25">
      <c r="A19">
        <v>43</v>
      </c>
      <c r="B19" s="4" t="s">
        <v>20</v>
      </c>
      <c r="C19">
        <v>88833.096149999998</v>
      </c>
      <c r="D19" s="4">
        <f>TransparentDemand[[#This Row],[Updated Demand]]</f>
        <v>0</v>
      </c>
      <c r="E19" s="4">
        <f t="shared" si="0"/>
        <v>88833.096149999998</v>
      </c>
      <c r="F19" s="4">
        <f t="shared" si="1"/>
        <v>1</v>
      </c>
      <c r="G19" s="4">
        <f>NonTransparentDemand[[#This Row],[Updated Demand]]</f>
        <v>88833.096149999998</v>
      </c>
      <c r="H19" s="4">
        <f>CountyData[[#This Row],[Column3]]-CountyData[[#This Row],[Competitive Demand]]</f>
        <v>0</v>
      </c>
      <c r="I19" s="4">
        <f t="shared" si="2"/>
        <v>0</v>
      </c>
    </row>
    <row r="20" spans="1:9" x14ac:dyDescent="0.25">
      <c r="A20">
        <v>44</v>
      </c>
      <c r="B20" s="4" t="s">
        <v>21</v>
      </c>
      <c r="C20">
        <v>312681.65379999997</v>
      </c>
      <c r="D20" s="4">
        <f>TransparentDemand[[#This Row],[Updated Demand]]</f>
        <v>1</v>
      </c>
      <c r="E20" s="4">
        <f t="shared" si="0"/>
        <v>312680.65379999997</v>
      </c>
      <c r="F20" s="4">
        <f t="shared" si="1"/>
        <v>0.99999680185905426</v>
      </c>
      <c r="G20" s="4">
        <f>NonTransparentDemand[[#This Row],[Updated Demand]]</f>
        <v>1</v>
      </c>
      <c r="H20" s="4">
        <f>CountyData[[#This Row],[Column3]]-CountyData[[#This Row],[Competitive Demand]]</f>
        <v>312680.65379999997</v>
      </c>
      <c r="I20" s="4">
        <f t="shared" si="2"/>
        <v>0.99999680185905426</v>
      </c>
    </row>
    <row r="21" spans="1:9" x14ac:dyDescent="0.25">
      <c r="A21">
        <v>45</v>
      </c>
      <c r="B21" s="4" t="s">
        <v>22</v>
      </c>
      <c r="C21">
        <v>127452.7692</v>
      </c>
      <c r="D21" s="4">
        <f>TransparentDemand[[#This Row],[Updated Demand]]</f>
        <v>1</v>
      </c>
      <c r="E21" s="4">
        <f t="shared" si="0"/>
        <v>127451.7692</v>
      </c>
      <c r="F21" s="4">
        <f t="shared" si="1"/>
        <v>0.99999215395627516</v>
      </c>
      <c r="G21" s="4">
        <f>NonTransparentDemand[[#This Row],[Updated Demand]]</f>
        <v>1</v>
      </c>
      <c r="H21" s="4">
        <f>CountyData[[#This Row],[Column3]]-CountyData[[#This Row],[Competitive Demand]]</f>
        <v>127451.7692</v>
      </c>
      <c r="I21" s="4">
        <f t="shared" si="2"/>
        <v>0.99999215395627516</v>
      </c>
    </row>
    <row r="22" spans="1:9" x14ac:dyDescent="0.25">
      <c r="A22">
        <v>46</v>
      </c>
      <c r="B22" s="4" t="s">
        <v>23</v>
      </c>
      <c r="C22">
        <v>86514.346149999998</v>
      </c>
      <c r="D22" s="4">
        <f>TransparentDemand[[#This Row],[Updated Demand]]</f>
        <v>86514.346149999998</v>
      </c>
      <c r="E22" s="4">
        <f t="shared" si="0"/>
        <v>0</v>
      </c>
      <c r="F22" s="4">
        <f t="shared" si="1"/>
        <v>0</v>
      </c>
      <c r="G22" s="4">
        <f>NonTransparentDemand[[#This Row],[Updated Demand]]</f>
        <v>86514.346149999998</v>
      </c>
      <c r="H22" s="4">
        <f>CountyData[[#This Row],[Column3]]-CountyData[[#This Row],[Competitive Demand]]</f>
        <v>0</v>
      </c>
      <c r="I22" s="4">
        <f t="shared" si="2"/>
        <v>0</v>
      </c>
    </row>
    <row r="23" spans="1:9" x14ac:dyDescent="0.25">
      <c r="A23">
        <v>47</v>
      </c>
      <c r="B23" s="4" t="s">
        <v>24</v>
      </c>
      <c r="C23">
        <v>101254.4615</v>
      </c>
      <c r="D23" s="4">
        <f>TransparentDemand[[#This Row],[Updated Demand]]</f>
        <v>0</v>
      </c>
      <c r="E23" s="4">
        <f t="shared" si="0"/>
        <v>101254.4615</v>
      </c>
      <c r="F23" s="4">
        <f t="shared" si="1"/>
        <v>1</v>
      </c>
      <c r="G23" s="4">
        <f>NonTransparentDemand[[#This Row],[Updated Demand]]</f>
        <v>101254.4615</v>
      </c>
      <c r="H23" s="4">
        <f>CountyData[[#This Row],[Column3]]-CountyData[[#This Row],[Competitive Demand]]</f>
        <v>0</v>
      </c>
      <c r="I23" s="4">
        <f t="shared" si="2"/>
        <v>0</v>
      </c>
    </row>
    <row r="24" spans="1:9" x14ac:dyDescent="0.25">
      <c r="A24">
        <v>48</v>
      </c>
      <c r="B24" s="4" t="s">
        <v>25</v>
      </c>
      <c r="C24">
        <v>99913.153850000002</v>
      </c>
      <c r="D24" s="4">
        <f>TransparentDemand[[#This Row],[Updated Demand]]</f>
        <v>0</v>
      </c>
      <c r="E24" s="4">
        <f t="shared" si="0"/>
        <v>99913.153850000002</v>
      </c>
      <c r="F24" s="4">
        <f t="shared" si="1"/>
        <v>1</v>
      </c>
      <c r="G24" s="4">
        <f>NonTransparentDemand[[#This Row],[Updated Demand]]</f>
        <v>-320</v>
      </c>
      <c r="H24" s="4">
        <f>CountyData[[#This Row],[Column3]]-CountyData[[#This Row],[Competitive Demand]]</f>
        <v>100233.15385</v>
      </c>
      <c r="I24" s="4">
        <f t="shared" si="2"/>
        <v>1.0032027814924191</v>
      </c>
    </row>
    <row r="25" spans="1:9" x14ac:dyDescent="0.25">
      <c r="A25">
        <v>49</v>
      </c>
      <c r="B25" s="4" t="s">
        <v>26</v>
      </c>
      <c r="C25">
        <v>180698.4038</v>
      </c>
      <c r="D25" s="4">
        <f>TransparentDemand[[#This Row],[Updated Demand]]</f>
        <v>0</v>
      </c>
      <c r="E25" s="4">
        <f t="shared" si="0"/>
        <v>180698.4038</v>
      </c>
      <c r="F25" s="4">
        <f t="shared" si="1"/>
        <v>1</v>
      </c>
      <c r="G25" s="4">
        <f>NonTransparentDemand[[#This Row],[Updated Demand]]</f>
        <v>180698.4038</v>
      </c>
      <c r="H25" s="4">
        <f>CountyData[[#This Row],[Column3]]-CountyData[[#This Row],[Competitive Demand]]</f>
        <v>0</v>
      </c>
      <c r="I25" s="4">
        <f t="shared" si="2"/>
        <v>0</v>
      </c>
    </row>
    <row r="26" spans="1:9" x14ac:dyDescent="0.25">
      <c r="A26">
        <v>50</v>
      </c>
      <c r="B26" s="4" t="s">
        <v>27</v>
      </c>
      <c r="C26">
        <v>282666.32689999999</v>
      </c>
      <c r="D26" s="4">
        <f>TransparentDemand[[#This Row],[Updated Demand]]</f>
        <v>282666.32689999999</v>
      </c>
      <c r="E26" s="4">
        <f t="shared" si="0"/>
        <v>0</v>
      </c>
      <c r="F26" s="4">
        <f t="shared" si="1"/>
        <v>0</v>
      </c>
      <c r="G26" s="4">
        <f>NonTransparentDemand[[#This Row],[Updated Demand]]</f>
        <v>282666.32689999999</v>
      </c>
      <c r="H26" s="4">
        <f>CountyData[[#This Row],[Column3]]-CountyData[[#This Row],[Competitive Demand]]</f>
        <v>0</v>
      </c>
      <c r="I26" s="4">
        <f t="shared" si="2"/>
        <v>0</v>
      </c>
    </row>
    <row r="27" spans="1:9" x14ac:dyDescent="0.25">
      <c r="A27">
        <v>51</v>
      </c>
      <c r="B27" s="4" t="s">
        <v>28</v>
      </c>
      <c r="C27">
        <v>1387789.7120000001</v>
      </c>
      <c r="D27" s="4">
        <f>TransparentDemand[[#This Row],[Updated Demand]]</f>
        <v>1</v>
      </c>
      <c r="E27" s="4">
        <f t="shared" si="0"/>
        <v>1387788.7120000001</v>
      </c>
      <c r="F27" s="4">
        <f t="shared" si="1"/>
        <v>0.99999927942973543</v>
      </c>
      <c r="G27" s="4">
        <f>NonTransparentDemand[[#This Row],[Updated Demand]]</f>
        <v>1387789.7120000001</v>
      </c>
      <c r="H27" s="4">
        <f>CountyData[[#This Row],[Column3]]-CountyData[[#This Row],[Competitive Demand]]</f>
        <v>0</v>
      </c>
      <c r="I27" s="4">
        <f t="shared" si="2"/>
        <v>0</v>
      </c>
    </row>
    <row r="28" spans="1:9" x14ac:dyDescent="0.25">
      <c r="A28">
        <v>52</v>
      </c>
      <c r="B28" s="4" t="s">
        <v>29</v>
      </c>
      <c r="C28">
        <v>722272.78850000002</v>
      </c>
      <c r="D28" s="4">
        <f>TransparentDemand[[#This Row],[Updated Demand]]</f>
        <v>722272.78850000002</v>
      </c>
      <c r="E28" s="4">
        <f t="shared" si="0"/>
        <v>0</v>
      </c>
      <c r="F28" s="4">
        <f t="shared" si="1"/>
        <v>0</v>
      </c>
      <c r="G28" s="4">
        <f>NonTransparentDemand[[#This Row],[Updated Demand]]</f>
        <v>722272.78850000002</v>
      </c>
      <c r="H28" s="4">
        <f>CountyData[[#This Row],[Column3]]-CountyData[[#This Row],[Competitive Demand]]</f>
        <v>0</v>
      </c>
      <c r="I28" s="4">
        <f t="shared" si="2"/>
        <v>0</v>
      </c>
    </row>
    <row r="29" spans="1:9" x14ac:dyDescent="0.25">
      <c r="A29">
        <v>53</v>
      </c>
      <c r="B29" s="4" t="s">
        <v>30</v>
      </c>
      <c r="C29">
        <v>10414840.42</v>
      </c>
      <c r="D29" s="4">
        <f>TransparentDemand[[#This Row],[Updated Demand]]</f>
        <v>0</v>
      </c>
      <c r="E29" s="4">
        <f t="shared" si="0"/>
        <v>10414840.42</v>
      </c>
      <c r="F29" s="4">
        <f t="shared" si="1"/>
        <v>1</v>
      </c>
      <c r="G29" s="4">
        <f>NonTransparentDemand[[#This Row],[Updated Demand]]</f>
        <v>-372889</v>
      </c>
      <c r="H29" s="4">
        <f>CountyData[[#This Row],[Column3]]-CountyData[[#This Row],[Competitive Demand]]</f>
        <v>10787729.42</v>
      </c>
      <c r="I29" s="4">
        <f t="shared" si="2"/>
        <v>1.0358036210793904</v>
      </c>
    </row>
    <row r="30" spans="1:9" x14ac:dyDescent="0.25">
      <c r="A30">
        <v>54</v>
      </c>
      <c r="B30" s="4" t="s">
        <v>31</v>
      </c>
      <c r="C30">
        <v>140216.5962</v>
      </c>
      <c r="D30" s="4">
        <f>TransparentDemand[[#This Row],[Updated Demand]]</f>
        <v>1</v>
      </c>
      <c r="E30" s="4">
        <f t="shared" si="0"/>
        <v>140215.5962</v>
      </c>
      <c r="F30" s="4">
        <f t="shared" si="1"/>
        <v>0.99999286817661315</v>
      </c>
      <c r="G30" s="4">
        <f>NonTransparentDemand[[#This Row],[Updated Demand]]</f>
        <v>1</v>
      </c>
      <c r="H30" s="4">
        <f>CountyData[[#This Row],[Column3]]-CountyData[[#This Row],[Competitive Demand]]</f>
        <v>140215.5962</v>
      </c>
      <c r="I30" s="4">
        <f t="shared" si="2"/>
        <v>0.99999286817661315</v>
      </c>
    </row>
    <row r="31" spans="1:9" x14ac:dyDescent="0.25">
      <c r="A31">
        <v>55</v>
      </c>
      <c r="B31" s="4" t="s">
        <v>32</v>
      </c>
      <c r="C31">
        <v>1140025.923</v>
      </c>
      <c r="D31" s="4">
        <f>TransparentDemand[[#This Row],[Updated Demand]]</f>
        <v>1140025.923</v>
      </c>
      <c r="E31" s="4">
        <f t="shared" si="0"/>
        <v>0</v>
      </c>
      <c r="F31" s="4">
        <f t="shared" si="1"/>
        <v>0</v>
      </c>
      <c r="G31" s="4">
        <f>NonTransparentDemand[[#This Row],[Updated Demand]]</f>
        <v>1140025.923</v>
      </c>
      <c r="H31" s="4">
        <f>CountyData[[#This Row],[Column3]]-CountyData[[#This Row],[Competitive Demand]]</f>
        <v>0</v>
      </c>
      <c r="I31" s="4">
        <f t="shared" si="2"/>
        <v>0</v>
      </c>
    </row>
    <row r="32" spans="1:9" x14ac:dyDescent="0.25">
      <c r="A32">
        <v>56</v>
      </c>
      <c r="B32" s="4" t="s">
        <v>33</v>
      </c>
      <c r="C32">
        <v>337602.86540000001</v>
      </c>
      <c r="D32" s="4">
        <f>TransparentDemand[[#This Row],[Updated Demand]]</f>
        <v>1</v>
      </c>
      <c r="E32" s="4">
        <f t="shared" si="0"/>
        <v>337601.86540000001</v>
      </c>
      <c r="F32" s="4">
        <f t="shared" si="1"/>
        <v>0.99999703793983263</v>
      </c>
      <c r="G32" s="4">
        <f>NonTransparentDemand[[#This Row],[Updated Demand]]</f>
        <v>-212230</v>
      </c>
      <c r="H32" s="4">
        <f>CountyData[[#This Row],[Column3]]-CountyData[[#This Row],[Competitive Demand]]</f>
        <v>549832.86540000001</v>
      </c>
      <c r="I32" s="4">
        <f t="shared" si="2"/>
        <v>1.6286380293263945</v>
      </c>
    </row>
    <row r="33" spans="1:9" x14ac:dyDescent="0.25">
      <c r="A33">
        <v>57</v>
      </c>
      <c r="B33" s="4" t="s">
        <v>34</v>
      </c>
      <c r="C33">
        <v>103523.2692</v>
      </c>
      <c r="D33" s="4">
        <f>TransparentDemand[[#This Row],[Updated Demand]]</f>
        <v>0</v>
      </c>
      <c r="E33" s="4">
        <f t="shared" si="0"/>
        <v>103523.2692</v>
      </c>
      <c r="F33" s="4">
        <f t="shared" si="1"/>
        <v>1</v>
      </c>
      <c r="G33" s="4">
        <f>NonTransparentDemand[[#This Row],[Updated Demand]]</f>
        <v>0</v>
      </c>
      <c r="H33" s="4">
        <f>CountyData[[#This Row],[Column3]]-CountyData[[#This Row],[Competitive Demand]]</f>
        <v>103523.2692</v>
      </c>
      <c r="I33" s="4">
        <f t="shared" si="2"/>
        <v>1</v>
      </c>
    </row>
    <row r="34" spans="1:9" x14ac:dyDescent="0.25">
      <c r="A34">
        <v>58</v>
      </c>
      <c r="B34" s="4" t="s">
        <v>35</v>
      </c>
      <c r="C34">
        <v>58689.346149999998</v>
      </c>
      <c r="D34" s="4">
        <f>TransparentDemand[[#This Row],[Updated Demand]]</f>
        <v>0</v>
      </c>
      <c r="E34" s="4">
        <f t="shared" ref="E34:E65" si="3">C34-D34</f>
        <v>58689.346149999998</v>
      </c>
      <c r="F34" s="4">
        <f t="shared" ref="F34:F65" si="4">E34/(C34)</f>
        <v>1</v>
      </c>
      <c r="G34" s="4">
        <f>NonTransparentDemand[[#This Row],[Updated Demand]]</f>
        <v>-58689</v>
      </c>
      <c r="H34" s="4">
        <f>CountyData[[#This Row],[Column3]]-CountyData[[#This Row],[Competitive Demand]]</f>
        <v>117378.34615</v>
      </c>
      <c r="I34" s="4">
        <f t="shared" ref="I34:I65" si="5">H34/C34</f>
        <v>1.9999941019959719</v>
      </c>
    </row>
    <row r="35" spans="1:9" x14ac:dyDescent="0.25">
      <c r="A35">
        <v>59</v>
      </c>
      <c r="B35" s="4" t="s">
        <v>36</v>
      </c>
      <c r="C35">
        <v>2739378.3849999998</v>
      </c>
      <c r="D35" s="4">
        <f>TransparentDemand[[#This Row],[Updated Demand]]</f>
        <v>0</v>
      </c>
      <c r="E35" s="4">
        <f t="shared" si="3"/>
        <v>2739378.3849999998</v>
      </c>
      <c r="F35" s="4">
        <f t="shared" si="4"/>
        <v>1</v>
      </c>
      <c r="G35" s="4">
        <f>NonTransparentDemand[[#This Row],[Updated Demand]]</f>
        <v>-129885</v>
      </c>
      <c r="H35" s="4">
        <f>CountyData[[#This Row],[Column3]]-CountyData[[#This Row],[Competitive Demand]]</f>
        <v>2869263.3849999998</v>
      </c>
      <c r="I35" s="4">
        <f t="shared" si="5"/>
        <v>1.0474140413428137</v>
      </c>
    </row>
    <row r="36" spans="1:9" x14ac:dyDescent="0.25">
      <c r="A36">
        <v>60</v>
      </c>
      <c r="B36" s="4" t="s">
        <v>37</v>
      </c>
      <c r="C36">
        <v>5428172.3459999999</v>
      </c>
      <c r="D36" s="4">
        <f>TransparentDemand[[#This Row],[Updated Demand]]</f>
        <v>5428172.3459999999</v>
      </c>
      <c r="E36" s="4">
        <f t="shared" si="3"/>
        <v>0</v>
      </c>
      <c r="F36" s="4">
        <f t="shared" si="4"/>
        <v>0</v>
      </c>
      <c r="G36" s="4">
        <f>NonTransparentDemand[[#This Row],[Updated Demand]]</f>
        <v>5428172.3459999999</v>
      </c>
      <c r="H36" s="4">
        <f>CountyData[[#This Row],[Column3]]-CountyData[[#This Row],[Competitive Demand]]</f>
        <v>0</v>
      </c>
      <c r="I36" s="4">
        <f t="shared" si="5"/>
        <v>0</v>
      </c>
    </row>
    <row r="37" spans="1:9" x14ac:dyDescent="0.25">
      <c r="A37">
        <v>61</v>
      </c>
      <c r="B37" s="4" t="s">
        <v>38</v>
      </c>
      <c r="C37">
        <v>2084720.3459999999</v>
      </c>
      <c r="D37" s="4">
        <f>TransparentDemand[[#This Row],[Updated Demand]]</f>
        <v>0</v>
      </c>
      <c r="E37" s="4">
        <f t="shared" si="3"/>
        <v>2084720.3459999999</v>
      </c>
      <c r="F37" s="4">
        <f t="shared" si="4"/>
        <v>1</v>
      </c>
      <c r="G37" s="4">
        <f>NonTransparentDemand[[#This Row],[Updated Demand]]</f>
        <v>-1646115</v>
      </c>
      <c r="H37" s="4">
        <f>CountyData[[#This Row],[Column3]]-CountyData[[#This Row],[Competitive Demand]]</f>
        <v>3730835.3459999999</v>
      </c>
      <c r="I37" s="4">
        <f t="shared" si="5"/>
        <v>1.7896095047752751</v>
      </c>
    </row>
    <row r="38" spans="1:9" x14ac:dyDescent="0.25">
      <c r="A38">
        <v>62</v>
      </c>
      <c r="B38" s="4" t="s">
        <v>39</v>
      </c>
      <c r="C38">
        <v>306182.01919999998</v>
      </c>
      <c r="D38" s="4">
        <f>TransparentDemand[[#This Row],[Updated Demand]]</f>
        <v>0</v>
      </c>
      <c r="E38" s="4">
        <f t="shared" si="3"/>
        <v>306182.01919999998</v>
      </c>
      <c r="F38" s="4">
        <f t="shared" si="4"/>
        <v>1</v>
      </c>
      <c r="G38" s="4">
        <f>NonTransparentDemand[[#This Row],[Updated Demand]]</f>
        <v>0</v>
      </c>
      <c r="H38" s="4">
        <f>CountyData[[#This Row],[Column3]]-CountyData[[#This Row],[Competitive Demand]]</f>
        <v>306182.01919999998</v>
      </c>
      <c r="I38" s="4">
        <f t="shared" si="5"/>
        <v>1</v>
      </c>
    </row>
    <row r="39" spans="1:9" x14ac:dyDescent="0.25">
      <c r="A39">
        <v>63</v>
      </c>
      <c r="B39" s="4" t="s">
        <v>40</v>
      </c>
      <c r="C39">
        <v>56891.42308</v>
      </c>
      <c r="D39" s="4">
        <f>TransparentDemand[[#This Row],[Updated Demand]]</f>
        <v>0</v>
      </c>
      <c r="E39" s="4">
        <f t="shared" si="3"/>
        <v>56891.42308</v>
      </c>
      <c r="F39" s="4">
        <f t="shared" si="4"/>
        <v>1</v>
      </c>
      <c r="G39" s="4">
        <f>NonTransparentDemand[[#This Row],[Updated Demand]]</f>
        <v>0</v>
      </c>
      <c r="H39" s="4">
        <f>CountyData[[#This Row],[Column3]]-CountyData[[#This Row],[Competitive Demand]]</f>
        <v>56891.42308</v>
      </c>
      <c r="I39" s="4">
        <f t="shared" si="5"/>
        <v>1</v>
      </c>
    </row>
    <row r="40" spans="1:9" x14ac:dyDescent="0.25">
      <c r="A40">
        <v>64</v>
      </c>
      <c r="B40" s="4" t="s">
        <v>41</v>
      </c>
      <c r="C40">
        <v>128194.7692</v>
      </c>
      <c r="D40" s="4">
        <f>TransparentDemand[[#This Row],[Updated Demand]]</f>
        <v>1</v>
      </c>
      <c r="E40" s="4">
        <f t="shared" si="3"/>
        <v>128193.7692</v>
      </c>
      <c r="F40" s="4">
        <f t="shared" si="4"/>
        <v>0.99999219936970718</v>
      </c>
      <c r="G40" s="4">
        <f>NonTransparentDemand[[#This Row],[Updated Demand]]</f>
        <v>1</v>
      </c>
      <c r="H40" s="4">
        <f>CountyData[[#This Row],[Column3]]-CountyData[[#This Row],[Competitive Demand]]</f>
        <v>128193.7692</v>
      </c>
      <c r="I40" s="4">
        <f t="shared" si="5"/>
        <v>0.99999219936970718</v>
      </c>
    </row>
    <row r="41" spans="1:9" x14ac:dyDescent="0.25">
      <c r="A41">
        <v>65</v>
      </c>
      <c r="B41" s="4" t="s">
        <v>42</v>
      </c>
      <c r="C41">
        <v>2851777.1150000002</v>
      </c>
      <c r="D41" s="4">
        <f>TransparentDemand[[#This Row],[Updated Demand]]</f>
        <v>2851777.1150000002</v>
      </c>
      <c r="E41" s="4">
        <f t="shared" si="3"/>
        <v>0</v>
      </c>
      <c r="F41" s="4">
        <f t="shared" si="4"/>
        <v>0</v>
      </c>
      <c r="G41" s="4">
        <f>NonTransparentDemand[[#This Row],[Updated Demand]]</f>
        <v>2851777.1150000002</v>
      </c>
      <c r="H41" s="4">
        <f>CountyData[[#This Row],[Column3]]-CountyData[[#This Row],[Competitive Demand]]</f>
        <v>0</v>
      </c>
      <c r="I41" s="4">
        <f t="shared" si="5"/>
        <v>0</v>
      </c>
    </row>
    <row r="42" spans="1:9" x14ac:dyDescent="0.25">
      <c r="A42">
        <v>66</v>
      </c>
      <c r="B42" s="4" t="s">
        <v>43</v>
      </c>
      <c r="C42">
        <v>2681959</v>
      </c>
      <c r="D42" s="4">
        <f>TransparentDemand[[#This Row],[Updated Demand]]</f>
        <v>0</v>
      </c>
      <c r="E42" s="4">
        <f t="shared" si="3"/>
        <v>2681959</v>
      </c>
      <c r="F42" s="4">
        <f t="shared" si="4"/>
        <v>1</v>
      </c>
      <c r="G42" s="4">
        <f>NonTransparentDemand[[#This Row],[Updated Demand]]</f>
        <v>-195252</v>
      </c>
      <c r="H42" s="4">
        <f>CountyData[[#This Row],[Column3]]-CountyData[[#This Row],[Competitive Demand]]</f>
        <v>2877211</v>
      </c>
      <c r="I42" s="4">
        <f t="shared" si="5"/>
        <v>1.0728020077860996</v>
      </c>
    </row>
    <row r="43" spans="1:9" x14ac:dyDescent="0.25">
      <c r="A43">
        <v>67</v>
      </c>
      <c r="B43" s="4" t="s">
        <v>44</v>
      </c>
      <c r="C43">
        <v>1130344.25</v>
      </c>
      <c r="D43" s="4">
        <f>TransparentDemand[[#This Row],[Updated Demand]]</f>
        <v>0</v>
      </c>
      <c r="E43" s="4">
        <f t="shared" si="3"/>
        <v>1130344.25</v>
      </c>
      <c r="F43" s="4">
        <f t="shared" si="4"/>
        <v>1</v>
      </c>
      <c r="G43" s="4">
        <f>NonTransparentDemand[[#This Row],[Updated Demand]]</f>
        <v>0</v>
      </c>
      <c r="H43" s="4">
        <f>CountyData[[#This Row],[Column3]]-CountyData[[#This Row],[Competitive Demand]]</f>
        <v>1130344.25</v>
      </c>
      <c r="I43" s="4">
        <f t="shared" si="5"/>
        <v>1</v>
      </c>
    </row>
    <row r="44" spans="1:9" x14ac:dyDescent="0.25">
      <c r="A44">
        <v>68</v>
      </c>
      <c r="B44" s="4" t="s">
        <v>45</v>
      </c>
      <c r="C44">
        <v>19276068.399999999</v>
      </c>
      <c r="D44" s="4">
        <f>TransparentDemand[[#This Row],[Updated Demand]]</f>
        <v>18012867</v>
      </c>
      <c r="E44" s="4">
        <f t="shared" si="3"/>
        <v>1263201.3999999985</v>
      </c>
      <c r="F44" s="4">
        <f t="shared" si="4"/>
        <v>6.5532108196918334E-2</v>
      </c>
      <c r="G44" s="4">
        <f>NonTransparentDemand[[#This Row],[Updated Demand]]</f>
        <v>18012867</v>
      </c>
      <c r="H44" s="4">
        <f>CountyData[[#This Row],[Column3]]-CountyData[[#This Row],[Competitive Demand]]</f>
        <v>1263201.3999999985</v>
      </c>
      <c r="I44" s="4">
        <f t="shared" si="5"/>
        <v>6.5532108196918334E-2</v>
      </c>
    </row>
    <row r="45" spans="1:9" x14ac:dyDescent="0.25">
      <c r="A45">
        <v>69</v>
      </c>
      <c r="B45" s="4" t="s">
        <v>46</v>
      </c>
      <c r="C45">
        <v>591274.11540000001</v>
      </c>
      <c r="D45" s="4">
        <f>TransparentDemand[[#This Row],[Updated Demand]]</f>
        <v>591274.11540000001</v>
      </c>
      <c r="E45" s="4">
        <f t="shared" si="3"/>
        <v>0</v>
      </c>
      <c r="F45" s="4">
        <f t="shared" si="4"/>
        <v>0</v>
      </c>
      <c r="G45" s="4">
        <f>NonTransparentDemand[[#This Row],[Updated Demand]]</f>
        <v>591274.11540000001</v>
      </c>
      <c r="H45" s="4">
        <f>CountyData[[#This Row],[Column3]]-CountyData[[#This Row],[Competitive Demand]]</f>
        <v>0</v>
      </c>
      <c r="I45" s="4">
        <f t="shared" si="5"/>
        <v>0</v>
      </c>
    </row>
    <row r="46" spans="1:9" x14ac:dyDescent="0.25">
      <c r="A46">
        <v>70</v>
      </c>
      <c r="B46" s="4" t="s">
        <v>47</v>
      </c>
      <c r="C46">
        <v>644626.76919999998</v>
      </c>
      <c r="D46" s="4">
        <f>TransparentDemand[[#This Row],[Updated Demand]]</f>
        <v>1</v>
      </c>
      <c r="E46" s="4">
        <f t="shared" si="3"/>
        <v>644625.76919999998</v>
      </c>
      <c r="F46" s="4">
        <f t="shared" si="4"/>
        <v>0.99999844871474819</v>
      </c>
      <c r="G46" s="4">
        <f>NonTransparentDemand[[#This Row],[Updated Demand]]</f>
        <v>319514</v>
      </c>
      <c r="H46" s="4">
        <f>CountyData[[#This Row],[Column3]]-CountyData[[#This Row],[Competitive Demand]]</f>
        <v>325112.76919999998</v>
      </c>
      <c r="I46" s="4">
        <f t="shared" si="5"/>
        <v>0.5043426440442027</v>
      </c>
    </row>
    <row r="47" spans="1:9" x14ac:dyDescent="0.25">
      <c r="A47">
        <v>71</v>
      </c>
      <c r="B47" s="4" t="s">
        <v>48</v>
      </c>
      <c r="C47">
        <v>1510169.7690000001</v>
      </c>
      <c r="D47" s="4">
        <f>TransparentDemand[[#This Row],[Updated Demand]]</f>
        <v>624514</v>
      </c>
      <c r="E47" s="4">
        <f t="shared" si="3"/>
        <v>885655.76900000009</v>
      </c>
      <c r="F47" s="4">
        <f t="shared" si="4"/>
        <v>0.58646106363687911</v>
      </c>
      <c r="G47" s="4">
        <f>NonTransparentDemand[[#This Row],[Updated Demand]]</f>
        <v>1510169.7690000001</v>
      </c>
      <c r="H47" s="4">
        <f>CountyData[[#This Row],[Column3]]-CountyData[[#This Row],[Competitive Demand]]</f>
        <v>0</v>
      </c>
      <c r="I47" s="4">
        <f t="shared" si="5"/>
        <v>0</v>
      </c>
    </row>
    <row r="48" spans="1:9" x14ac:dyDescent="0.25">
      <c r="A48">
        <v>72</v>
      </c>
      <c r="B48" s="4" t="s">
        <v>49</v>
      </c>
      <c r="C48">
        <v>282844.6923</v>
      </c>
      <c r="D48" s="4">
        <f>TransparentDemand[[#This Row],[Updated Demand]]</f>
        <v>282844.6923</v>
      </c>
      <c r="E48" s="4">
        <f t="shared" si="3"/>
        <v>0</v>
      </c>
      <c r="F48" s="4">
        <f t="shared" si="4"/>
        <v>0</v>
      </c>
      <c r="G48" s="4">
        <f>NonTransparentDemand[[#This Row],[Updated Demand]]</f>
        <v>282844.6923</v>
      </c>
      <c r="H48" s="4">
        <f>CountyData[[#This Row],[Column3]]-CountyData[[#This Row],[Competitive Demand]]</f>
        <v>0</v>
      </c>
      <c r="I48" s="4">
        <f t="shared" si="5"/>
        <v>0</v>
      </c>
    </row>
    <row r="49" spans="1:9" x14ac:dyDescent="0.25">
      <c r="A49">
        <v>73</v>
      </c>
      <c r="B49" s="4" t="s">
        <v>50</v>
      </c>
      <c r="C49">
        <v>10201843.619999999</v>
      </c>
      <c r="D49" s="4">
        <f>TransparentDemand[[#This Row],[Updated Demand]]</f>
        <v>7706814</v>
      </c>
      <c r="E49" s="4">
        <f t="shared" si="3"/>
        <v>2495029.6199999992</v>
      </c>
      <c r="F49" s="4">
        <f t="shared" si="4"/>
        <v>0.24456654237560244</v>
      </c>
      <c r="G49" s="4">
        <f>NonTransparentDemand[[#This Row],[Updated Demand]]</f>
        <v>8518720</v>
      </c>
      <c r="H49" s="4">
        <f>CountyData[[#This Row],[Column3]]-CountyData[[#This Row],[Competitive Demand]]</f>
        <v>1683123.6199999992</v>
      </c>
      <c r="I49" s="4">
        <f t="shared" si="5"/>
        <v>0.16498229954244284</v>
      </c>
    </row>
    <row r="50" spans="1:9" x14ac:dyDescent="0.25">
      <c r="A50">
        <v>74</v>
      </c>
      <c r="B50" s="4" t="s">
        <v>51</v>
      </c>
      <c r="C50">
        <v>2772911.077</v>
      </c>
      <c r="D50" s="4">
        <f>TransparentDemand[[#This Row],[Updated Demand]]</f>
        <v>2772911.077</v>
      </c>
      <c r="E50" s="4">
        <f t="shared" si="3"/>
        <v>0</v>
      </c>
      <c r="F50" s="4">
        <f t="shared" si="4"/>
        <v>0</v>
      </c>
      <c r="G50" s="4">
        <f>NonTransparentDemand[[#This Row],[Updated Demand]]</f>
        <v>2772911.077</v>
      </c>
      <c r="H50" s="4">
        <f>CountyData[[#This Row],[Column3]]-CountyData[[#This Row],[Competitive Demand]]</f>
        <v>0</v>
      </c>
      <c r="I50" s="4">
        <f t="shared" si="5"/>
        <v>0</v>
      </c>
    </row>
    <row r="51" spans="1:9" x14ac:dyDescent="0.25">
      <c r="A51">
        <v>75</v>
      </c>
      <c r="B51" s="4" t="s">
        <v>52</v>
      </c>
      <c r="C51">
        <v>10646208.869999999</v>
      </c>
      <c r="D51" s="4">
        <f>TransparentDemand[[#This Row],[Updated Demand]]</f>
        <v>9059991</v>
      </c>
      <c r="E51" s="4">
        <f t="shared" si="3"/>
        <v>1586217.8699999992</v>
      </c>
      <c r="F51" s="4">
        <f t="shared" si="4"/>
        <v>0.14899368304428159</v>
      </c>
      <c r="G51" s="4">
        <f>NonTransparentDemand[[#This Row],[Updated Demand]]</f>
        <v>9059991</v>
      </c>
      <c r="H51" s="4">
        <f>CountyData[[#This Row],[Column3]]-CountyData[[#This Row],[Competitive Demand]]</f>
        <v>1586217.8699999992</v>
      </c>
      <c r="I51" s="4">
        <f t="shared" si="5"/>
        <v>0.14899368304428159</v>
      </c>
    </row>
    <row r="52" spans="1:9" x14ac:dyDescent="0.25">
      <c r="A52">
        <v>76</v>
      </c>
      <c r="B52" s="4" t="s">
        <v>53</v>
      </c>
      <c r="C52">
        <v>4008876.173</v>
      </c>
      <c r="D52" s="4">
        <f>TransparentDemand[[#This Row],[Updated Demand]]</f>
        <v>3302667</v>
      </c>
      <c r="E52" s="4">
        <f t="shared" si="3"/>
        <v>706209.17299999995</v>
      </c>
      <c r="F52" s="4">
        <f t="shared" si="4"/>
        <v>0.17616138352098709</v>
      </c>
      <c r="G52" s="4">
        <f>NonTransparentDemand[[#This Row],[Updated Demand]]</f>
        <v>4008876.173</v>
      </c>
      <c r="H52" s="4">
        <f>CountyData[[#This Row],[Column3]]-CountyData[[#This Row],[Competitive Demand]]</f>
        <v>0</v>
      </c>
      <c r="I52" s="4">
        <f t="shared" si="5"/>
        <v>0</v>
      </c>
    </row>
    <row r="53" spans="1:9" x14ac:dyDescent="0.25">
      <c r="A53">
        <v>77</v>
      </c>
      <c r="B53" s="4" t="s">
        <v>54</v>
      </c>
      <c r="C53">
        <v>6842859.5580000002</v>
      </c>
      <c r="D53" s="4">
        <f>TransparentDemand[[#This Row],[Updated Demand]]</f>
        <v>6409908</v>
      </c>
      <c r="E53" s="4">
        <f t="shared" si="3"/>
        <v>432951.55800000019</v>
      </c>
      <c r="F53" s="4">
        <f t="shared" si="4"/>
        <v>6.3270560257785172E-2</v>
      </c>
      <c r="G53" s="4">
        <f>NonTransparentDemand[[#This Row],[Updated Demand]]</f>
        <v>6673075</v>
      </c>
      <c r="H53" s="4">
        <f>CountyData[[#This Row],[Column3]]-CountyData[[#This Row],[Competitive Demand]]</f>
        <v>169784.55800000019</v>
      </c>
      <c r="I53" s="4">
        <f t="shared" si="5"/>
        <v>2.4811930825250496E-2</v>
      </c>
    </row>
    <row r="54" spans="1:9" x14ac:dyDescent="0.25">
      <c r="A54">
        <v>78</v>
      </c>
      <c r="B54" s="4" t="s">
        <v>55</v>
      </c>
      <c r="C54">
        <v>5172924.3459999999</v>
      </c>
      <c r="D54" s="4">
        <f>TransparentDemand[[#This Row],[Updated Demand]]</f>
        <v>0</v>
      </c>
      <c r="E54" s="4">
        <f t="shared" si="3"/>
        <v>5172924.3459999999</v>
      </c>
      <c r="F54" s="4">
        <f t="shared" si="4"/>
        <v>1</v>
      </c>
      <c r="G54" s="4">
        <f>NonTransparentDemand[[#This Row],[Updated Demand]]</f>
        <v>-882882</v>
      </c>
      <c r="H54" s="4">
        <f>CountyData[[#This Row],[Column3]]-CountyData[[#This Row],[Competitive Demand]]</f>
        <v>6055806.3459999999</v>
      </c>
      <c r="I54" s="4">
        <f t="shared" si="5"/>
        <v>1.1706736733319316</v>
      </c>
    </row>
    <row r="55" spans="1:9" x14ac:dyDescent="0.25">
      <c r="A55">
        <v>79</v>
      </c>
      <c r="B55" s="4" t="s">
        <v>56</v>
      </c>
      <c r="C55">
        <v>523117.13459999999</v>
      </c>
      <c r="D55" s="4">
        <f>TransparentDemand[[#This Row],[Updated Demand]]</f>
        <v>0</v>
      </c>
      <c r="E55" s="4">
        <f t="shared" si="3"/>
        <v>523117.13459999999</v>
      </c>
      <c r="F55" s="4">
        <f t="shared" si="4"/>
        <v>1</v>
      </c>
      <c r="G55" s="4">
        <f>NonTransparentDemand[[#This Row],[Updated Demand]]</f>
        <v>332958</v>
      </c>
      <c r="H55" s="4">
        <f>CountyData[[#This Row],[Column3]]-CountyData[[#This Row],[Competitive Demand]]</f>
        <v>190159.13459999999</v>
      </c>
      <c r="I55" s="4">
        <f t="shared" si="5"/>
        <v>0.36351157708761467</v>
      </c>
    </row>
    <row r="56" spans="1:9" x14ac:dyDescent="0.25">
      <c r="A56">
        <v>80</v>
      </c>
      <c r="B56" s="4" t="s">
        <v>57</v>
      </c>
      <c r="C56">
        <v>1341307.692</v>
      </c>
      <c r="D56" s="4">
        <f>TransparentDemand[[#This Row],[Updated Demand]]</f>
        <v>1341307.692</v>
      </c>
      <c r="E56" s="4">
        <f t="shared" si="3"/>
        <v>0</v>
      </c>
      <c r="F56" s="4">
        <f t="shared" si="4"/>
        <v>0</v>
      </c>
      <c r="G56" s="4">
        <f>NonTransparentDemand[[#This Row],[Updated Demand]]</f>
        <v>1341307.692</v>
      </c>
      <c r="H56" s="4">
        <f>CountyData[[#This Row],[Column3]]-CountyData[[#This Row],[Competitive Demand]]</f>
        <v>0</v>
      </c>
      <c r="I56" s="4">
        <f t="shared" si="5"/>
        <v>0</v>
      </c>
    </row>
    <row r="57" spans="1:9" x14ac:dyDescent="0.25">
      <c r="A57">
        <v>81</v>
      </c>
      <c r="B57" s="4" t="s">
        <v>58</v>
      </c>
      <c r="C57">
        <v>3096465.8849999998</v>
      </c>
      <c r="D57" s="4">
        <f>TransparentDemand[[#This Row],[Updated Demand]]</f>
        <v>2937293</v>
      </c>
      <c r="E57" s="4">
        <f t="shared" si="3"/>
        <v>159172.88499999978</v>
      </c>
      <c r="F57" s="4">
        <f t="shared" si="4"/>
        <v>5.1404695194954421E-2</v>
      </c>
      <c r="G57" s="4">
        <f>NonTransparentDemand[[#This Row],[Updated Demand]]</f>
        <v>2937293</v>
      </c>
      <c r="H57" s="4">
        <f>CountyData[[#This Row],[Column3]]-CountyData[[#This Row],[Competitive Demand]]</f>
        <v>159172.88499999978</v>
      </c>
      <c r="I57" s="4">
        <f t="shared" si="5"/>
        <v>5.1404695194954421E-2</v>
      </c>
    </row>
    <row r="58" spans="1:9" x14ac:dyDescent="0.25">
      <c r="A58">
        <v>82</v>
      </c>
      <c r="B58" s="4" t="s">
        <v>59</v>
      </c>
      <c r="C58">
        <v>3359376.4619999998</v>
      </c>
      <c r="D58" s="4">
        <f>TransparentDemand[[#This Row],[Updated Demand]]</f>
        <v>3359376.4619999998</v>
      </c>
      <c r="E58" s="4">
        <f t="shared" si="3"/>
        <v>0</v>
      </c>
      <c r="F58" s="4">
        <f t="shared" si="4"/>
        <v>0</v>
      </c>
      <c r="G58" s="4">
        <f>NonTransparentDemand[[#This Row],[Updated Demand]]</f>
        <v>3359376.4619999998</v>
      </c>
      <c r="H58" s="4">
        <f>CountyData[[#This Row],[Column3]]-CountyData[[#This Row],[Competitive Demand]]</f>
        <v>0</v>
      </c>
      <c r="I58" s="4">
        <f t="shared" si="5"/>
        <v>0</v>
      </c>
    </row>
    <row r="59" spans="1:9" x14ac:dyDescent="0.25">
      <c r="A59">
        <v>83</v>
      </c>
      <c r="B59" s="4" t="s">
        <v>60</v>
      </c>
      <c r="C59">
        <v>1950782.2120000001</v>
      </c>
      <c r="D59" s="4">
        <f>TransparentDemand[[#This Row],[Updated Demand]]</f>
        <v>0</v>
      </c>
      <c r="E59" s="4">
        <f t="shared" si="3"/>
        <v>1950782.2120000001</v>
      </c>
      <c r="F59" s="4">
        <f t="shared" si="4"/>
        <v>1</v>
      </c>
      <c r="G59" s="4">
        <f>NonTransparentDemand[[#This Row],[Updated Demand]]</f>
        <v>0</v>
      </c>
      <c r="H59" s="4">
        <f>CountyData[[#This Row],[Column3]]-CountyData[[#This Row],[Competitive Demand]]</f>
        <v>1950782.2120000001</v>
      </c>
      <c r="I59" s="4">
        <f t="shared" si="5"/>
        <v>1</v>
      </c>
    </row>
    <row r="60" spans="1:9" x14ac:dyDescent="0.25">
      <c r="A60">
        <v>84</v>
      </c>
      <c r="B60" s="4" t="s">
        <v>61</v>
      </c>
      <c r="C60">
        <v>2348900.8849999998</v>
      </c>
      <c r="D60" s="4">
        <f>TransparentDemand[[#This Row],[Updated Demand]]</f>
        <v>2348900.8849999998</v>
      </c>
      <c r="E60" s="4">
        <f t="shared" si="3"/>
        <v>0</v>
      </c>
      <c r="F60" s="4">
        <f t="shared" si="4"/>
        <v>0</v>
      </c>
      <c r="G60" s="4">
        <f>NonTransparentDemand[[#This Row],[Updated Demand]]</f>
        <v>2348900.8849999998</v>
      </c>
      <c r="H60" s="4">
        <f>CountyData[[#This Row],[Column3]]-CountyData[[#This Row],[Competitive Demand]]</f>
        <v>0</v>
      </c>
      <c r="I60" s="4">
        <f t="shared" si="5"/>
        <v>0</v>
      </c>
    </row>
    <row r="61" spans="1:9" x14ac:dyDescent="0.25">
      <c r="A61">
        <v>85</v>
      </c>
      <c r="B61" s="4" t="s">
        <v>62</v>
      </c>
      <c r="C61">
        <v>925730.61540000001</v>
      </c>
      <c r="D61" s="4">
        <f>TransparentDemand[[#This Row],[Updated Demand]]</f>
        <v>1</v>
      </c>
      <c r="E61" s="4">
        <f t="shared" si="3"/>
        <v>925729.61540000001</v>
      </c>
      <c r="F61" s="4">
        <f t="shared" si="4"/>
        <v>0.99999891977214173</v>
      </c>
      <c r="G61" s="4">
        <f>NonTransparentDemand[[#This Row],[Updated Demand]]</f>
        <v>1</v>
      </c>
      <c r="H61" s="4">
        <f>CountyData[[#This Row],[Column3]]-CountyData[[#This Row],[Competitive Demand]]</f>
        <v>925729.61540000001</v>
      </c>
      <c r="I61" s="4">
        <f t="shared" si="5"/>
        <v>0.99999891977214173</v>
      </c>
    </row>
    <row r="62" spans="1:9" x14ac:dyDescent="0.25">
      <c r="A62">
        <v>86</v>
      </c>
      <c r="B62" s="4" t="s">
        <v>63</v>
      </c>
      <c r="C62">
        <v>307894.32689999999</v>
      </c>
      <c r="D62" s="4">
        <f>TransparentDemand[[#This Row],[Updated Demand]]</f>
        <v>0</v>
      </c>
      <c r="E62" s="4">
        <f t="shared" si="3"/>
        <v>307894.32689999999</v>
      </c>
      <c r="F62" s="4">
        <f t="shared" si="4"/>
        <v>1</v>
      </c>
      <c r="G62" s="4">
        <f>NonTransparentDemand[[#This Row],[Updated Demand]]</f>
        <v>-307894</v>
      </c>
      <c r="H62" s="4">
        <f>CountyData[[#This Row],[Column3]]-CountyData[[#This Row],[Competitive Demand]]</f>
        <v>615788.32689999999</v>
      </c>
      <c r="I62" s="4">
        <f t="shared" si="5"/>
        <v>1.9999989382720906</v>
      </c>
    </row>
    <row r="63" spans="1:9" x14ac:dyDescent="0.25">
      <c r="A63">
        <v>87</v>
      </c>
      <c r="B63" s="4" t="s">
        <v>64</v>
      </c>
      <c r="C63">
        <v>156740.36540000001</v>
      </c>
      <c r="D63" s="4">
        <f>TransparentDemand[[#This Row],[Updated Demand]]</f>
        <v>0</v>
      </c>
      <c r="E63" s="4">
        <f t="shared" si="3"/>
        <v>156740.36540000001</v>
      </c>
      <c r="F63" s="4">
        <f t="shared" si="4"/>
        <v>1</v>
      </c>
      <c r="G63" s="4">
        <f>NonTransparentDemand[[#This Row],[Updated Demand]]</f>
        <v>0</v>
      </c>
      <c r="H63" s="4">
        <f>CountyData[[#This Row],[Column3]]-CountyData[[#This Row],[Competitive Demand]]</f>
        <v>156740.36540000001</v>
      </c>
      <c r="I63" s="4">
        <f t="shared" si="5"/>
        <v>1</v>
      </c>
    </row>
    <row r="64" spans="1:9" x14ac:dyDescent="0.25">
      <c r="A64">
        <v>88</v>
      </c>
      <c r="B64" s="4" t="s">
        <v>65</v>
      </c>
      <c r="C64">
        <v>114353.6154</v>
      </c>
      <c r="D64" s="4">
        <f>TransparentDemand[[#This Row],[Updated Demand]]</f>
        <v>1</v>
      </c>
      <c r="E64" s="4">
        <f t="shared" si="3"/>
        <v>114352.6154</v>
      </c>
      <c r="F64" s="4">
        <f t="shared" si="4"/>
        <v>0.99999125519559218</v>
      </c>
      <c r="G64" s="4">
        <f>NonTransparentDemand[[#This Row],[Updated Demand]]</f>
        <v>1</v>
      </c>
      <c r="H64" s="4">
        <f>CountyData[[#This Row],[Column3]]-CountyData[[#This Row],[Competitive Demand]]</f>
        <v>114352.6154</v>
      </c>
      <c r="I64" s="4">
        <f t="shared" si="5"/>
        <v>0.99999125519559218</v>
      </c>
    </row>
    <row r="65" spans="1:9" x14ac:dyDescent="0.25">
      <c r="A65">
        <v>89</v>
      </c>
      <c r="B65" s="4" t="s">
        <v>66</v>
      </c>
      <c r="C65">
        <v>3949166.577</v>
      </c>
      <c r="D65" s="4">
        <f>TransparentDemand[[#This Row],[Updated Demand]]</f>
        <v>2708253</v>
      </c>
      <c r="E65" s="4">
        <f t="shared" si="3"/>
        <v>1240913.577</v>
      </c>
      <c r="F65" s="4">
        <f t="shared" si="4"/>
        <v>0.31422163456641655</v>
      </c>
      <c r="G65" s="4">
        <f>NonTransparentDemand[[#This Row],[Updated Demand]]</f>
        <v>3949166.577</v>
      </c>
      <c r="H65" s="4">
        <f>CountyData[[#This Row],[Column3]]-CountyData[[#This Row],[Competitive Demand]]</f>
        <v>0</v>
      </c>
      <c r="I65" s="4">
        <f t="shared" si="5"/>
        <v>0</v>
      </c>
    </row>
    <row r="66" spans="1:9" x14ac:dyDescent="0.25">
      <c r="A66">
        <v>90</v>
      </c>
      <c r="B66" s="4" t="s">
        <v>67</v>
      </c>
      <c r="C66">
        <v>246929.0385</v>
      </c>
      <c r="D66" s="4">
        <f>TransparentDemand[[#This Row],[Updated Demand]]</f>
        <v>0</v>
      </c>
      <c r="E66" s="4">
        <f t="shared" ref="E66:E68" si="6">C66-D66</f>
        <v>246929.0385</v>
      </c>
      <c r="F66" s="4">
        <f t="shared" ref="F66:F68" si="7">E66/(C66)</f>
        <v>1</v>
      </c>
      <c r="G66" s="4">
        <f>NonTransparentDemand[[#This Row],[Updated Demand]]</f>
        <v>246929.0385</v>
      </c>
      <c r="H66" s="4">
        <f>CountyData[[#This Row],[Column3]]-CountyData[[#This Row],[Competitive Demand]]</f>
        <v>0</v>
      </c>
      <c r="I66" s="4">
        <f t="shared" ref="I66:I68" si="8">H66/C66</f>
        <v>0</v>
      </c>
    </row>
    <row r="67" spans="1:9" x14ac:dyDescent="0.25">
      <c r="A67">
        <v>91</v>
      </c>
      <c r="B67" s="4" t="s">
        <v>68</v>
      </c>
      <c r="C67">
        <v>535674.0577</v>
      </c>
      <c r="D67" s="4">
        <f>TransparentDemand[[#This Row],[Updated Demand]]</f>
        <v>0</v>
      </c>
      <c r="E67" s="4">
        <f t="shared" si="6"/>
        <v>535674.0577</v>
      </c>
      <c r="F67" s="4">
        <f t="shared" si="7"/>
        <v>1</v>
      </c>
      <c r="G67" s="4">
        <f>NonTransparentDemand[[#This Row],[Updated Demand]]</f>
        <v>535674.0577</v>
      </c>
      <c r="H67" s="4">
        <f>CountyData[[#This Row],[Column3]]-CountyData[[#This Row],[Competitive Demand]]</f>
        <v>0</v>
      </c>
      <c r="I67" s="4">
        <f t="shared" si="8"/>
        <v>0</v>
      </c>
    </row>
    <row r="68" spans="1:9" x14ac:dyDescent="0.25">
      <c r="A68">
        <v>92</v>
      </c>
      <c r="B68" s="4" t="s">
        <v>69</v>
      </c>
      <c r="C68">
        <v>181254.9038</v>
      </c>
      <c r="D68" s="4">
        <f>TransparentDemand[[#This Row],[Updated Demand]]</f>
        <v>1</v>
      </c>
      <c r="E68" s="4">
        <f t="shared" si="6"/>
        <v>181253.9038</v>
      </c>
      <c r="F68" s="4">
        <f t="shared" si="7"/>
        <v>0.99999448290788806</v>
      </c>
      <c r="G68" s="4">
        <f>NonTransparentDemand[[#This Row],[Updated Demand]]</f>
        <v>1</v>
      </c>
      <c r="H68" s="4">
        <f>CountyData[[#This Row],[Column3]]-CountyData[[#This Row],[Competitive Demand]]</f>
        <v>181253.9038</v>
      </c>
      <c r="I68" s="4">
        <f t="shared" si="8"/>
        <v>0.99999448290788806</v>
      </c>
    </row>
    <row r="69" spans="1:9" x14ac:dyDescent="0.25">
      <c r="C69">
        <f>SUM(C2:C67)</f>
        <v>153488443.37164998</v>
      </c>
      <c r="D69">
        <f>SUM(D2:D67)</f>
        <v>95127697.615550011</v>
      </c>
      <c r="E69">
        <f>SUM(E2:E67)</f>
        <v>58360745.756099992</v>
      </c>
      <c r="F69">
        <f>SUM(F2:F67)</f>
        <v>41.76561489248185</v>
      </c>
      <c r="G69">
        <f>SUM(G2:G67)</f>
        <v>95127697.193000004</v>
      </c>
      <c r="H69">
        <f>SUM(H2:H67)</f>
        <v>58360746.178649984</v>
      </c>
      <c r="I69">
        <f>SUM(I2:I67)</f>
        <v>38.475361192096265</v>
      </c>
    </row>
    <row r="70" spans="1:9" x14ac:dyDescent="0.25">
      <c r="E70" t="s">
        <v>82</v>
      </c>
      <c r="F70" s="3">
        <f>AVERAGE(CountyData[Transparent Fairness])</f>
        <v>0.63829267724462291</v>
      </c>
      <c r="H70" t="s">
        <v>82</v>
      </c>
      <c r="I70" s="3">
        <f>AVERAGE(CountyData[Competitive Fairness])</f>
        <v>0.58918441305976343</v>
      </c>
    </row>
    <row r="71" spans="1:9" x14ac:dyDescent="0.25">
      <c r="E71" t="s">
        <v>81</v>
      </c>
      <c r="F71" s="3">
        <f xml:space="preserve"> _xlfn.STDEV.S(CountyData[Transparent Fairness])</f>
        <v>0.46519494071206074</v>
      </c>
      <c r="H71" t="s">
        <v>81</v>
      </c>
      <c r="I71" s="3">
        <f>_xlfn.STDEV.S(CountyData[Competitive Fairness])</f>
        <v>0.65477226739159633</v>
      </c>
    </row>
    <row r="74" spans="1:9" x14ac:dyDescent="0.25">
      <c r="E74" t="s">
        <v>83</v>
      </c>
      <c r="F74">
        <f>(F70-I70)/AVERAGE(F70,I70)</f>
        <v>8.0014958442412548E-2</v>
      </c>
    </row>
    <row r="75" spans="1:9" x14ac:dyDescent="0.25">
      <c r="E75" t="s">
        <v>84</v>
      </c>
      <c r="F75">
        <f>(F71-I71)/AVERAGE(F71,I71)</f>
        <v>-0.33854085246036864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A44C311D2BC2429B9E6259F0522F2A" ma:contentTypeVersion="16" ma:contentTypeDescription="Create a new document." ma:contentTypeScope="" ma:versionID="c43e363dc1523c4ae982542bd065f771">
  <xsd:schema xmlns:xsd="http://www.w3.org/2001/XMLSchema" xmlns:xs="http://www.w3.org/2001/XMLSchema" xmlns:p="http://schemas.microsoft.com/office/2006/metadata/properties" xmlns:ns3="ec258d06-5cff-4467-9d2e-0df8e62dd73a" xmlns:ns4="56b213a2-2054-462a-a84f-ba760036a6b1" targetNamespace="http://schemas.microsoft.com/office/2006/metadata/properties" ma:root="true" ma:fieldsID="0b2a31d5f55a1459e2be53ad35388060" ns3:_="" ns4:_="">
    <xsd:import namespace="ec258d06-5cff-4467-9d2e-0df8e62dd73a"/>
    <xsd:import namespace="56b213a2-2054-462a-a84f-ba760036a6b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_activity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258d06-5cff-4467-9d2e-0df8e62dd7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b213a2-2054-462a-a84f-ba760036a6b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c258d06-5cff-4467-9d2e-0df8e62dd73a" xsi:nil="true"/>
  </documentManagement>
</p:properties>
</file>

<file path=customXml/item4.xml>��< ? x m l   v e r s i o n = " 1 . 0 "   e n c o d i n g = " u t f - 1 6 " ? > < D a t a M a s h u p   s q m i d = " 1 5 9 9 7 a 7 2 - a f 9 6 - 4 4 0 b - b 7 7 2 - 3 f e 1 3 6 1 4 0 f 7 7 "   x m l n s = " h t t p : / / s c h e m a s . m i c r o s o f t . c o m / D a t a M a s h u p " > A A A A A K s E A A B Q S w M E F A A C A A g A 0 7 5 y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0 7 5 y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O + c l r u L l v F p Q E A A G U J A A A T A B w A R m 9 y b X V s Y X M v U 2 V j d G l v b j E u b S C i G A A o o B Q A A A A A A A A A A A A A A A A A A A A A A A A A A A D l l E 1 P g 0 A Q h u 9 N + h 8 2 e G k T Q t L 6 c d B w a E B t E 7 9 p v Y i H B U b d Z N k l u 7 P V x v S / u 0 C b N h Y v G q t J u b C 8 M 8 u 8 O w + D h h S Z F C S q 7 7 2 T d q v d 0 i 9 U Q U Y C a Q T O Q o q U + I Q D t l v E X p E 0 K g W r B H r q h T I 1 O Q j s n D E O X i A F 2 g f d c Y L j e K J B 6 f j 6 V Y C K l 2 k 6 P m c 4 N E k 8 O g 1 o o V E K i C 9 l B j w O o v s L l s S r k l 6 q p 0 7 X f Q i B s 5 w h K N 9 x H d d 6 4 i Y X 2 t 9 3 y a l I Z c b E s 9 / r H / Z d c m s k Q o Q z D v 5 q 6 V 3 Z E o 9 d t 7 a + 5 w Q v V D z b o 4 1 n B T j 2 D G O a 2 K S x o k I / S Z X X b y + D u l O f 0 3 1 / d 2 q 1 Z 6 u P B B 4 d e G V 8 7 p J l o G 8 D a C W C 8 I Z r + v 5 S F y Z P Q M 3 n 3 X a L i U Y n 6 1 2 v z B R 2 K T B k G h V L T E V o G w j u Q B t u U 7 7 w 8 D t M b p T M b S w j Q 6 C Z N b z i s o g s 9 C U R 8 r D Q B 5 x H K e V U a R + V + S b m h v o l 8 8 g U B W e g R u E m 9 h B y K r L m W L V v N s j L 7 / j n / K t C f 0 a + q r 5 D z J t 4 1 j + k j Q m f F B k t t 9 c 9 + h 5 o 2 5 L / M O t f 2 9 g h 9 H 8 3 7 p / a v / 2 J b z K w Q + S 3 M f Q f U E s B A i 0 A F A A C A A g A 0 7 5 y W k t A w O O k A A A A 9 g A A A B I A A A A A A A A A A A A A A A A A A A A A A E N v b m Z p Z y 9 Q Y W N r Y W d l L n h t b F B L A Q I t A B Q A A g A I A N O + c l o P y u m r p A A A A O k A A A A T A A A A A A A A A A A A A A A A A P A A A A B b Q 2 9 u d G V u d F 9 U e X B l c 1 0 u e G 1 s U E s B A i 0 A F A A C A A g A 0 7 5 y W u 4 u W 8 W l A Q A A Z Q k A A B M A A A A A A A A A A A A A A A A A 4 Q E A A E Z v c m 1 1 b G F z L 1 N l Y 3 R p b 2 4 x L m 1 Q S w U G A A A A A A M A A w D C A A A A 0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S 0 A A A A A A A B L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9 1 b n R 5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w N D Y 0 M T Q x L T R k Y j Q t N G Y 5 Z C 1 h N j c x L T N h M G I x Z W Y 0 M j E 2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3 V u d H l E Y X R h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Q 2 9 s d W 1 u V H l w Z X M i I F Z h b H V l P S J z Q X d Z R i I g L z 4 8 R W 5 0 c n k g V H l w Z T 0 i R m l s b E x h c 3 R V c G R h d G V k I i B W Y W x 1 Z T 0 i Z D I w M j U t M D M t M T l U M D M 6 N D k 6 M D k u O T I 0 N z U 4 N V o i I C 8 + P E V u d H J 5 I F R 5 c G U 9 I k Z p b G x F c n J v c k N v d W 5 0 I i B W Y W x 1 Z T 0 i b D E i I C 8 + P E V u d H J 5 I F R 5 c G U 9 I k Z p b G x F c n J v c k N v Z G U i I F Z h b H V l P S J z V W 5 r b m 9 3 b i I g L z 4 8 R W 5 0 c n k g V H l w Z T 0 i R m l s b E N v d W 5 0 I i B W Y W x 1 Z T 0 i b D Y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W 5 0 e U R h d G E v Q X V 0 b 1 J l b W 9 2 Z W R D b 2 x 1 b W 5 z M S 5 7 Q 2 9 s d W 1 u M S w w f S Z x d W 9 0 O y w m c X V v d D t T Z W N 0 a W 9 u M S 9 D b 3 V u d H l E Y X R h L 0 F 1 d G 9 S Z W 1 v d m V k Q 2 9 s d W 1 u c z E u e 0 N v b H V t b j I s M X 0 m c X V v d D s s J n F 1 b 3 Q 7 U 2 V j d G l v b j E v Q 2 9 1 b n R 5 R G F 0 Y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v d W 5 0 e U R h d G E v Q X V 0 b 1 J l b W 9 2 Z W R D b 2 x 1 b W 5 z M S 5 7 Q 2 9 s d W 1 u M S w w f S Z x d W 9 0 O y w m c X V v d D t T Z W N 0 a W 9 u M S 9 D b 3 V u d H l E Y X R h L 0 F 1 d G 9 S Z W 1 v d m V k Q 2 9 s d W 1 u c z E u e 0 N v b H V t b j I s M X 0 m c X V v d D s s J n F 1 b 3 Q 7 U 2 V j d G l v b j E v Q 2 9 1 b n R 5 R G F 0 Y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l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e U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3 B h c m V u d E R p c 3 R y a W J 1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4 Y T U 1 M z Q y L T M 5 M G M t N D g 0 N C 1 h Y T E w L W R l M D A x Z j M y N T B j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c m F u c 3 B h c m V u d E R p c 3 R y a W J 1 d G l v b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N 1 c H B s a W V y S U Q m c X V v d D s s J n F 1 b 3 Q 7 R G V t Y W 5 k Z X J J R C Z x d W 9 0 O y w m c X V v d D t T d X B w b H l B b W 9 1 b n Q m c X V v d D t d I i A v P j x F b n R y e S B U e X B l P S J G a W x s Q 2 9 s d W 1 u V H l w Z X M i I F Z h b H V l P S J z Q X d N R i I g L z 4 8 R W 5 0 c n k g V H l w Z T 0 i R m l s b E x h c 3 R V c G R h d G V k I i B W Y W x 1 Z T 0 i Z D I w M j U t M D M t M T l U M D M 6 N T Q 6 M j Y u M z E w O D A 5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W 5 z c G F y Z W 5 0 R G l z d H J p Y n V 0 a W 9 u L 0 F 1 d G 9 S Z W 1 v d m V k Q 2 9 s d W 1 u c z E u e 1 N 1 c H B s a W V y S U Q s M H 0 m c X V v d D s s J n F 1 b 3 Q 7 U 2 V j d G l v b j E v V H J h b n N w Y X J l b n R E a X N 0 c m l i d X R p b 2 4 v Q X V 0 b 1 J l b W 9 2 Z W R D b 2 x 1 b W 5 z M S 5 7 R G V t Y W 5 k Z X J J R C w x f S Z x d W 9 0 O y w m c X V v d D t T Z W N 0 a W 9 u M S 9 U c m F u c 3 B h c m V u d E R p c 3 R y a W J 1 d G l v b i 9 B d X R v U m V t b 3 Z l Z E N v b H V t b n M x L n t T d X B w b H l B b W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H J h b n N w Y X J l b n R E a X N 0 c m l i d X R p b 2 4 v Q X V 0 b 1 J l b W 9 2 Z W R D b 2 x 1 b W 5 z M S 5 7 U 3 V w c G x p Z X J J R C w w f S Z x d W 9 0 O y w m c X V v d D t T Z W N 0 a W 9 u M S 9 U c m F u c 3 B h c m V u d E R p c 3 R y a W J 1 d G l v b i 9 B d X R v U m V t b 3 Z l Z E N v b H V t b n M x L n t E Z W 1 h b m R l c k l E L D F 9 J n F 1 b 3 Q 7 L C Z x d W 9 0 O 1 N l Y 3 R p b 2 4 x L 1 R y Y W 5 z c G F y Z W 5 0 R G l z d H J p Y n V 0 a W 9 u L 0 F 1 d G 9 S Z W 1 v d m V k Q 2 9 s d W 1 u c z E u e 1 N 1 c H B s e U F t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J h b n N w Y X J l b n R E a X N 0 c m l i d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w Y X J l b n R E a X N 0 c m l i d X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w Y X J l b n R E a X N 0 c m l i d X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3 B h c m V u d E R l b W F u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4 N z A 2 Y j Q y L W M 4 M T Q t N D F l N i 0 4 M 2 M y L W M x O T U 2 Z T c 1 Y T c 3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c m F u c 3 B h c m V u d E R l b W F u Z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m F u c 3 B h c m V u d E R l b W F u Z C 9 B d X R v U m V t b 3 Z l Z E N v b H V t b n M x L n t J R C w w f S Z x d W 9 0 O y w m c X V v d D t T Z W N 0 a W 9 u M S 9 U c m F u c 3 B h c m V u d E R l b W F u Z C 9 B d X R v U m V t b 3 Z l Z E N v b H V t b n M x L n t D b 3 V u d H k s M X 0 m c X V v d D s s J n F 1 b 3 Q 7 U 2 V j d G l v b j E v V H J h b n N w Y X J l b n R E Z W 1 h b m Q v Q X V 0 b 1 J l b W 9 2 Z W R D b 2 x 1 b W 5 z M S 5 7 V X B k Y X R l Z C B E Z W 1 h b m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H J h b n N w Y X J l b n R E Z W 1 h b m Q v Q X V 0 b 1 J l b W 9 2 Z W R D b 2 x 1 b W 5 z M S 5 7 S U Q s M H 0 m c X V v d D s s J n F 1 b 3 Q 7 U 2 V j d G l v b j E v V H J h b n N w Y X J l b n R E Z W 1 h b m Q v Q X V 0 b 1 J l b W 9 2 Z W R D b 2 x 1 b W 5 z M S 5 7 Q 2 9 1 b n R 5 L D F 9 J n F 1 b 3 Q 7 L C Z x d W 9 0 O 1 N l Y 3 R p b 2 4 x L 1 R y Y W 5 z c G F y Z W 5 0 R G V t Y W 5 k L 0 F 1 d G 9 S Z W 1 v d m V k Q 2 9 s d W 1 u c z E u e 1 V w Z G F 0 Z W Q g R G V t Y W 5 k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R C Z x d W 9 0 O y w m c X V v d D t D b 3 V u d H k m c X V v d D s s J n F 1 b 3 Q 7 V X B k Y X R l Z C B E Z W 1 h b m Q m c X V v d D t d I i A v P j x F b n R y e S B U e X B l P S J G a W x s Q 2 9 s d W 1 u V H l w Z X M i I F Z h b H V l P S J z Q X d Z R i I g L z 4 8 R W 5 0 c n k g V H l w Z T 0 i R m l s b E x h c 3 R V c G R h d G V k I i B W Y W x 1 Z T 0 i Z D I w M j U t M D M t M T l U M D M 6 N T Q 6 M z g u M T k w M T E y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H J h b n N w Y X J l b n R E Z W 1 h b m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w Y X J l b n R E Z W 1 h b m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w Y X J l b n R E Z W 1 h b m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5 U c m F u c 3 B h c m V u d E R p c 3 R y a W J 1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5 N z g 0 M T Z m L W U 3 O T c t N G J j M C 1 h Z G V m L T U w N G M x Z W N i Y W Q 1 Z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b 2 5 U c m F u c 3 B h c m V u d E R p c 3 R y a W J 1 d G l v b i I g L z 4 8 R W 5 0 c n k g V H l w Z T 0 i R m l s b G V k Q 2 9 t c G x l d G V S Z X N 1 b H R U b 1 d v c m t z a G V l d C I g V m F s d W U 9 I m w x I i A v P j x F b n R y e S B U e X B l P S J G a W x s Q 2 9 1 b n Q i I F Z h b H V l P S J s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l U M D M 6 N T Q 6 M j g u M j A 0 N z Y 1 M l o i I C 8 + P E V u d H J 5 I F R 5 c G U 9 I k Z p b G x D b 2 x 1 b W 5 U e X B l c y I g V m F s d W U 9 I n N B d 0 1 G I i A v P j x F b n R y e S B U e X B l P S J G a W x s Q 2 9 s d W 1 u T m F t Z X M i I F Z h b H V l P S J z W y Z x d W 9 0 O 1 N 1 c H B s a W V y S U Q m c X V v d D s s J n F 1 b 3 Q 7 R G V t Y W 5 k Z X J J R C Z x d W 9 0 O y w m c X V v d D t T d X B w b H l B b W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b 2 5 U c m F u c 3 B h c m V u d E R p c 3 R y a W J 1 d G l v b i 9 B d X R v U m V t b 3 Z l Z E N v b H V t b n M x L n t T d X B w b G l l c k l E L D B 9 J n F 1 b 3 Q 7 L C Z x d W 9 0 O 1 N l Y 3 R p b 2 4 x L 0 5 v b l R y Y W 5 z c G F y Z W 5 0 R G l z d H J p Y n V 0 a W 9 u L 0 F 1 d G 9 S Z W 1 v d m V k Q 2 9 s d W 1 u c z E u e 0 R l b W F u Z G V y S U Q s M X 0 m c X V v d D s s J n F 1 b 3 Q 7 U 2 V j d G l v b j E v T m 9 u V H J h b n N w Y X J l b n R E a X N 0 c m l i d X R p b 2 4 v Q X V 0 b 1 J l b W 9 2 Z W R D b 2 x 1 b W 5 z M S 5 7 U 3 V w c G x 5 Q W 1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5 v b l R y Y W 5 z c G F y Z W 5 0 R G l z d H J p Y n V 0 a W 9 u L 0 F 1 d G 9 S Z W 1 v d m V k Q 2 9 s d W 1 u c z E u e 1 N 1 c H B s a W V y S U Q s M H 0 m c X V v d D s s J n F 1 b 3 Q 7 U 2 V j d G l v b j E v T m 9 u V H J h b n N w Y X J l b n R E a X N 0 c m l i d X R p b 2 4 v Q X V 0 b 1 J l b W 9 2 Z W R D b 2 x 1 b W 5 z M S 5 7 R G V t Y W 5 k Z X J J R C w x f S Z x d W 9 0 O y w m c X V v d D t T Z W N 0 a W 9 u M S 9 O b 2 5 U c m F u c 3 B h c m V u d E R p c 3 R y a W J 1 d G l v b i 9 B d X R v U m V t b 3 Z l Z E N v b H V t b n M x L n t T d X B w b H l B b W 9 1 b n Q s M n 0 m c X V v d D t d L C Z x d W 9 0 O 1 J l b G F 0 a W 9 u c 2 h p c E l u Z m 8 m c X V v d D s 6 W 1 1 9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m 9 u V H J h b n N w Y X J l b n R E a X N 0 c m l i d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u V H J h b n N w Y X J l b n R E a X N 0 c m l i d X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u V H J h b n N w Y X J l b n R E a X N 0 c m l i d X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5 U c m F u c 3 B h c m V u d E R l b W F u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w Z G Q 3 Z j g 1 L W Y w N z Q t N G U x M i 1 h N 2 U 0 L T E 1 M G I w N j Q 2 Y W Q 5 O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b 2 5 U c m F u c 3 B h c m V u d E R l b W F u Z C I g L z 4 8 R W 5 0 c n k g V H l w Z T 0 i R m l s b G V k Q 2 9 t c G x l d G V S Z X N 1 b H R U b 1 d v c m t z a G V l d C I g V m F s d W U 9 I m w x I i A v P j x F b n R y e S B U e X B l P S J G a W x s Q 2 9 1 b n Q i I F Z h b H V l P S J s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l U M D M 6 N T Q 6 M j g u M T k x N j g y N 1 o i I C 8 + P E V u d H J 5 I F R 5 c G U 9 I k Z p b G x D b 2 x 1 b W 5 U e X B l c y I g V m F s d W U 9 I n N B d 1 l G I i A v P j x F b n R y e S B U e X B l P S J G a W x s Q 2 9 s d W 1 u T m F t Z X M i I F Z h b H V l P S J z W y Z x d W 9 0 O 0 l E J n F 1 b 3 Q 7 L C Z x d W 9 0 O 0 N v d W 5 0 e S Z x d W 9 0 O y w m c X V v d D t V c G R h d G V k I E R l b W F u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v b l R y Y W 5 z c G F y Z W 5 0 R G V t Y W 5 k L 0 F 1 d G 9 S Z W 1 v d m V k Q 2 9 s d W 1 u c z E u e 0 l E L D B 9 J n F 1 b 3 Q 7 L C Z x d W 9 0 O 1 N l Y 3 R p b 2 4 x L 0 5 v b l R y Y W 5 z c G F y Z W 5 0 R G V t Y W 5 k L 0 F 1 d G 9 S Z W 1 v d m V k Q 2 9 s d W 1 u c z E u e 0 N v d W 5 0 e S w x f S Z x d W 9 0 O y w m c X V v d D t T Z W N 0 a W 9 u M S 9 O b 2 5 U c m F u c 3 B h c m V u d E R l b W F u Z C 9 B d X R v U m V t b 3 Z l Z E N v b H V t b n M x L n t V c G R h d G V k I E R l b W F u Z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O b 2 5 U c m F u c 3 B h c m V u d E R l b W F u Z C 9 B d X R v U m V t b 3 Z l Z E N v b H V t b n M x L n t J R C w w f S Z x d W 9 0 O y w m c X V v d D t T Z W N 0 a W 9 u M S 9 O b 2 5 U c m F u c 3 B h c m V u d E R l b W F u Z C 9 B d X R v U m V t b 3 Z l Z E N v b H V t b n M x L n t D b 3 V u d H k s M X 0 m c X V v d D s s J n F 1 b 3 Q 7 U 2 V j d G l v b j E v T m 9 u V H J h b n N w Y X J l b n R E Z W 1 h b m Q v Q X V 0 b 1 J l b W 9 2 Z W R D b 2 x 1 b W 5 z M S 5 7 V X B k Y X R l Z C B E Z W 1 h b m Q s M n 0 m c X V v d D t d L C Z x d W 9 0 O 1 J l b G F 0 a W 9 u c 2 h p c E l u Z m 8 m c X V v d D s 6 W 1 1 9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m 9 u V H J h b n N w Y X J l b n R E Z W 1 h b m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u V H J h b n N w Y X J l b n R E Z W 1 h b m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u V H J h b n N w Y X J l b n R E Z W 1 h b m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0 M + x b Z 6 j U W U I f e 1 l T S T G Q A A A A A C A A A A A A A Q Z g A A A A E A A C A A A A D H 0 u 0 D V h n k K h r i h w M n I w S 4 / / V f L t D 7 x J 2 y 4 X D V 6 m g L H w A A A A A O g A A A A A I A A C A A A A C V R Z A z v 5 L S s n Z e p 2 u / D E s + N n H G S 5 K r z r E 2 P z K C j b j F / 1 A A A A D y 4 Q s 4 R s o e 6 R D Y L h D h 4 v X L q K 0 9 k 9 r U l g f D 1 U S O H M x L G g R T x W G e F o Q F Q 3 I + + h O N E O Z Y 1 r y i u d U a + T a 2 c g k c T n l O 2 i j e d X c O g A I Z X T t t F b a I w 0 A A A A D Y H J a R J N 8 R C 4 7 s 3 t y 0 I 5 J f e o z r b b q d f H 3 N v 6 D Q o A g s 6 K v 1 S X N L l r 3 s q l M S g H D j u J s W 2 W l k s S / 5 + d K c u q M Y r S V V < / D a t a M a s h u p > 
</file>

<file path=customXml/itemProps1.xml><?xml version="1.0" encoding="utf-8"?>
<ds:datastoreItem xmlns:ds="http://schemas.openxmlformats.org/officeDocument/2006/customXml" ds:itemID="{63CBACED-FBC4-4DEC-AAEB-EAF633181ED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D5A41D-EED8-4779-BA06-52490CDDA0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258d06-5cff-4467-9d2e-0df8e62dd73a"/>
    <ds:schemaRef ds:uri="56b213a2-2054-462a-a84f-ba760036a6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EDF188E-1179-4912-A48C-C16FDDFB374E}">
  <ds:schemaRefs>
    <ds:schemaRef ds:uri="http://purl.org/dc/elements/1.1/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ec258d06-5cff-4467-9d2e-0df8e62dd73a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56b213a2-2054-462a-a84f-ba760036a6b1"/>
  </ds:schemaRefs>
</ds:datastoreItem>
</file>

<file path=customXml/itemProps4.xml><?xml version="1.0" encoding="utf-8"?>
<ds:datastoreItem xmlns:ds="http://schemas.openxmlformats.org/officeDocument/2006/customXml" ds:itemID="{EAB011B0-276B-4C13-8BA7-0886B909BF96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a8eec281-aaa3-4dae-ac9b-9a398b9215e7}" enabled="0" method="" siteId="{a8eec281-aaa3-4dae-ac9b-9a398b9215e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TransparentDistribution</vt:lpstr>
      <vt:lpstr>TransparentDemand</vt:lpstr>
      <vt:lpstr>NonTransparentDemand</vt:lpstr>
      <vt:lpstr>NonTransparentDistribution </vt:lpstr>
      <vt:lpstr>CountyData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Pike</dc:creator>
  <cp:lastModifiedBy>Christopher Pike</cp:lastModifiedBy>
  <dcterms:created xsi:type="dcterms:W3CDTF">2025-03-01T22:27:09Z</dcterms:created>
  <dcterms:modified xsi:type="dcterms:W3CDTF">2025-03-19T04:29:07Z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0x010100E0A44C311D2BC2429B9E6259F0522F2A</vt:lpwstr>
  </property>
</Properties>
</file>