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"/>
    </mc:Choice>
  </mc:AlternateContent>
  <xr:revisionPtr revIDLastSave="31876" documentId="8_{AAD2506B-F7E4-4E5F-B731-8A1F6FA75662}" xr6:coauthVersionLast="47" xr6:coauthVersionMax="47" xr10:uidLastSave="{FD92C026-554D-4B96-9ADB-530ADE8E2613}"/>
  <bookViews>
    <workbookView xWindow="0" yWindow="0" windowWidth="18330" windowHeight="16200" xr2:uid="{6F303824-E389-49AA-8DCA-6CF41AEECE28}"/>
  </bookViews>
  <sheets>
    <sheet name="Simple Exp " sheetId="1" r:id="rId1"/>
    <sheet name="Brwon Double Exp" sheetId="3" r:id="rId2"/>
    <sheet name="Answer Report 1" sheetId="18" r:id="rId3"/>
    <sheet name="Holt Double Exp" sheetId="5" r:id="rId4"/>
    <sheet name="Answer Report 2" sheetId="19" r:id="rId5"/>
    <sheet name="Winter Multiplicative " sheetId="10" r:id="rId6"/>
    <sheet name="Answer Report 3" sheetId="20" r:id="rId7"/>
    <sheet name="Winter Additive" sheetId="12" r:id="rId8"/>
    <sheet name="Answer Report 4" sheetId="21" r:id="rId9"/>
  </sheets>
  <definedNames>
    <definedName name="Alpha">'Simple Exp '!$P$2</definedName>
    <definedName name="alpha2">'Brwon Double Exp'!$T$2</definedName>
    <definedName name="Alpha3">'Holt Double Exp'!$S$2</definedName>
    <definedName name="alpha4">'Winter Multiplicative '!$V$2</definedName>
    <definedName name="alpha5">'Winter Additive'!$T$2</definedName>
    <definedName name="Beta2">#REF!</definedName>
    <definedName name="beta3">'Holt Double Exp'!$S$3</definedName>
    <definedName name="beta4">'Winter Multiplicative '!$V$3</definedName>
    <definedName name="beta5">'Winter Additive'!$T$3</definedName>
    <definedName name="Gamma">#REF!</definedName>
    <definedName name="gamma4">'Winter Multiplicative '!$V$4</definedName>
    <definedName name="gamma5">'Winter Additive'!$T$4</definedName>
    <definedName name="solver_adj" localSheetId="1" hidden="1">'Brwon Double Exp'!$T$2</definedName>
    <definedName name="solver_adj" localSheetId="3" hidden="1">'Holt Double Exp'!$S$2,'Holt Double Exp'!$S$3</definedName>
    <definedName name="solver_adj" localSheetId="0" hidden="1">'Simple Exp '!$P$2</definedName>
    <definedName name="solver_adj" localSheetId="7" hidden="1">'Winter Additive'!$T$2:$T$4</definedName>
    <definedName name="solver_adj" localSheetId="5" hidden="1">'Winter Multiplicative '!$V$2:$V$4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cvg" localSheetId="7" hidden="1">0.0001</definedName>
    <definedName name="solver_cvg" localSheetId="5" hidden="1">0.0001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drv" localSheetId="7" hidden="1">1</definedName>
    <definedName name="solver_drv" localSheetId="5" hidden="1">1</definedName>
    <definedName name="solver_eng" localSheetId="1" hidden="1">1</definedName>
    <definedName name="solver_eng" localSheetId="3" hidden="1">1</definedName>
    <definedName name="solver_eng" localSheetId="0" hidden="1">1</definedName>
    <definedName name="solver_eng" localSheetId="7" hidden="1">1</definedName>
    <definedName name="solver_eng" localSheetId="5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est" localSheetId="7" hidden="1">1</definedName>
    <definedName name="solver_est" localSheetId="5" hidden="1">1</definedName>
    <definedName name="solver_itr" localSheetId="1" hidden="1">2147483647</definedName>
    <definedName name="solver_itr" localSheetId="3" hidden="1">2147483647</definedName>
    <definedName name="solver_itr" localSheetId="0" hidden="1">2147483647</definedName>
    <definedName name="solver_itr" localSheetId="7" hidden="1">2147483647</definedName>
    <definedName name="solver_itr" localSheetId="5" hidden="1">2147483647</definedName>
    <definedName name="solver_lhs1" localSheetId="1" hidden="1">'Brwon Double Exp'!$T$2</definedName>
    <definedName name="solver_lhs1" localSheetId="3" hidden="1">'Holt Double Exp'!$S$2</definedName>
    <definedName name="solver_lhs1" localSheetId="0" hidden="1">'Simple Exp '!$P$2</definedName>
    <definedName name="solver_lhs1" localSheetId="7" hidden="1">'Winter Additive'!$T$2</definedName>
    <definedName name="solver_lhs1" localSheetId="5" hidden="1">'Winter Multiplicative '!$V$2</definedName>
    <definedName name="solver_lhs2" localSheetId="1" hidden="1">'Brwon Double Exp'!$T$2</definedName>
    <definedName name="solver_lhs2" localSheetId="3" hidden="1">'Holt Double Exp'!$S$2</definedName>
    <definedName name="solver_lhs2" localSheetId="0" hidden="1">'Simple Exp '!$P$2</definedName>
    <definedName name="solver_lhs2" localSheetId="7" hidden="1">'Winter Additive'!$T$2</definedName>
    <definedName name="solver_lhs2" localSheetId="5" hidden="1">'Winter Multiplicative '!$V$2</definedName>
    <definedName name="solver_lhs3" localSheetId="3" hidden="1">'Holt Double Exp'!$S$3</definedName>
    <definedName name="solver_lhs3" localSheetId="7" hidden="1">'Winter Additive'!$T$3</definedName>
    <definedName name="solver_lhs3" localSheetId="5" hidden="1">'Winter Multiplicative '!$V$3</definedName>
    <definedName name="solver_lhs4" localSheetId="3" hidden="1">'Holt Double Exp'!$S$3</definedName>
    <definedName name="solver_lhs4" localSheetId="7" hidden="1">'Winter Additive'!$T$3</definedName>
    <definedName name="solver_lhs4" localSheetId="5" hidden="1">'Winter Multiplicative '!$V$3</definedName>
    <definedName name="solver_lhs5" localSheetId="7" hidden="1">'Winter Additive'!$T$4</definedName>
    <definedName name="solver_lhs5" localSheetId="5" hidden="1">'Winter Multiplicative '!$V$4</definedName>
    <definedName name="solver_lhs6" localSheetId="7" hidden="1">'Winter Additive'!$T$4</definedName>
    <definedName name="solver_lhs6" localSheetId="5" hidden="1">'Winter Multiplicative '!$V$4</definedName>
    <definedName name="solver_mip" localSheetId="1" hidden="1">2147483647</definedName>
    <definedName name="solver_mip" localSheetId="3" hidden="1">2147483647</definedName>
    <definedName name="solver_mip" localSheetId="0" hidden="1">2147483647</definedName>
    <definedName name="solver_mip" localSheetId="7" hidden="1">2147483647</definedName>
    <definedName name="solver_mip" localSheetId="5" hidden="1">2147483647</definedName>
    <definedName name="solver_mni" localSheetId="1" hidden="1">30</definedName>
    <definedName name="solver_mni" localSheetId="3" hidden="1">30</definedName>
    <definedName name="solver_mni" localSheetId="0" hidden="1">30</definedName>
    <definedName name="solver_mni" localSheetId="7" hidden="1">30</definedName>
    <definedName name="solver_mni" localSheetId="5" hidden="1">30</definedName>
    <definedName name="solver_mrt" localSheetId="1" hidden="1">0.075</definedName>
    <definedName name="solver_mrt" localSheetId="3" hidden="1">0.075</definedName>
    <definedName name="solver_mrt" localSheetId="0" hidden="1">0.075</definedName>
    <definedName name="solver_mrt" localSheetId="7" hidden="1">0.075</definedName>
    <definedName name="solver_mrt" localSheetId="5" hidden="1">0.075</definedName>
    <definedName name="solver_msl" localSheetId="1" hidden="1">1</definedName>
    <definedName name="solver_msl" localSheetId="3" hidden="1">1</definedName>
    <definedName name="solver_msl" localSheetId="0" hidden="1">1</definedName>
    <definedName name="solver_msl" localSheetId="7" hidden="1">1</definedName>
    <definedName name="solver_msl" localSheetId="5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eg" localSheetId="7" hidden="1">1</definedName>
    <definedName name="solver_neg" localSheetId="5" hidden="1">1</definedName>
    <definedName name="solver_nod" localSheetId="1" hidden="1">2147483647</definedName>
    <definedName name="solver_nod" localSheetId="3" hidden="1">2147483647</definedName>
    <definedName name="solver_nod" localSheetId="0" hidden="1">2147483647</definedName>
    <definedName name="solver_nod" localSheetId="7" hidden="1">2147483647</definedName>
    <definedName name="solver_nod" localSheetId="5" hidden="1">2147483647</definedName>
    <definedName name="solver_num" localSheetId="1" hidden="1">2</definedName>
    <definedName name="solver_num" localSheetId="3" hidden="1">4</definedName>
    <definedName name="solver_num" localSheetId="0" hidden="1">2</definedName>
    <definedName name="solver_num" localSheetId="7" hidden="1">6</definedName>
    <definedName name="solver_num" localSheetId="5" hidden="1">6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nwt" localSheetId="7" hidden="1">1</definedName>
    <definedName name="solver_nwt" localSheetId="5" hidden="1">1</definedName>
    <definedName name="solver_opt" localSheetId="1" hidden="1">'Brwon Double Exp'!$T$3</definedName>
    <definedName name="solver_opt" localSheetId="3" hidden="1">'Holt Double Exp'!$S$22</definedName>
    <definedName name="solver_opt" localSheetId="0" hidden="1">'Simple Exp '!$P$3</definedName>
    <definedName name="solver_opt" localSheetId="7" hidden="1">'Winter Additive'!$T$5</definedName>
    <definedName name="solver_opt" localSheetId="5" hidden="1">'Winter Multiplicative '!$V$5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pre" localSheetId="7" hidden="1">0.000001</definedName>
    <definedName name="solver_pre" localSheetId="5" hidden="1">0.000001</definedName>
    <definedName name="solver_rbv" localSheetId="1" hidden="1">1</definedName>
    <definedName name="solver_rbv" localSheetId="3" hidden="1">1</definedName>
    <definedName name="solver_rbv" localSheetId="0" hidden="1">1</definedName>
    <definedName name="solver_rbv" localSheetId="7" hidden="1">1</definedName>
    <definedName name="solver_rbv" localSheetId="5" hidden="1">1</definedName>
    <definedName name="solver_rel1" localSheetId="1" hidden="1">1</definedName>
    <definedName name="solver_rel1" localSheetId="3" hidden="1">1</definedName>
    <definedName name="solver_rel1" localSheetId="0" hidden="1">1</definedName>
    <definedName name="solver_rel1" localSheetId="7" hidden="1">1</definedName>
    <definedName name="solver_rel1" localSheetId="5" hidden="1">1</definedName>
    <definedName name="solver_rel2" localSheetId="1" hidden="1">3</definedName>
    <definedName name="solver_rel2" localSheetId="3" hidden="1">3</definedName>
    <definedName name="solver_rel2" localSheetId="0" hidden="1">3</definedName>
    <definedName name="solver_rel2" localSheetId="7" hidden="1">3</definedName>
    <definedName name="solver_rel2" localSheetId="5" hidden="1">3</definedName>
    <definedName name="solver_rel3" localSheetId="3" hidden="1">1</definedName>
    <definedName name="solver_rel3" localSheetId="7" hidden="1">1</definedName>
    <definedName name="solver_rel3" localSheetId="5" hidden="1">1</definedName>
    <definedName name="solver_rel4" localSheetId="3" hidden="1">3</definedName>
    <definedName name="solver_rel4" localSheetId="7" hidden="1">3</definedName>
    <definedName name="solver_rel4" localSheetId="5" hidden="1">3</definedName>
    <definedName name="solver_rel5" localSheetId="7" hidden="1">1</definedName>
    <definedName name="solver_rel5" localSheetId="5" hidden="1">1</definedName>
    <definedName name="solver_rel6" localSheetId="7" hidden="1">3</definedName>
    <definedName name="solver_rel6" localSheetId="5" hidden="1">3</definedName>
    <definedName name="solver_rhs1" localSheetId="1" hidden="1">1</definedName>
    <definedName name="solver_rhs1" localSheetId="3" hidden="1">1</definedName>
    <definedName name="solver_rhs1" localSheetId="0" hidden="1">1</definedName>
    <definedName name="solver_rhs1" localSheetId="7" hidden="1">1</definedName>
    <definedName name="solver_rhs1" localSheetId="5" hidden="1">1</definedName>
    <definedName name="solver_rhs2" localSheetId="1" hidden="1">0</definedName>
    <definedName name="solver_rhs2" localSheetId="3" hidden="1">0</definedName>
    <definedName name="solver_rhs2" localSheetId="0" hidden="1">0</definedName>
    <definedName name="solver_rhs2" localSheetId="7" hidden="1">0</definedName>
    <definedName name="solver_rhs2" localSheetId="5" hidden="1">0</definedName>
    <definedName name="solver_rhs3" localSheetId="3" hidden="1">1</definedName>
    <definedName name="solver_rhs3" localSheetId="7" hidden="1">1</definedName>
    <definedName name="solver_rhs3" localSheetId="5" hidden="1">1</definedName>
    <definedName name="solver_rhs4" localSheetId="3" hidden="1">0</definedName>
    <definedName name="solver_rhs4" localSheetId="7" hidden="1">0</definedName>
    <definedName name="solver_rhs4" localSheetId="5" hidden="1">0</definedName>
    <definedName name="solver_rhs5" localSheetId="7" hidden="1">1</definedName>
    <definedName name="solver_rhs5" localSheetId="5" hidden="1">1</definedName>
    <definedName name="solver_rhs6" localSheetId="7" hidden="1">0</definedName>
    <definedName name="solver_rhs6" localSheetId="5" hidden="1">0</definedName>
    <definedName name="solver_rlx" localSheetId="1" hidden="1">2</definedName>
    <definedName name="solver_rlx" localSheetId="3" hidden="1">2</definedName>
    <definedName name="solver_rlx" localSheetId="0" hidden="1">2</definedName>
    <definedName name="solver_rlx" localSheetId="7" hidden="1">2</definedName>
    <definedName name="solver_rlx" localSheetId="5" hidden="1">2</definedName>
    <definedName name="solver_rsd" localSheetId="1" hidden="1">0</definedName>
    <definedName name="solver_rsd" localSheetId="3" hidden="1">0</definedName>
    <definedName name="solver_rsd" localSheetId="0" hidden="1">0</definedName>
    <definedName name="solver_rsd" localSheetId="7" hidden="1">0</definedName>
    <definedName name="solver_rsd" localSheetId="5" hidden="1">0</definedName>
    <definedName name="solver_scl" localSheetId="1" hidden="1">1</definedName>
    <definedName name="solver_scl" localSheetId="3" hidden="1">1</definedName>
    <definedName name="solver_scl" localSheetId="0" hidden="1">1</definedName>
    <definedName name="solver_scl" localSheetId="7" hidden="1">1</definedName>
    <definedName name="solver_scl" localSheetId="5" hidden="1">1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ho" localSheetId="7" hidden="1">2</definedName>
    <definedName name="solver_sho" localSheetId="5" hidden="1">2</definedName>
    <definedName name="solver_ssz" localSheetId="1" hidden="1">100</definedName>
    <definedName name="solver_ssz" localSheetId="3" hidden="1">100</definedName>
    <definedName name="solver_ssz" localSheetId="0" hidden="1">100</definedName>
    <definedName name="solver_ssz" localSheetId="7" hidden="1">100</definedName>
    <definedName name="solver_ssz" localSheetId="5" hidden="1">100</definedName>
    <definedName name="solver_tim" localSheetId="1" hidden="1">2147483647</definedName>
    <definedName name="solver_tim" localSheetId="3" hidden="1">2147483647</definedName>
    <definedName name="solver_tim" localSheetId="0" hidden="1">2147483647</definedName>
    <definedName name="solver_tim" localSheetId="7" hidden="1">2147483647</definedName>
    <definedName name="solver_tim" localSheetId="5" hidden="1">2147483647</definedName>
    <definedName name="solver_tol" localSheetId="1" hidden="1">0.01</definedName>
    <definedName name="solver_tol" localSheetId="3" hidden="1">0.01</definedName>
    <definedName name="solver_tol" localSheetId="0" hidden="1">0.01</definedName>
    <definedName name="solver_tol" localSheetId="7" hidden="1">0.01</definedName>
    <definedName name="solver_tol" localSheetId="5" hidden="1">0.01</definedName>
    <definedName name="solver_typ" localSheetId="1" hidden="1">2</definedName>
    <definedName name="solver_typ" localSheetId="3" hidden="1">2</definedName>
    <definedName name="solver_typ" localSheetId="0" hidden="1">2</definedName>
    <definedName name="solver_typ" localSheetId="7" hidden="1">2</definedName>
    <definedName name="solver_typ" localSheetId="5" hidden="1">2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al" localSheetId="7" hidden="1">0</definedName>
    <definedName name="solver_val" localSheetId="5" hidden="1">0</definedName>
    <definedName name="solver_ver" localSheetId="1" hidden="1">3</definedName>
    <definedName name="solver_ver" localSheetId="3" hidden="1">3</definedName>
    <definedName name="solver_ver" localSheetId="0" hidden="1">3</definedName>
    <definedName name="solver_ver" localSheetId="7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5" l="1"/>
  <c r="V5" i="10"/>
  <c r="Q121" i="10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2" i="3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S6" i="1"/>
  <c r="P37" i="1" l="1"/>
  <c r="P36" i="1"/>
  <c r="P35" i="1"/>
  <c r="P34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58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F135" i="1"/>
  <c r="G135" i="1"/>
  <c r="H135" i="1" s="1"/>
  <c r="F136" i="1"/>
  <c r="G136" i="1"/>
  <c r="H136" i="1" s="1"/>
  <c r="F137" i="1"/>
  <c r="G137" i="1"/>
  <c r="J137" i="1" s="1"/>
  <c r="K137" i="1" s="1"/>
  <c r="I137" i="1"/>
  <c r="F138" i="1"/>
  <c r="G138" i="1" s="1"/>
  <c r="F139" i="1"/>
  <c r="G139" i="1"/>
  <c r="H139" i="1" s="1"/>
  <c r="F140" i="1"/>
  <c r="G140" i="1"/>
  <c r="H140" i="1" s="1"/>
  <c r="F141" i="1"/>
  <c r="G141" i="1"/>
  <c r="J141" i="1" s="1"/>
  <c r="K141" i="1" s="1"/>
  <c r="I141" i="1"/>
  <c r="F142" i="1"/>
  <c r="G142" i="1" s="1"/>
  <c r="F143" i="1"/>
  <c r="G143" i="1"/>
  <c r="H143" i="1" s="1"/>
  <c r="F144" i="1"/>
  <c r="G144" i="1"/>
  <c r="H144" i="1" s="1"/>
  <c r="F145" i="1"/>
  <c r="G145" i="1"/>
  <c r="J145" i="1" s="1"/>
  <c r="K145" i="1" s="1"/>
  <c r="I145" i="1"/>
  <c r="F146" i="1"/>
  <c r="G146" i="1"/>
  <c r="H146" i="1" s="1"/>
  <c r="I146" i="1"/>
  <c r="F147" i="1"/>
  <c r="G147" i="1"/>
  <c r="H147" i="1" s="1"/>
  <c r="F148" i="1"/>
  <c r="G148" i="1"/>
  <c r="H148" i="1" s="1"/>
  <c r="F149" i="1"/>
  <c r="G149" i="1"/>
  <c r="J149" i="1" s="1"/>
  <c r="K149" i="1" s="1"/>
  <c r="I149" i="1"/>
  <c r="F150" i="1"/>
  <c r="G150" i="1"/>
  <c r="H150" i="1" s="1"/>
  <c r="I150" i="1"/>
  <c r="F151" i="1"/>
  <c r="G151" i="1"/>
  <c r="H151" i="1" s="1"/>
  <c r="F152" i="1"/>
  <c r="G152" i="1"/>
  <c r="H152" i="1" s="1"/>
  <c r="F153" i="1"/>
  <c r="G153" i="1"/>
  <c r="J153" i="1" s="1"/>
  <c r="K153" i="1" s="1"/>
  <c r="I153" i="1"/>
  <c r="F154" i="1"/>
  <c r="G154" i="1"/>
  <c r="H154" i="1" s="1"/>
  <c r="I154" i="1"/>
  <c r="F155" i="1"/>
  <c r="G155" i="1"/>
  <c r="H155" i="1" s="1"/>
  <c r="F156" i="1"/>
  <c r="G156" i="1"/>
  <c r="H156" i="1" s="1"/>
  <c r="F157" i="1"/>
  <c r="G157" i="1"/>
  <c r="J157" i="1" s="1"/>
  <c r="K157" i="1" s="1"/>
  <c r="I157" i="1"/>
  <c r="F134" i="1"/>
  <c r="G134" i="1"/>
  <c r="I134" i="1" s="1"/>
  <c r="H134" i="1"/>
  <c r="E3" i="1"/>
  <c r="E4" i="1" s="1"/>
  <c r="F5" i="1" s="1"/>
  <c r="F3" i="1"/>
  <c r="E2" i="1"/>
  <c r="S22" i="5"/>
  <c r="W36" i="10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I142" i="1" l="1"/>
  <c r="H142" i="1"/>
  <c r="J142" i="1"/>
  <c r="K142" i="1" s="1"/>
  <c r="H138" i="1"/>
  <c r="I138" i="1"/>
  <c r="J138" i="1"/>
  <c r="K138" i="1" s="1"/>
  <c r="H157" i="1"/>
  <c r="J154" i="1"/>
  <c r="K154" i="1" s="1"/>
  <c r="H153" i="1"/>
  <c r="J150" i="1"/>
  <c r="K150" i="1" s="1"/>
  <c r="H149" i="1"/>
  <c r="J146" i="1"/>
  <c r="K146" i="1" s="1"/>
  <c r="H145" i="1"/>
  <c r="H141" i="1"/>
  <c r="H137" i="1"/>
  <c r="J155" i="1"/>
  <c r="K155" i="1" s="1"/>
  <c r="J151" i="1"/>
  <c r="K151" i="1" s="1"/>
  <c r="J147" i="1"/>
  <c r="K147" i="1" s="1"/>
  <c r="J143" i="1"/>
  <c r="K143" i="1" s="1"/>
  <c r="J139" i="1"/>
  <c r="K139" i="1" s="1"/>
  <c r="J135" i="1"/>
  <c r="K135" i="1" s="1"/>
  <c r="I155" i="1"/>
  <c r="I151" i="1"/>
  <c r="I147" i="1"/>
  <c r="I143" i="1"/>
  <c r="I139" i="1"/>
  <c r="I135" i="1"/>
  <c r="J156" i="1"/>
  <c r="K156" i="1" s="1"/>
  <c r="J152" i="1"/>
  <c r="K152" i="1" s="1"/>
  <c r="J148" i="1"/>
  <c r="K148" i="1" s="1"/>
  <c r="J144" i="1"/>
  <c r="K144" i="1" s="1"/>
  <c r="J140" i="1"/>
  <c r="K140" i="1" s="1"/>
  <c r="J136" i="1"/>
  <c r="K136" i="1" s="1"/>
  <c r="I148" i="1"/>
  <c r="I140" i="1"/>
  <c r="I136" i="1"/>
  <c r="I156" i="1"/>
  <c r="I152" i="1"/>
  <c r="I144" i="1"/>
  <c r="J134" i="1"/>
  <c r="K134" i="1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Q14" i="12"/>
  <c r="E14" i="12"/>
  <c r="F13" i="12"/>
  <c r="E13" i="12"/>
  <c r="E12" i="12"/>
  <c r="E11" i="12"/>
  <c r="E10" i="12"/>
  <c r="E9" i="12"/>
  <c r="E8" i="12"/>
  <c r="E7" i="12"/>
  <c r="E6" i="12"/>
  <c r="E5" i="12"/>
  <c r="E4" i="12"/>
  <c r="E3" i="12"/>
  <c r="E2" i="12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2" i="10"/>
  <c r="Q123" i="10"/>
  <c r="Q124" i="10"/>
  <c r="Q125" i="10"/>
  <c r="Q126" i="10"/>
  <c r="Q127" i="10"/>
  <c r="Q128" i="10"/>
  <c r="Q129" i="10"/>
  <c r="Q130" i="10"/>
  <c r="Q131" i="10"/>
  <c r="Q132" i="10"/>
  <c r="Q14" i="10"/>
  <c r="F13" i="10"/>
  <c r="I2" i="10" s="1"/>
  <c r="H14" i="10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2" i="10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3" i="5"/>
  <c r="F2" i="5"/>
  <c r="I10" i="12" l="1"/>
  <c r="H22" i="12" s="1"/>
  <c r="G13" i="10"/>
  <c r="F14" i="10" s="1"/>
  <c r="I3" i="10"/>
  <c r="H15" i="10" s="1"/>
  <c r="I11" i="10"/>
  <c r="H23" i="10" s="1"/>
  <c r="I7" i="10"/>
  <c r="H19" i="10" s="1"/>
  <c r="I6" i="12"/>
  <c r="H18" i="12" s="1"/>
  <c r="I3" i="12"/>
  <c r="H15" i="12" s="1"/>
  <c r="I13" i="12"/>
  <c r="H25" i="12" s="1"/>
  <c r="I11" i="12"/>
  <c r="H23" i="12" s="1"/>
  <c r="I8" i="12"/>
  <c r="H20" i="12" s="1"/>
  <c r="I5" i="12"/>
  <c r="H17" i="12" s="1"/>
  <c r="I12" i="12"/>
  <c r="H24" i="12" s="1"/>
  <c r="I2" i="12"/>
  <c r="H14" i="12" s="1"/>
  <c r="I9" i="12"/>
  <c r="H21" i="12" s="1"/>
  <c r="I6" i="10"/>
  <c r="H18" i="10" s="1"/>
  <c r="I13" i="10"/>
  <c r="H25" i="10" s="1"/>
  <c r="I5" i="10"/>
  <c r="H17" i="10" s="1"/>
  <c r="I12" i="10"/>
  <c r="H24" i="10" s="1"/>
  <c r="I4" i="10"/>
  <c r="H16" i="10" s="1"/>
  <c r="I10" i="10"/>
  <c r="H22" i="10" s="1"/>
  <c r="G13" i="12"/>
  <c r="J14" i="12" s="1"/>
  <c r="I4" i="12"/>
  <c r="H16" i="12" s="1"/>
  <c r="I7" i="12"/>
  <c r="H19" i="12" s="1"/>
  <c r="I8" i="10"/>
  <c r="H20" i="10" s="1"/>
  <c r="I9" i="10"/>
  <c r="H21" i="10" s="1"/>
  <c r="E2" i="5"/>
  <c r="E3" i="5" s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3" i="3"/>
  <c r="I2" i="3"/>
  <c r="H2" i="3"/>
  <c r="G2" i="3"/>
  <c r="F2" i="3"/>
  <c r="F3" i="3" s="1"/>
  <c r="G3" i="3" s="1"/>
  <c r="I3" i="3" s="1"/>
  <c r="P28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F4" i="1"/>
  <c r="L3" i="1" s="1"/>
  <c r="M3" i="1"/>
  <c r="G3" i="1"/>
  <c r="H3" i="1" s="1"/>
  <c r="G14" i="10" l="1"/>
  <c r="J15" i="10" s="1"/>
  <c r="I14" i="10"/>
  <c r="H26" i="10" s="1"/>
  <c r="J14" i="10"/>
  <c r="K14" i="10" s="1"/>
  <c r="F14" i="12"/>
  <c r="I3" i="1"/>
  <c r="J3" i="1"/>
  <c r="F3" i="5"/>
  <c r="E4" i="5" s="1"/>
  <c r="F4" i="3"/>
  <c r="G4" i="3" s="1"/>
  <c r="H4" i="3" s="1"/>
  <c r="H3" i="3"/>
  <c r="J3" i="3" s="1"/>
  <c r="K3" i="3" s="1"/>
  <c r="E5" i="1"/>
  <c r="F6" i="1" s="1"/>
  <c r="G4" i="1"/>
  <c r="F15" i="10" l="1"/>
  <c r="I15" i="10" s="1"/>
  <c r="H27" i="10" s="1"/>
  <c r="I14" i="12"/>
  <c r="H26" i="12" s="1"/>
  <c r="G14" i="12"/>
  <c r="F15" i="12" s="1"/>
  <c r="K3" i="1"/>
  <c r="N14" i="10"/>
  <c r="L14" i="10"/>
  <c r="M14" i="10"/>
  <c r="F4" i="5"/>
  <c r="G4" i="5" s="1"/>
  <c r="G3" i="5"/>
  <c r="H3" i="5" s="1"/>
  <c r="F5" i="3"/>
  <c r="G5" i="3" s="1"/>
  <c r="I4" i="3"/>
  <c r="J4" i="3" s="1"/>
  <c r="N3" i="3"/>
  <c r="M3" i="3"/>
  <c r="L3" i="3"/>
  <c r="J4" i="1"/>
  <c r="K4" i="1" s="1"/>
  <c r="I4" i="1"/>
  <c r="H4" i="1"/>
  <c r="E6" i="1"/>
  <c r="F7" i="1" s="1"/>
  <c r="G5" i="1"/>
  <c r="L4" i="1"/>
  <c r="G15" i="10" l="1"/>
  <c r="F16" i="10" s="1"/>
  <c r="I16" i="10" s="1"/>
  <c r="H28" i="10" s="1"/>
  <c r="J15" i="12"/>
  <c r="P14" i="12" s="1"/>
  <c r="I15" i="12"/>
  <c r="H27" i="12" s="1"/>
  <c r="G15" i="12"/>
  <c r="F16" i="12" s="1"/>
  <c r="K14" i="12"/>
  <c r="O14" i="10"/>
  <c r="O3" i="3"/>
  <c r="K15" i="10"/>
  <c r="P14" i="10"/>
  <c r="E5" i="5"/>
  <c r="M3" i="5"/>
  <c r="H4" i="5"/>
  <c r="K3" i="5"/>
  <c r="J3" i="5"/>
  <c r="I3" i="5"/>
  <c r="F6" i="3"/>
  <c r="F7" i="3" s="1"/>
  <c r="P3" i="3"/>
  <c r="K4" i="3"/>
  <c r="I5" i="3"/>
  <c r="H5" i="3"/>
  <c r="J5" i="1"/>
  <c r="K5" i="1" s="1"/>
  <c r="I5" i="1"/>
  <c r="H5" i="1"/>
  <c r="G6" i="1"/>
  <c r="L5" i="1"/>
  <c r="E7" i="1"/>
  <c r="F8" i="1" s="1"/>
  <c r="G16" i="10" l="1"/>
  <c r="F17" i="10" s="1"/>
  <c r="G17" i="10" s="1"/>
  <c r="J18" i="10" s="1"/>
  <c r="J16" i="10"/>
  <c r="K16" i="10" s="1"/>
  <c r="F5" i="5"/>
  <c r="E6" i="5" s="1"/>
  <c r="J5" i="3"/>
  <c r="J16" i="12"/>
  <c r="M14" i="12"/>
  <c r="L14" i="12"/>
  <c r="N14" i="12"/>
  <c r="I16" i="12"/>
  <c r="H28" i="12" s="1"/>
  <c r="G16" i="12"/>
  <c r="F17" i="12" s="1"/>
  <c r="L3" i="5"/>
  <c r="K15" i="12"/>
  <c r="N15" i="10"/>
  <c r="L15" i="10"/>
  <c r="M15" i="10"/>
  <c r="J4" i="5"/>
  <c r="K4" i="5"/>
  <c r="L4" i="5" s="1"/>
  <c r="I4" i="5"/>
  <c r="G6" i="3"/>
  <c r="I6" i="3" s="1"/>
  <c r="K5" i="3"/>
  <c r="F8" i="3"/>
  <c r="M4" i="3"/>
  <c r="L4" i="3"/>
  <c r="N4" i="3"/>
  <c r="E8" i="1"/>
  <c r="F9" i="1" s="1"/>
  <c r="G7" i="1"/>
  <c r="L6" i="1"/>
  <c r="I6" i="1"/>
  <c r="H6" i="1"/>
  <c r="J6" i="1"/>
  <c r="P15" i="10" l="1"/>
  <c r="J17" i="10"/>
  <c r="K17" i="10" s="1"/>
  <c r="M17" i="10" s="1"/>
  <c r="I17" i="10"/>
  <c r="H29" i="10" s="1"/>
  <c r="G5" i="5"/>
  <c r="M4" i="5" s="1"/>
  <c r="F6" i="5"/>
  <c r="G6" i="5" s="1"/>
  <c r="F18" i="10"/>
  <c r="J17" i="12"/>
  <c r="I17" i="12"/>
  <c r="H29" i="12" s="1"/>
  <c r="G17" i="12"/>
  <c r="F18" i="12" s="1"/>
  <c r="O14" i="12"/>
  <c r="O15" i="10"/>
  <c r="K6" i="1"/>
  <c r="O4" i="3"/>
  <c r="N15" i="12"/>
  <c r="L15" i="12"/>
  <c r="M15" i="12"/>
  <c r="K18" i="10"/>
  <c r="P17" i="10"/>
  <c r="L16" i="10"/>
  <c r="N16" i="10"/>
  <c r="O16" i="10" s="1"/>
  <c r="M16" i="10"/>
  <c r="H6" i="3"/>
  <c r="G7" i="3"/>
  <c r="G8" i="3" s="1"/>
  <c r="I8" i="3" s="1"/>
  <c r="P4" i="3"/>
  <c r="M5" i="3"/>
  <c r="L5" i="3"/>
  <c r="N5" i="3"/>
  <c r="O5" i="3" s="1"/>
  <c r="F9" i="3"/>
  <c r="H7" i="1"/>
  <c r="J7" i="1"/>
  <c r="K7" i="1" s="1"/>
  <c r="I7" i="1"/>
  <c r="E9" i="1"/>
  <c r="F10" i="1" s="1"/>
  <c r="G8" i="1"/>
  <c r="L7" i="1"/>
  <c r="O15" i="12" l="1"/>
  <c r="P16" i="10"/>
  <c r="L17" i="10"/>
  <c r="N17" i="10"/>
  <c r="O17" i="10" s="1"/>
  <c r="I18" i="10"/>
  <c r="H30" i="10" s="1"/>
  <c r="H5" i="5"/>
  <c r="J5" i="5" s="1"/>
  <c r="E7" i="5"/>
  <c r="M5" i="5"/>
  <c r="H6" i="5"/>
  <c r="K6" i="5" s="1"/>
  <c r="L6" i="5" s="1"/>
  <c r="J6" i="3"/>
  <c r="P5" i="3" s="1"/>
  <c r="G18" i="10"/>
  <c r="J19" i="10" s="1"/>
  <c r="J18" i="12"/>
  <c r="G18" i="12"/>
  <c r="F19" i="12" s="1"/>
  <c r="I18" i="12"/>
  <c r="H30" i="12" s="1"/>
  <c r="P16" i="12"/>
  <c r="K17" i="12"/>
  <c r="P15" i="12"/>
  <c r="K16" i="12"/>
  <c r="N18" i="10"/>
  <c r="L18" i="10"/>
  <c r="M18" i="10"/>
  <c r="H8" i="3"/>
  <c r="I7" i="3"/>
  <c r="H7" i="3"/>
  <c r="K6" i="3"/>
  <c r="M6" i="3" s="1"/>
  <c r="G9" i="3"/>
  <c r="I9" i="3" s="1"/>
  <c r="F10" i="3"/>
  <c r="J8" i="1"/>
  <c r="K8" i="1" s="1"/>
  <c r="I8" i="1"/>
  <c r="H8" i="1"/>
  <c r="E10" i="1"/>
  <c r="F11" i="1" s="1"/>
  <c r="G9" i="1"/>
  <c r="L8" i="1"/>
  <c r="O18" i="10" l="1"/>
  <c r="I5" i="5"/>
  <c r="K5" i="5"/>
  <c r="L5" i="5" s="1"/>
  <c r="I6" i="5"/>
  <c r="F7" i="5"/>
  <c r="E8" i="5" s="1"/>
  <c r="F8" i="5" s="1"/>
  <c r="E9" i="5" s="1"/>
  <c r="F9" i="5" s="1"/>
  <c r="E10" i="5" s="1"/>
  <c r="J6" i="5"/>
  <c r="J7" i="3"/>
  <c r="K7" i="3" s="1"/>
  <c r="N7" i="3" s="1"/>
  <c r="O7" i="3" s="1"/>
  <c r="P7" i="3"/>
  <c r="J8" i="3"/>
  <c r="F19" i="10"/>
  <c r="J19" i="12"/>
  <c r="I19" i="12"/>
  <c r="G19" i="12"/>
  <c r="F20" i="12" s="1"/>
  <c r="K18" i="12"/>
  <c r="P17" i="12"/>
  <c r="N16" i="12"/>
  <c r="M16" i="12"/>
  <c r="L16" i="12"/>
  <c r="N17" i="12"/>
  <c r="M17" i="12"/>
  <c r="L17" i="12"/>
  <c r="K19" i="10"/>
  <c r="P18" i="10"/>
  <c r="L6" i="3"/>
  <c r="N6" i="3"/>
  <c r="H9" i="3"/>
  <c r="J9" i="3" s="1"/>
  <c r="K8" i="3"/>
  <c r="N8" i="3" s="1"/>
  <c r="O8" i="3" s="1"/>
  <c r="F11" i="3"/>
  <c r="G10" i="3"/>
  <c r="J9" i="1"/>
  <c r="K9" i="1" s="1"/>
  <c r="I9" i="1"/>
  <c r="H9" i="1"/>
  <c r="L9" i="1"/>
  <c r="G10" i="1"/>
  <c r="E11" i="1"/>
  <c r="F12" i="1" s="1"/>
  <c r="G19" i="10" l="1"/>
  <c r="J20" i="10" s="1"/>
  <c r="G8" i="5"/>
  <c r="H8" i="5" s="1"/>
  <c r="G7" i="5"/>
  <c r="G9" i="5"/>
  <c r="I19" i="10"/>
  <c r="H31" i="10" s="1"/>
  <c r="O17" i="12"/>
  <c r="J20" i="12"/>
  <c r="G20" i="12"/>
  <c r="F21" i="12" s="1"/>
  <c r="I20" i="12"/>
  <c r="O16" i="12"/>
  <c r="O6" i="3"/>
  <c r="H31" i="12"/>
  <c r="N18" i="12"/>
  <c r="O18" i="12" s="1"/>
  <c r="L18" i="12"/>
  <c r="M18" i="12"/>
  <c r="L19" i="10"/>
  <c r="N19" i="10"/>
  <c r="M19" i="10"/>
  <c r="F10" i="5"/>
  <c r="G10" i="5" s="1"/>
  <c r="L7" i="3"/>
  <c r="M7" i="3"/>
  <c r="P6" i="3"/>
  <c r="L8" i="3"/>
  <c r="M8" i="3"/>
  <c r="G11" i="3"/>
  <c r="I11" i="3" s="1"/>
  <c r="I10" i="3"/>
  <c r="F12" i="3"/>
  <c r="H10" i="3"/>
  <c r="J10" i="3" s="1"/>
  <c r="P8" i="3"/>
  <c r="K9" i="3"/>
  <c r="L10" i="1"/>
  <c r="G11" i="1"/>
  <c r="E12" i="1"/>
  <c r="F13" i="1" s="1"/>
  <c r="I10" i="1"/>
  <c r="H10" i="1"/>
  <c r="J10" i="1"/>
  <c r="K10" i="1" s="1"/>
  <c r="F20" i="10" l="1"/>
  <c r="I20" i="10" s="1"/>
  <c r="H32" i="10" s="1"/>
  <c r="P19" i="10"/>
  <c r="K20" i="10"/>
  <c r="N20" i="10" s="1"/>
  <c r="O20" i="10" s="1"/>
  <c r="M7" i="5"/>
  <c r="M6" i="5"/>
  <c r="H7" i="5"/>
  <c r="J21" i="12"/>
  <c r="G21" i="12"/>
  <c r="F22" i="12" s="1"/>
  <c r="I21" i="12"/>
  <c r="O19" i="10"/>
  <c r="P18" i="12"/>
  <c r="K19" i="12"/>
  <c r="H32" i="12"/>
  <c r="E11" i="5"/>
  <c r="H10" i="5"/>
  <c r="M9" i="5"/>
  <c r="H9" i="5"/>
  <c r="M8" i="5"/>
  <c r="I8" i="5"/>
  <c r="J8" i="5"/>
  <c r="K8" i="5"/>
  <c r="H11" i="3"/>
  <c r="J11" i="3" s="1"/>
  <c r="P9" i="3"/>
  <c r="M9" i="3"/>
  <c r="N9" i="3"/>
  <c r="L9" i="3"/>
  <c r="F13" i="3"/>
  <c r="G12" i="3"/>
  <c r="I12" i="3" s="1"/>
  <c r="E13" i="1"/>
  <c r="F14" i="1" s="1"/>
  <c r="L11" i="1"/>
  <c r="G12" i="1"/>
  <c r="J11" i="1"/>
  <c r="K11" i="1" s="1"/>
  <c r="H11" i="1"/>
  <c r="I11" i="1"/>
  <c r="M20" i="10" l="1"/>
  <c r="L20" i="10"/>
  <c r="G20" i="10"/>
  <c r="F21" i="10" s="1"/>
  <c r="G21" i="10" s="1"/>
  <c r="F22" i="10" s="1"/>
  <c r="I22" i="10" s="1"/>
  <c r="H34" i="10" s="1"/>
  <c r="K7" i="5"/>
  <c r="L7" i="5" s="1"/>
  <c r="J7" i="5"/>
  <c r="I7" i="5"/>
  <c r="F11" i="5"/>
  <c r="E12" i="5" s="1"/>
  <c r="F12" i="5" s="1"/>
  <c r="E13" i="5" s="1"/>
  <c r="J22" i="12"/>
  <c r="G22" i="12"/>
  <c r="F23" i="12" s="1"/>
  <c r="I22" i="12"/>
  <c r="L8" i="5"/>
  <c r="O9" i="3"/>
  <c r="H33" i="12"/>
  <c r="N19" i="12"/>
  <c r="M19" i="12"/>
  <c r="L19" i="12"/>
  <c r="I9" i="5"/>
  <c r="J9" i="5"/>
  <c r="K9" i="5"/>
  <c r="L9" i="5" s="1"/>
  <c r="J10" i="5"/>
  <c r="I10" i="5"/>
  <c r="K10" i="5"/>
  <c r="L10" i="5" s="1"/>
  <c r="K10" i="3"/>
  <c r="L10" i="3" s="1"/>
  <c r="G13" i="3"/>
  <c r="H13" i="3" s="1"/>
  <c r="F14" i="3"/>
  <c r="P10" i="3"/>
  <c r="K11" i="3"/>
  <c r="H12" i="3"/>
  <c r="J12" i="3" s="1"/>
  <c r="J12" i="1"/>
  <c r="K12" i="1" s="1"/>
  <c r="I12" i="1"/>
  <c r="H12" i="1"/>
  <c r="E14" i="1"/>
  <c r="F15" i="1" s="1"/>
  <c r="G13" i="1"/>
  <c r="L12" i="1"/>
  <c r="I21" i="10" l="1"/>
  <c r="H33" i="10" s="1"/>
  <c r="J21" i="10"/>
  <c r="G22" i="10"/>
  <c r="J23" i="10" s="1"/>
  <c r="K23" i="10" s="1"/>
  <c r="J22" i="10"/>
  <c r="K22" i="10" s="1"/>
  <c r="M22" i="10" s="1"/>
  <c r="G11" i="5"/>
  <c r="M10" i="5" s="1"/>
  <c r="G12" i="5"/>
  <c r="H12" i="5" s="1"/>
  <c r="J23" i="12"/>
  <c r="O19" i="12"/>
  <c r="I23" i="12"/>
  <c r="G23" i="12"/>
  <c r="F24" i="12" s="1"/>
  <c r="K21" i="12"/>
  <c r="P20" i="12"/>
  <c r="P19" i="12"/>
  <c r="K20" i="12"/>
  <c r="F13" i="5"/>
  <c r="E14" i="5" s="1"/>
  <c r="M10" i="3"/>
  <c r="N10" i="3"/>
  <c r="O10" i="3" s="1"/>
  <c r="I13" i="3"/>
  <c r="F15" i="3"/>
  <c r="P11" i="3"/>
  <c r="K12" i="3"/>
  <c r="L11" i="3"/>
  <c r="N11" i="3"/>
  <c r="O11" i="3" s="1"/>
  <c r="M11" i="3"/>
  <c r="G14" i="3"/>
  <c r="J13" i="1"/>
  <c r="K13" i="1" s="1"/>
  <c r="I13" i="1"/>
  <c r="H13" i="1"/>
  <c r="G14" i="1"/>
  <c r="L13" i="1"/>
  <c r="E15" i="1"/>
  <c r="F16" i="1" s="1"/>
  <c r="K21" i="10" l="1"/>
  <c r="P20" i="10"/>
  <c r="P21" i="10"/>
  <c r="L22" i="10"/>
  <c r="N22" i="10"/>
  <c r="O22" i="10" s="1"/>
  <c r="F23" i="10"/>
  <c r="H11" i="5"/>
  <c r="J11" i="5" s="1"/>
  <c r="G13" i="5"/>
  <c r="H13" i="5" s="1"/>
  <c r="J13" i="3"/>
  <c r="K13" i="3" s="1"/>
  <c r="P22" i="10"/>
  <c r="J24" i="12"/>
  <c r="I24" i="12"/>
  <c r="G24" i="12"/>
  <c r="F25" i="12" s="1"/>
  <c r="H34" i="12"/>
  <c r="N20" i="12"/>
  <c r="M20" i="12"/>
  <c r="L20" i="12"/>
  <c r="N21" i="12"/>
  <c r="O21" i="12" s="1"/>
  <c r="L21" i="12"/>
  <c r="M21" i="12"/>
  <c r="M23" i="10"/>
  <c r="N23" i="10"/>
  <c r="O23" i="10" s="1"/>
  <c r="L23" i="10"/>
  <c r="M11" i="5"/>
  <c r="J12" i="5"/>
  <c r="I12" i="5"/>
  <c r="K12" i="5"/>
  <c r="L12" i="5" s="1"/>
  <c r="F14" i="5"/>
  <c r="E15" i="5" s="1"/>
  <c r="G15" i="3"/>
  <c r="I15" i="3" s="1"/>
  <c r="P12" i="3"/>
  <c r="H14" i="3"/>
  <c r="J14" i="3" s="1"/>
  <c r="I14" i="3"/>
  <c r="M12" i="3"/>
  <c r="L12" i="3"/>
  <c r="N12" i="3"/>
  <c r="O12" i="3" s="1"/>
  <c r="F16" i="3"/>
  <c r="E16" i="1"/>
  <c r="F17" i="1" s="1"/>
  <c r="G15" i="1"/>
  <c r="L14" i="1"/>
  <c r="I14" i="1"/>
  <c r="H14" i="1"/>
  <c r="J14" i="1"/>
  <c r="K14" i="1" s="1"/>
  <c r="N21" i="10" l="1"/>
  <c r="O21" i="10" s="1"/>
  <c r="L21" i="10"/>
  <c r="M21" i="10"/>
  <c r="I23" i="10"/>
  <c r="H35" i="10" s="1"/>
  <c r="G23" i="10"/>
  <c r="F24" i="10" s="1"/>
  <c r="K11" i="5"/>
  <c r="L11" i="5" s="1"/>
  <c r="I11" i="5"/>
  <c r="G14" i="5"/>
  <c r="N13" i="3"/>
  <c r="O13" i="3" s="1"/>
  <c r="L13" i="3"/>
  <c r="M13" i="3"/>
  <c r="J25" i="12"/>
  <c r="G25" i="12"/>
  <c r="F26" i="12" s="1"/>
  <c r="I25" i="12"/>
  <c r="O20" i="12"/>
  <c r="K22" i="12"/>
  <c r="P21" i="12"/>
  <c r="H35" i="12"/>
  <c r="M12" i="5"/>
  <c r="K13" i="5"/>
  <c r="L13" i="5" s="1"/>
  <c r="I13" i="5"/>
  <c r="J13" i="5"/>
  <c r="F15" i="5"/>
  <c r="E16" i="5" s="1"/>
  <c r="H15" i="3"/>
  <c r="J15" i="3" s="1"/>
  <c r="P13" i="3"/>
  <c r="F17" i="3"/>
  <c r="G16" i="3"/>
  <c r="H15" i="1"/>
  <c r="J15" i="1"/>
  <c r="K15" i="1" s="1"/>
  <c r="I15" i="1"/>
  <c r="E17" i="1"/>
  <c r="F18" i="1" s="1"/>
  <c r="G16" i="1"/>
  <c r="L15" i="1"/>
  <c r="I24" i="10" l="1"/>
  <c r="H36" i="10" s="1"/>
  <c r="G24" i="10"/>
  <c r="F25" i="10" s="1"/>
  <c r="I25" i="10" s="1"/>
  <c r="H37" i="10" s="1"/>
  <c r="J24" i="10"/>
  <c r="K24" i="10" s="1"/>
  <c r="G15" i="5"/>
  <c r="J26" i="12"/>
  <c r="I26" i="12"/>
  <c r="G26" i="12"/>
  <c r="F27" i="12" s="1"/>
  <c r="K23" i="12"/>
  <c r="P22" i="12"/>
  <c r="N22" i="12"/>
  <c r="M22" i="12"/>
  <c r="L22" i="12"/>
  <c r="M13" i="5"/>
  <c r="H14" i="5"/>
  <c r="F16" i="5"/>
  <c r="G16" i="5" s="1"/>
  <c r="G17" i="3"/>
  <c r="I17" i="3" s="1"/>
  <c r="K14" i="3"/>
  <c r="P14" i="3"/>
  <c r="K15" i="3"/>
  <c r="I16" i="3"/>
  <c r="H16" i="3"/>
  <c r="J16" i="3" s="1"/>
  <c r="F18" i="3"/>
  <c r="E18" i="1"/>
  <c r="F19" i="1" s="1"/>
  <c r="J16" i="1"/>
  <c r="K16" i="1" s="1"/>
  <c r="I16" i="1"/>
  <c r="H16" i="1"/>
  <c r="G17" i="1"/>
  <c r="L16" i="1"/>
  <c r="P23" i="10" l="1"/>
  <c r="G25" i="10"/>
  <c r="J26" i="10" s="1"/>
  <c r="J25" i="10"/>
  <c r="K25" i="10" s="1"/>
  <c r="M24" i="10"/>
  <c r="N24" i="10"/>
  <c r="O24" i="10" s="1"/>
  <c r="L24" i="10"/>
  <c r="J27" i="12"/>
  <c r="G27" i="12"/>
  <c r="F28" i="12" s="1"/>
  <c r="I27" i="12"/>
  <c r="O22" i="12"/>
  <c r="H36" i="12"/>
  <c r="N23" i="12"/>
  <c r="O23" i="12" s="1"/>
  <c r="M23" i="12"/>
  <c r="L23" i="12"/>
  <c r="E17" i="5"/>
  <c r="H16" i="5"/>
  <c r="M15" i="5"/>
  <c r="H15" i="5"/>
  <c r="M14" i="5"/>
  <c r="I14" i="5"/>
  <c r="J14" i="5"/>
  <c r="K14" i="5"/>
  <c r="L14" i="5" s="1"/>
  <c r="H17" i="3"/>
  <c r="J17" i="3" s="1"/>
  <c r="K16" i="3"/>
  <c r="N14" i="3"/>
  <c r="O14" i="3" s="1"/>
  <c r="M14" i="3"/>
  <c r="L14" i="3"/>
  <c r="F19" i="3"/>
  <c r="G18" i="3"/>
  <c r="N15" i="3"/>
  <c r="O15" i="3" s="1"/>
  <c r="L15" i="3"/>
  <c r="M15" i="3"/>
  <c r="J17" i="1"/>
  <c r="K17" i="1" s="1"/>
  <c r="I17" i="1"/>
  <c r="H17" i="1"/>
  <c r="L17" i="1"/>
  <c r="G18" i="1"/>
  <c r="E19" i="1"/>
  <c r="F20" i="1" s="1"/>
  <c r="P24" i="10" l="1"/>
  <c r="F26" i="10"/>
  <c r="G26" i="10" s="1"/>
  <c r="J27" i="10" s="1"/>
  <c r="K26" i="10"/>
  <c r="N26" i="10" s="1"/>
  <c r="O26" i="10" s="1"/>
  <c r="P25" i="10"/>
  <c r="F17" i="5"/>
  <c r="E18" i="5" s="1"/>
  <c r="F18" i="5" s="1"/>
  <c r="L25" i="10"/>
  <c r="M25" i="10"/>
  <c r="N25" i="10"/>
  <c r="O25" i="10" s="1"/>
  <c r="J28" i="12"/>
  <c r="G28" i="12"/>
  <c r="F29" i="12" s="1"/>
  <c r="I28" i="12"/>
  <c r="K24" i="12"/>
  <c r="P23" i="12"/>
  <c r="H37" i="12"/>
  <c r="I15" i="5"/>
  <c r="K15" i="5"/>
  <c r="L15" i="5" s="1"/>
  <c r="J15" i="5"/>
  <c r="J16" i="5"/>
  <c r="I16" i="5"/>
  <c r="K16" i="5"/>
  <c r="L16" i="5" s="1"/>
  <c r="P15" i="3"/>
  <c r="G19" i="3"/>
  <c r="H19" i="3" s="1"/>
  <c r="K17" i="3"/>
  <c r="N17" i="3" s="1"/>
  <c r="O17" i="3" s="1"/>
  <c r="P16" i="3"/>
  <c r="I18" i="3"/>
  <c r="F20" i="3"/>
  <c r="H18" i="3"/>
  <c r="N16" i="3"/>
  <c r="O16" i="3" s="1"/>
  <c r="L16" i="3"/>
  <c r="M16" i="3"/>
  <c r="E20" i="1"/>
  <c r="F21" i="1" s="1"/>
  <c r="I18" i="1"/>
  <c r="H18" i="1"/>
  <c r="J18" i="1"/>
  <c r="K18" i="1" s="1"/>
  <c r="L18" i="1"/>
  <c r="G19" i="1"/>
  <c r="L26" i="10" l="1"/>
  <c r="M26" i="10"/>
  <c r="I26" i="10"/>
  <c r="H38" i="10" s="1"/>
  <c r="K27" i="10"/>
  <c r="F27" i="10"/>
  <c r="I27" i="10" s="1"/>
  <c r="H39" i="10" s="1"/>
  <c r="G17" i="5"/>
  <c r="H17" i="5" s="1"/>
  <c r="G18" i="5"/>
  <c r="M17" i="5" s="1"/>
  <c r="J18" i="3"/>
  <c r="J29" i="12"/>
  <c r="G29" i="12"/>
  <c r="F30" i="12" s="1"/>
  <c r="I29" i="12"/>
  <c r="P24" i="12"/>
  <c r="K25" i="12"/>
  <c r="H38" i="12"/>
  <c r="N24" i="12"/>
  <c r="O24" i="12" s="1"/>
  <c r="L24" i="12"/>
  <c r="M24" i="12"/>
  <c r="E19" i="5"/>
  <c r="I19" i="3"/>
  <c r="J19" i="3" s="1"/>
  <c r="G20" i="3"/>
  <c r="H20" i="3" s="1"/>
  <c r="P17" i="3"/>
  <c r="M17" i="3"/>
  <c r="L17" i="3"/>
  <c r="F21" i="3"/>
  <c r="J19" i="1"/>
  <c r="K19" i="1" s="1"/>
  <c r="H19" i="1"/>
  <c r="I19" i="1"/>
  <c r="E21" i="1"/>
  <c r="F22" i="1" s="1"/>
  <c r="L19" i="1"/>
  <c r="G20" i="1"/>
  <c r="G27" i="10" l="1"/>
  <c r="P26" i="10" s="1"/>
  <c r="L27" i="10"/>
  <c r="N27" i="10"/>
  <c r="O27" i="10" s="1"/>
  <c r="M27" i="10"/>
  <c r="M16" i="5"/>
  <c r="H18" i="5"/>
  <c r="K18" i="5" s="1"/>
  <c r="L18" i="5" s="1"/>
  <c r="J30" i="12"/>
  <c r="G30" i="12"/>
  <c r="F31" i="12" s="1"/>
  <c r="I30" i="12"/>
  <c r="H39" i="12"/>
  <c r="P25" i="12"/>
  <c r="K26" i="12"/>
  <c r="N25" i="12"/>
  <c r="O25" i="12" s="1"/>
  <c r="L25" i="12"/>
  <c r="M25" i="12"/>
  <c r="I17" i="5"/>
  <c r="J17" i="5"/>
  <c r="K17" i="5"/>
  <c r="L17" i="5" s="1"/>
  <c r="F19" i="5"/>
  <c r="E20" i="5" s="1"/>
  <c r="K18" i="3"/>
  <c r="L18" i="3" s="1"/>
  <c r="G21" i="3"/>
  <c r="I21" i="3" s="1"/>
  <c r="I20" i="3"/>
  <c r="J20" i="3" s="1"/>
  <c r="P18" i="3"/>
  <c r="K19" i="3"/>
  <c r="F22" i="3"/>
  <c r="J20" i="1"/>
  <c r="K20" i="1" s="1"/>
  <c r="I20" i="1"/>
  <c r="H20" i="1"/>
  <c r="E22" i="1"/>
  <c r="F23" i="1" s="1"/>
  <c r="G21" i="1"/>
  <c r="L20" i="1"/>
  <c r="F28" i="10" l="1"/>
  <c r="G28" i="10" s="1"/>
  <c r="J28" i="10"/>
  <c r="K28" i="10" s="1"/>
  <c r="L28" i="10" s="1"/>
  <c r="I18" i="5"/>
  <c r="J18" i="5"/>
  <c r="F20" i="5"/>
  <c r="E21" i="5" s="1"/>
  <c r="F21" i="5" s="1"/>
  <c r="E22" i="5" s="1"/>
  <c r="G19" i="5"/>
  <c r="J31" i="12"/>
  <c r="I31" i="12"/>
  <c r="G31" i="12"/>
  <c r="F32" i="12" s="1"/>
  <c r="K27" i="12"/>
  <c r="P26" i="12"/>
  <c r="H40" i="12"/>
  <c r="N26" i="12"/>
  <c r="O26" i="12" s="1"/>
  <c r="M26" i="12"/>
  <c r="L26" i="12"/>
  <c r="M18" i="3"/>
  <c r="N18" i="3"/>
  <c r="O18" i="3" s="1"/>
  <c r="H21" i="3"/>
  <c r="F23" i="3"/>
  <c r="P19" i="3"/>
  <c r="K20" i="3"/>
  <c r="L19" i="3"/>
  <c r="N19" i="3"/>
  <c r="O19" i="3" s="1"/>
  <c r="M19" i="3"/>
  <c r="G22" i="3"/>
  <c r="E23" i="1"/>
  <c r="F24" i="1" s="1"/>
  <c r="J21" i="1"/>
  <c r="K21" i="1" s="1"/>
  <c r="I21" i="1"/>
  <c r="H21" i="1"/>
  <c r="G22" i="1"/>
  <c r="L21" i="1"/>
  <c r="I28" i="10" l="1"/>
  <c r="H40" i="10" s="1"/>
  <c r="M28" i="10"/>
  <c r="N28" i="10"/>
  <c r="O28" i="10" s="1"/>
  <c r="P27" i="10"/>
  <c r="J29" i="10"/>
  <c r="P28" i="10" s="1"/>
  <c r="G20" i="5"/>
  <c r="M19" i="5" s="1"/>
  <c r="G21" i="5"/>
  <c r="J21" i="3"/>
  <c r="P20" i="3" s="1"/>
  <c r="F29" i="10"/>
  <c r="J32" i="12"/>
  <c r="G32" i="12"/>
  <c r="F33" i="12" s="1"/>
  <c r="I32" i="12"/>
  <c r="P27" i="12"/>
  <c r="K28" i="12"/>
  <c r="H41" i="12"/>
  <c r="N27" i="12"/>
  <c r="O27" i="12" s="1"/>
  <c r="L27" i="12"/>
  <c r="M27" i="12"/>
  <c r="M18" i="5"/>
  <c r="H19" i="5"/>
  <c r="F22" i="5"/>
  <c r="G22" i="5" s="1"/>
  <c r="G23" i="3"/>
  <c r="I23" i="3" s="1"/>
  <c r="M20" i="3"/>
  <c r="N20" i="3"/>
  <c r="O20" i="3" s="1"/>
  <c r="L20" i="3"/>
  <c r="I22" i="3"/>
  <c r="H22" i="3"/>
  <c r="F24" i="3"/>
  <c r="I22" i="1"/>
  <c r="H22" i="1"/>
  <c r="J22" i="1"/>
  <c r="K22" i="1" s="1"/>
  <c r="E24" i="1"/>
  <c r="F25" i="1" s="1"/>
  <c r="G23" i="1"/>
  <c r="L22" i="1"/>
  <c r="K29" i="10" l="1"/>
  <c r="N29" i="10" s="1"/>
  <c r="O29" i="10" s="1"/>
  <c r="I29" i="10"/>
  <c r="H41" i="10" s="1"/>
  <c r="H20" i="5"/>
  <c r="I20" i="5" s="1"/>
  <c r="J22" i="3"/>
  <c r="K21" i="3"/>
  <c r="N21" i="3" s="1"/>
  <c r="O21" i="3" s="1"/>
  <c r="G29" i="10"/>
  <c r="J33" i="12"/>
  <c r="I33" i="12"/>
  <c r="G33" i="12"/>
  <c r="F34" i="12" s="1"/>
  <c r="P28" i="12"/>
  <c r="K29" i="12"/>
  <c r="N28" i="12"/>
  <c r="O28" i="12" s="1"/>
  <c r="M28" i="12"/>
  <c r="L28" i="12"/>
  <c r="E23" i="5"/>
  <c r="M21" i="5"/>
  <c r="H22" i="5"/>
  <c r="H21" i="5"/>
  <c r="M20" i="5"/>
  <c r="K19" i="5"/>
  <c r="L19" i="5" s="1"/>
  <c r="I19" i="5"/>
  <c r="J19" i="5"/>
  <c r="L21" i="3"/>
  <c r="H23" i="3"/>
  <c r="J23" i="3" s="1"/>
  <c r="F25" i="3"/>
  <c r="G24" i="3"/>
  <c r="H23" i="1"/>
  <c r="J23" i="1"/>
  <c r="K23" i="1" s="1"/>
  <c r="I23" i="1"/>
  <c r="E25" i="1"/>
  <c r="F26" i="1" s="1"/>
  <c r="G24" i="1"/>
  <c r="L23" i="1"/>
  <c r="M29" i="10" l="1"/>
  <c r="L29" i="10"/>
  <c r="J30" i="10"/>
  <c r="K30" i="10" s="1"/>
  <c r="K20" i="5"/>
  <c r="L20" i="5" s="1"/>
  <c r="J20" i="5"/>
  <c r="F23" i="5"/>
  <c r="E24" i="5" s="1"/>
  <c r="F24" i="5" s="1"/>
  <c r="M21" i="3"/>
  <c r="F30" i="10"/>
  <c r="J34" i="12"/>
  <c r="G34" i="12"/>
  <c r="F35" i="12" s="1"/>
  <c r="I34" i="12"/>
  <c r="H42" i="12"/>
  <c r="N29" i="12"/>
  <c r="O29" i="12" s="1"/>
  <c r="M29" i="12"/>
  <c r="L29" i="12"/>
  <c r="I21" i="5"/>
  <c r="J21" i="5"/>
  <c r="K21" i="5"/>
  <c r="L21" i="5" s="1"/>
  <c r="J22" i="5"/>
  <c r="K22" i="5"/>
  <c r="L22" i="5" s="1"/>
  <c r="I22" i="5"/>
  <c r="P22" i="3"/>
  <c r="K23" i="3"/>
  <c r="N23" i="3" s="1"/>
  <c r="O23" i="3" s="1"/>
  <c r="G25" i="3"/>
  <c r="I25" i="3" s="1"/>
  <c r="I24" i="3"/>
  <c r="P21" i="3"/>
  <c r="K22" i="3"/>
  <c r="H24" i="3"/>
  <c r="F26" i="3"/>
  <c r="J24" i="1"/>
  <c r="K24" i="1" s="1"/>
  <c r="I24" i="1"/>
  <c r="H24" i="1"/>
  <c r="G25" i="1"/>
  <c r="L24" i="1"/>
  <c r="E26" i="1"/>
  <c r="F27" i="1" s="1"/>
  <c r="P29" i="10" l="1"/>
  <c r="N30" i="10"/>
  <c r="O30" i="10" s="1"/>
  <c r="M30" i="10"/>
  <c r="L30" i="10"/>
  <c r="I30" i="10"/>
  <c r="H42" i="10" s="1"/>
  <c r="G23" i="5"/>
  <c r="H23" i="5" s="1"/>
  <c r="G24" i="5"/>
  <c r="H24" i="5" s="1"/>
  <c r="J24" i="3"/>
  <c r="G30" i="10"/>
  <c r="F31" i="10" s="1"/>
  <c r="J35" i="12"/>
  <c r="G35" i="12"/>
  <c r="F36" i="12" s="1"/>
  <c r="I35" i="12"/>
  <c r="K30" i="12"/>
  <c r="P29" i="12"/>
  <c r="H43" i="12"/>
  <c r="E25" i="5"/>
  <c r="G26" i="3"/>
  <c r="I26" i="3" s="1"/>
  <c r="L23" i="3"/>
  <c r="M23" i="3"/>
  <c r="H25" i="3"/>
  <c r="P23" i="3"/>
  <c r="F27" i="3"/>
  <c r="N22" i="3"/>
  <c r="O22" i="3" s="1"/>
  <c r="M22" i="3"/>
  <c r="L22" i="3"/>
  <c r="E27" i="1"/>
  <c r="F28" i="1" s="1"/>
  <c r="L25" i="1"/>
  <c r="G26" i="1"/>
  <c r="J25" i="1"/>
  <c r="K25" i="1" s="1"/>
  <c r="I25" i="1"/>
  <c r="H25" i="1"/>
  <c r="G31" i="10" l="1"/>
  <c r="J32" i="10" s="1"/>
  <c r="J31" i="10"/>
  <c r="K31" i="10" s="1"/>
  <c r="N31" i="10" s="1"/>
  <c r="O31" i="10" s="1"/>
  <c r="M23" i="5"/>
  <c r="M22" i="5"/>
  <c r="F25" i="5"/>
  <c r="E26" i="5" s="1"/>
  <c r="F26" i="5" s="1"/>
  <c r="E27" i="5" s="1"/>
  <c r="J25" i="3"/>
  <c r="K25" i="3" s="1"/>
  <c r="I31" i="10"/>
  <c r="H43" i="10" s="1"/>
  <c r="J36" i="12"/>
  <c r="G36" i="12"/>
  <c r="F37" i="12" s="1"/>
  <c r="I36" i="12"/>
  <c r="H44" i="12"/>
  <c r="N30" i="12"/>
  <c r="O30" i="12" s="1"/>
  <c r="L30" i="12"/>
  <c r="M30" i="12"/>
  <c r="I23" i="5"/>
  <c r="K23" i="5"/>
  <c r="L23" i="5" s="1"/>
  <c r="J23" i="5"/>
  <c r="J24" i="5"/>
  <c r="I24" i="5"/>
  <c r="K24" i="5"/>
  <c r="L24" i="5" s="1"/>
  <c r="H26" i="3"/>
  <c r="K24" i="3"/>
  <c r="L24" i="3" s="1"/>
  <c r="P24" i="3"/>
  <c r="F28" i="3"/>
  <c r="G27" i="3"/>
  <c r="L26" i="1"/>
  <c r="G27" i="1"/>
  <c r="I26" i="1"/>
  <c r="H26" i="1"/>
  <c r="J26" i="1"/>
  <c r="K26" i="1" s="1"/>
  <c r="E28" i="1"/>
  <c r="F29" i="1" s="1"/>
  <c r="F32" i="10" l="1"/>
  <c r="I32" i="10" s="1"/>
  <c r="H44" i="10" s="1"/>
  <c r="P31" i="10"/>
  <c r="K32" i="10"/>
  <c r="N32" i="10" s="1"/>
  <c r="O32" i="10" s="1"/>
  <c r="G25" i="5"/>
  <c r="M24" i="5" s="1"/>
  <c r="G26" i="5"/>
  <c r="M25" i="3"/>
  <c r="N25" i="3"/>
  <c r="O25" i="3" s="1"/>
  <c r="L25" i="3"/>
  <c r="J26" i="3"/>
  <c r="K26" i="3" s="1"/>
  <c r="N26" i="3" s="1"/>
  <c r="O26" i="3" s="1"/>
  <c r="P30" i="10"/>
  <c r="L31" i="10"/>
  <c r="M31" i="10"/>
  <c r="J37" i="12"/>
  <c r="G37" i="12"/>
  <c r="F38" i="12" s="1"/>
  <c r="I37" i="12"/>
  <c r="P31" i="12"/>
  <c r="K32" i="12"/>
  <c r="P30" i="12"/>
  <c r="K31" i="12"/>
  <c r="H45" i="12"/>
  <c r="F27" i="5"/>
  <c r="E28" i="5" s="1"/>
  <c r="M24" i="3"/>
  <c r="N24" i="3"/>
  <c r="O24" i="3" s="1"/>
  <c r="G28" i="3"/>
  <c r="H28" i="3" s="1"/>
  <c r="I27" i="3"/>
  <c r="F29" i="3"/>
  <c r="H27" i="3"/>
  <c r="J27" i="3" s="1"/>
  <c r="L27" i="1"/>
  <c r="G28" i="1"/>
  <c r="E29" i="1"/>
  <c r="F30" i="1" s="1"/>
  <c r="J27" i="1"/>
  <c r="K27" i="1" s="1"/>
  <c r="H27" i="1"/>
  <c r="I27" i="1"/>
  <c r="M32" i="10" l="1"/>
  <c r="L32" i="10"/>
  <c r="G32" i="10"/>
  <c r="J33" i="10" s="1"/>
  <c r="K33" i="10" s="1"/>
  <c r="M33" i="10" s="1"/>
  <c r="H25" i="5"/>
  <c r="J25" i="5" s="1"/>
  <c r="G27" i="5"/>
  <c r="M26" i="5" s="1"/>
  <c r="P25" i="3"/>
  <c r="J38" i="12"/>
  <c r="G38" i="12"/>
  <c r="F39" i="12" s="1"/>
  <c r="I38" i="12"/>
  <c r="H46" i="12"/>
  <c r="N31" i="12"/>
  <c r="O31" i="12" s="1"/>
  <c r="M31" i="12"/>
  <c r="L31" i="12"/>
  <c r="N32" i="12"/>
  <c r="O32" i="12" s="1"/>
  <c r="M32" i="12"/>
  <c r="L32" i="12"/>
  <c r="M25" i="5"/>
  <c r="H26" i="5"/>
  <c r="F28" i="5"/>
  <c r="G28" i="5" s="1"/>
  <c r="I28" i="3"/>
  <c r="J28" i="3" s="1"/>
  <c r="M26" i="3"/>
  <c r="L26" i="3"/>
  <c r="P26" i="3"/>
  <c r="F30" i="3"/>
  <c r="G29" i="3"/>
  <c r="E30" i="1"/>
  <c r="F31" i="1" s="1"/>
  <c r="G29" i="1"/>
  <c r="L28" i="1"/>
  <c r="J28" i="1"/>
  <c r="K28" i="1" s="1"/>
  <c r="I28" i="1"/>
  <c r="H28" i="1"/>
  <c r="F33" i="10" l="1"/>
  <c r="G33" i="10" s="1"/>
  <c r="F34" i="10" s="1"/>
  <c r="I25" i="5"/>
  <c r="K25" i="5"/>
  <c r="L25" i="5" s="1"/>
  <c r="J39" i="12"/>
  <c r="I39" i="12"/>
  <c r="G39" i="12"/>
  <c r="F40" i="12" s="1"/>
  <c r="P33" i="12"/>
  <c r="K34" i="12"/>
  <c r="H47" i="12"/>
  <c r="K33" i="12"/>
  <c r="P32" i="12"/>
  <c r="L33" i="10"/>
  <c r="N33" i="10"/>
  <c r="O33" i="10" s="1"/>
  <c r="H27" i="5"/>
  <c r="I27" i="5" s="1"/>
  <c r="E29" i="5"/>
  <c r="M27" i="5"/>
  <c r="H28" i="5"/>
  <c r="K26" i="5"/>
  <c r="L26" i="5" s="1"/>
  <c r="J26" i="5"/>
  <c r="I26" i="5"/>
  <c r="K27" i="3"/>
  <c r="L27" i="3" s="1"/>
  <c r="G30" i="3"/>
  <c r="H30" i="3" s="1"/>
  <c r="H29" i="3"/>
  <c r="F31" i="3"/>
  <c r="I29" i="3"/>
  <c r="P27" i="3"/>
  <c r="K28" i="3"/>
  <c r="J29" i="1"/>
  <c r="K29" i="1" s="1"/>
  <c r="I29" i="1"/>
  <c r="H29" i="1"/>
  <c r="G30" i="1"/>
  <c r="L29" i="1"/>
  <c r="E31" i="1"/>
  <c r="F32" i="1" s="1"/>
  <c r="I33" i="10" l="1"/>
  <c r="H45" i="10" s="1"/>
  <c r="G34" i="10"/>
  <c r="J35" i="10" s="1"/>
  <c r="J34" i="10"/>
  <c r="F29" i="5"/>
  <c r="E30" i="5" s="1"/>
  <c r="F30" i="5" s="1"/>
  <c r="E31" i="5" s="1"/>
  <c r="J29" i="3"/>
  <c r="I34" i="10"/>
  <c r="H46" i="10" s="1"/>
  <c r="P32" i="10"/>
  <c r="J40" i="12"/>
  <c r="G40" i="12"/>
  <c r="F41" i="12" s="1"/>
  <c r="I40" i="12"/>
  <c r="H48" i="12"/>
  <c r="N33" i="12"/>
  <c r="O33" i="12" s="1"/>
  <c r="L33" i="12"/>
  <c r="M33" i="12"/>
  <c r="N34" i="12"/>
  <c r="O34" i="12" s="1"/>
  <c r="M34" i="12"/>
  <c r="L34" i="12"/>
  <c r="P34" i="12"/>
  <c r="K35" i="12"/>
  <c r="K27" i="5"/>
  <c r="L27" i="5" s="1"/>
  <c r="J27" i="5"/>
  <c r="J28" i="5"/>
  <c r="K28" i="5"/>
  <c r="L28" i="5" s="1"/>
  <c r="I28" i="5"/>
  <c r="M27" i="3"/>
  <c r="N27" i="3"/>
  <c r="O27" i="3" s="1"/>
  <c r="I30" i="3"/>
  <c r="J30" i="3" s="1"/>
  <c r="G31" i="3"/>
  <c r="I31" i="3" s="1"/>
  <c r="F32" i="3"/>
  <c r="M28" i="3"/>
  <c r="L28" i="3"/>
  <c r="N28" i="3"/>
  <c r="O28" i="3" s="1"/>
  <c r="E32" i="1"/>
  <c r="F33" i="1" s="1"/>
  <c r="G31" i="1"/>
  <c r="L30" i="1"/>
  <c r="I30" i="1"/>
  <c r="H30" i="1"/>
  <c r="J30" i="1"/>
  <c r="K30" i="1" s="1"/>
  <c r="F35" i="10" l="1"/>
  <c r="I35" i="10" s="1"/>
  <c r="H47" i="10" s="1"/>
  <c r="G29" i="5"/>
  <c r="H29" i="5" s="1"/>
  <c r="G30" i="5"/>
  <c r="J41" i="12"/>
  <c r="G41" i="12"/>
  <c r="F42" i="12" s="1"/>
  <c r="I41" i="12"/>
  <c r="K36" i="12"/>
  <c r="P35" i="12"/>
  <c r="H49" i="12"/>
  <c r="N35" i="12"/>
  <c r="O35" i="12" s="1"/>
  <c r="M35" i="12"/>
  <c r="L35" i="12"/>
  <c r="K34" i="10"/>
  <c r="P33" i="10"/>
  <c r="F31" i="5"/>
  <c r="G31" i="5" s="1"/>
  <c r="H31" i="3"/>
  <c r="J31" i="3" s="1"/>
  <c r="F33" i="3"/>
  <c r="P29" i="3"/>
  <c r="K30" i="3"/>
  <c r="P28" i="3"/>
  <c r="K29" i="3"/>
  <c r="G32" i="3"/>
  <c r="I32" i="3" s="1"/>
  <c r="E33" i="1"/>
  <c r="F34" i="1" s="1"/>
  <c r="H31" i="1"/>
  <c r="I31" i="1"/>
  <c r="J31" i="1"/>
  <c r="K31" i="1" s="1"/>
  <c r="G32" i="1"/>
  <c r="L31" i="1"/>
  <c r="G35" i="10" l="1"/>
  <c r="J36" i="10" s="1"/>
  <c r="M28" i="5"/>
  <c r="J42" i="12"/>
  <c r="G42" i="12"/>
  <c r="F43" i="12" s="1"/>
  <c r="I42" i="12"/>
  <c r="P36" i="12"/>
  <c r="K37" i="12"/>
  <c r="N36" i="12"/>
  <c r="O36" i="12" s="1"/>
  <c r="L36" i="12"/>
  <c r="M36" i="12"/>
  <c r="M34" i="10"/>
  <c r="L34" i="10"/>
  <c r="N34" i="10"/>
  <c r="O34" i="10" s="1"/>
  <c r="E32" i="5"/>
  <c r="M30" i="5"/>
  <c r="H31" i="5"/>
  <c r="K29" i="5"/>
  <c r="L29" i="5" s="1"/>
  <c r="I29" i="5"/>
  <c r="J29" i="5"/>
  <c r="M29" i="5"/>
  <c r="H30" i="5"/>
  <c r="H32" i="3"/>
  <c r="J32" i="3" s="1"/>
  <c r="N30" i="3"/>
  <c r="O30" i="3" s="1"/>
  <c r="M30" i="3"/>
  <c r="L30" i="3"/>
  <c r="M29" i="3"/>
  <c r="L29" i="3"/>
  <c r="N29" i="3"/>
  <c r="O29" i="3" s="1"/>
  <c r="F34" i="3"/>
  <c r="G33" i="3"/>
  <c r="H33" i="3" s="1"/>
  <c r="K31" i="3"/>
  <c r="P30" i="3"/>
  <c r="J32" i="1"/>
  <c r="K32" i="1" s="1"/>
  <c r="I32" i="1"/>
  <c r="H32" i="1"/>
  <c r="E34" i="1"/>
  <c r="F35" i="1" s="1"/>
  <c r="G33" i="1"/>
  <c r="L32" i="1"/>
  <c r="F36" i="10" l="1"/>
  <c r="I36" i="10" s="1"/>
  <c r="H48" i="10" s="1"/>
  <c r="F32" i="5"/>
  <c r="E33" i="5" s="1"/>
  <c r="F33" i="5" s="1"/>
  <c r="E34" i="5" s="1"/>
  <c r="J43" i="12"/>
  <c r="I43" i="12"/>
  <c r="G43" i="12"/>
  <c r="F44" i="12" s="1"/>
  <c r="H50" i="12"/>
  <c r="N37" i="12"/>
  <c r="O37" i="12" s="1"/>
  <c r="L37" i="12"/>
  <c r="M37" i="12"/>
  <c r="P34" i="10"/>
  <c r="K35" i="10"/>
  <c r="J30" i="5"/>
  <c r="K30" i="5"/>
  <c r="L30" i="5" s="1"/>
  <c r="I30" i="5"/>
  <c r="K31" i="5"/>
  <c r="L31" i="5" s="1"/>
  <c r="I31" i="5"/>
  <c r="J31" i="5"/>
  <c r="I33" i="3"/>
  <c r="J33" i="3" s="1"/>
  <c r="G34" i="3"/>
  <c r="H34" i="3" s="1"/>
  <c r="F35" i="3"/>
  <c r="N31" i="3"/>
  <c r="O31" i="3" s="1"/>
  <c r="L31" i="3"/>
  <c r="M31" i="3"/>
  <c r="P31" i="3"/>
  <c r="K32" i="3"/>
  <c r="E35" i="1"/>
  <c r="F36" i="1" s="1"/>
  <c r="J33" i="1"/>
  <c r="K33" i="1" s="1"/>
  <c r="I33" i="1"/>
  <c r="H33" i="1"/>
  <c r="L33" i="1"/>
  <c r="G34" i="1"/>
  <c r="G36" i="10" l="1"/>
  <c r="F37" i="10" s="1"/>
  <c r="G37" i="10" s="1"/>
  <c r="J38" i="10" s="1"/>
  <c r="G32" i="5"/>
  <c r="M31" i="5" s="1"/>
  <c r="G33" i="5"/>
  <c r="J44" i="12"/>
  <c r="G44" i="12"/>
  <c r="F45" i="12" s="1"/>
  <c r="I44" i="12"/>
  <c r="P37" i="12"/>
  <c r="K38" i="12"/>
  <c r="H51" i="12"/>
  <c r="P35" i="10"/>
  <c r="M35" i="10"/>
  <c r="L35" i="10"/>
  <c r="N35" i="10"/>
  <c r="O35" i="10" s="1"/>
  <c r="F34" i="5"/>
  <c r="G34" i="5" s="1"/>
  <c r="I34" i="3"/>
  <c r="F36" i="3"/>
  <c r="P32" i="3"/>
  <c r="K33" i="3"/>
  <c r="N32" i="3"/>
  <c r="O32" i="3" s="1"/>
  <c r="M32" i="3"/>
  <c r="L32" i="3"/>
  <c r="G35" i="3"/>
  <c r="I34" i="1"/>
  <c r="H34" i="1"/>
  <c r="J34" i="1"/>
  <c r="K34" i="1" s="1"/>
  <c r="L34" i="1"/>
  <c r="G35" i="1"/>
  <c r="E36" i="1"/>
  <c r="F37" i="1" s="1"/>
  <c r="I37" i="10" l="1"/>
  <c r="H49" i="10" s="1"/>
  <c r="J37" i="10"/>
  <c r="K37" i="10" s="1"/>
  <c r="H32" i="5"/>
  <c r="I32" i="5" s="1"/>
  <c r="J34" i="3"/>
  <c r="P33" i="3" s="1"/>
  <c r="J45" i="12"/>
  <c r="I45" i="12"/>
  <c r="G45" i="12"/>
  <c r="F46" i="12" s="1"/>
  <c r="K39" i="12"/>
  <c r="P38" i="12"/>
  <c r="H52" i="12"/>
  <c r="N38" i="12"/>
  <c r="O38" i="12" s="1"/>
  <c r="L38" i="12"/>
  <c r="M38" i="12"/>
  <c r="K36" i="10"/>
  <c r="M36" i="10" s="1"/>
  <c r="F38" i="10"/>
  <c r="E35" i="5"/>
  <c r="H34" i="5"/>
  <c r="M33" i="5"/>
  <c r="H33" i="5"/>
  <c r="M32" i="5"/>
  <c r="K34" i="3"/>
  <c r="N34" i="3" s="1"/>
  <c r="O34" i="3" s="1"/>
  <c r="G36" i="3"/>
  <c r="H36" i="3" s="1"/>
  <c r="M33" i="3"/>
  <c r="N33" i="3"/>
  <c r="O33" i="3" s="1"/>
  <c r="L33" i="3"/>
  <c r="I35" i="3"/>
  <c r="H35" i="3"/>
  <c r="J35" i="3" s="1"/>
  <c r="F37" i="3"/>
  <c r="E37" i="1"/>
  <c r="F38" i="1" s="1"/>
  <c r="L35" i="1"/>
  <c r="G36" i="1"/>
  <c r="J35" i="1"/>
  <c r="K35" i="1" s="1"/>
  <c r="H35" i="1"/>
  <c r="I35" i="1"/>
  <c r="P36" i="10" l="1"/>
  <c r="J32" i="5"/>
  <c r="K32" i="5"/>
  <c r="L32" i="5" s="1"/>
  <c r="F35" i="5"/>
  <c r="E36" i="5" s="1"/>
  <c r="F36" i="5" s="1"/>
  <c r="J46" i="12"/>
  <c r="G46" i="12"/>
  <c r="F47" i="12" s="1"/>
  <c r="I46" i="12"/>
  <c r="P39" i="12"/>
  <c r="K40" i="12"/>
  <c r="N39" i="12"/>
  <c r="O39" i="12" s="1"/>
  <c r="L39" i="12"/>
  <c r="M39" i="12"/>
  <c r="N36" i="10"/>
  <c r="O36" i="10" s="1"/>
  <c r="L36" i="10"/>
  <c r="I38" i="10"/>
  <c r="H50" i="10" s="1"/>
  <c r="G38" i="10"/>
  <c r="J39" i="10" s="1"/>
  <c r="L37" i="10"/>
  <c r="M37" i="10"/>
  <c r="N37" i="10"/>
  <c r="O37" i="10" s="1"/>
  <c r="I33" i="5"/>
  <c r="J33" i="5"/>
  <c r="K33" i="5"/>
  <c r="L33" i="5" s="1"/>
  <c r="J34" i="5"/>
  <c r="K34" i="5"/>
  <c r="L34" i="5" s="1"/>
  <c r="I34" i="5"/>
  <c r="L34" i="3"/>
  <c r="M34" i="3"/>
  <c r="I36" i="3"/>
  <c r="G37" i="3"/>
  <c r="I37" i="3" s="1"/>
  <c r="K35" i="3"/>
  <c r="F38" i="3"/>
  <c r="J36" i="1"/>
  <c r="K36" i="1" s="1"/>
  <c r="I36" i="1"/>
  <c r="H36" i="1"/>
  <c r="E38" i="1"/>
  <c r="F39" i="1" s="1"/>
  <c r="G37" i="1"/>
  <c r="L36" i="1"/>
  <c r="G35" i="5" l="1"/>
  <c r="H35" i="5" s="1"/>
  <c r="G36" i="5"/>
  <c r="M35" i="5" s="1"/>
  <c r="J36" i="3"/>
  <c r="K36" i="3" s="1"/>
  <c r="J47" i="12"/>
  <c r="G47" i="12"/>
  <c r="F48" i="12" s="1"/>
  <c r="I47" i="12"/>
  <c r="H53" i="12"/>
  <c r="N40" i="12"/>
  <c r="O40" i="12" s="1"/>
  <c r="M40" i="12"/>
  <c r="L40" i="12"/>
  <c r="F39" i="10"/>
  <c r="P37" i="10"/>
  <c r="K38" i="10"/>
  <c r="E37" i="5"/>
  <c r="H37" i="3"/>
  <c r="J37" i="3" s="1"/>
  <c r="P34" i="3"/>
  <c r="L35" i="3"/>
  <c r="N35" i="3"/>
  <c r="O35" i="3" s="1"/>
  <c r="M35" i="3"/>
  <c r="F39" i="3"/>
  <c r="G38" i="3"/>
  <c r="E39" i="1"/>
  <c r="F40" i="1" s="1"/>
  <c r="J37" i="1"/>
  <c r="K37" i="1" s="1"/>
  <c r="I37" i="1"/>
  <c r="H37" i="1"/>
  <c r="G38" i="1"/>
  <c r="L37" i="1"/>
  <c r="H36" i="5" l="1"/>
  <c r="J36" i="5" s="1"/>
  <c r="M34" i="5"/>
  <c r="F37" i="5"/>
  <c r="E38" i="5" s="1"/>
  <c r="F38" i="5" s="1"/>
  <c r="E39" i="5" s="1"/>
  <c r="M36" i="3"/>
  <c r="N36" i="3"/>
  <c r="O36" i="3" s="1"/>
  <c r="L36" i="3"/>
  <c r="P35" i="3"/>
  <c r="G39" i="10"/>
  <c r="F40" i="10" s="1"/>
  <c r="J48" i="12"/>
  <c r="G48" i="12"/>
  <c r="F49" i="12" s="1"/>
  <c r="I48" i="12"/>
  <c r="P40" i="12"/>
  <c r="K41" i="12"/>
  <c r="H54" i="12"/>
  <c r="I39" i="10"/>
  <c r="H51" i="10" s="1"/>
  <c r="N38" i="10"/>
  <c r="O38" i="10" s="1"/>
  <c r="L38" i="10"/>
  <c r="M38" i="10"/>
  <c r="K35" i="5"/>
  <c r="L35" i="5" s="1"/>
  <c r="I35" i="5"/>
  <c r="J35" i="5"/>
  <c r="G39" i="3"/>
  <c r="I39" i="3" s="1"/>
  <c r="H38" i="3"/>
  <c r="J38" i="3" s="1"/>
  <c r="I38" i="3"/>
  <c r="F40" i="3"/>
  <c r="P36" i="3"/>
  <c r="K37" i="3"/>
  <c r="I38" i="1"/>
  <c r="H38" i="1"/>
  <c r="J38" i="1"/>
  <c r="K38" i="1" s="1"/>
  <c r="E40" i="1"/>
  <c r="F41" i="1" s="1"/>
  <c r="G39" i="1"/>
  <c r="L38" i="1"/>
  <c r="G40" i="10" l="1"/>
  <c r="J41" i="10" s="1"/>
  <c r="J40" i="10"/>
  <c r="P39" i="10" s="1"/>
  <c r="K36" i="5"/>
  <c r="L36" i="5" s="1"/>
  <c r="I36" i="5"/>
  <c r="G37" i="5"/>
  <c r="H37" i="5" s="1"/>
  <c r="G38" i="5"/>
  <c r="M37" i="5" s="1"/>
  <c r="I40" i="10"/>
  <c r="H52" i="10" s="1"/>
  <c r="J49" i="12"/>
  <c r="G49" i="12"/>
  <c r="F50" i="12" s="1"/>
  <c r="I49" i="12"/>
  <c r="H55" i="12"/>
  <c r="N41" i="12"/>
  <c r="O41" i="12" s="1"/>
  <c r="M41" i="12"/>
  <c r="L41" i="12"/>
  <c r="K39" i="10"/>
  <c r="P38" i="10"/>
  <c r="F39" i="5"/>
  <c r="E40" i="5" s="1"/>
  <c r="H39" i="3"/>
  <c r="J39" i="3" s="1"/>
  <c r="M37" i="3"/>
  <c r="L37" i="3"/>
  <c r="N37" i="3"/>
  <c r="O37" i="3" s="1"/>
  <c r="F41" i="3"/>
  <c r="G40" i="3"/>
  <c r="H40" i="3" s="1"/>
  <c r="H39" i="1"/>
  <c r="J39" i="1"/>
  <c r="K39" i="1" s="1"/>
  <c r="I39" i="1"/>
  <c r="E41" i="1"/>
  <c r="F42" i="1" s="1"/>
  <c r="G40" i="1"/>
  <c r="L39" i="1"/>
  <c r="F41" i="10" l="1"/>
  <c r="G41" i="10" s="1"/>
  <c r="F42" i="10" s="1"/>
  <c r="M36" i="5"/>
  <c r="G39" i="5"/>
  <c r="K40" i="10"/>
  <c r="N40" i="10" s="1"/>
  <c r="O40" i="10" s="1"/>
  <c r="J50" i="12"/>
  <c r="I50" i="12"/>
  <c r="G50" i="12"/>
  <c r="F51" i="12" s="1"/>
  <c r="P42" i="12"/>
  <c r="K43" i="12"/>
  <c r="K42" i="12"/>
  <c r="P41" i="12"/>
  <c r="H56" i="12"/>
  <c r="M39" i="10"/>
  <c r="L39" i="10"/>
  <c r="N39" i="10"/>
  <c r="O39" i="10" s="1"/>
  <c r="H38" i="5"/>
  <c r="K38" i="5" s="1"/>
  <c r="L38" i="5" s="1"/>
  <c r="K37" i="5"/>
  <c r="L37" i="5" s="1"/>
  <c r="I37" i="5"/>
  <c r="J37" i="5"/>
  <c r="F40" i="5"/>
  <c r="G40" i="5" s="1"/>
  <c r="I40" i="3"/>
  <c r="J40" i="3" s="1"/>
  <c r="P37" i="3"/>
  <c r="K38" i="3"/>
  <c r="P38" i="3"/>
  <c r="K39" i="3"/>
  <c r="F42" i="3"/>
  <c r="G41" i="3"/>
  <c r="I41" i="3" s="1"/>
  <c r="J40" i="1"/>
  <c r="K40" i="1" s="1"/>
  <c r="I40" i="1"/>
  <c r="H40" i="1"/>
  <c r="E42" i="1"/>
  <c r="F43" i="1" s="1"/>
  <c r="G41" i="1"/>
  <c r="L40" i="1"/>
  <c r="I41" i="10" l="1"/>
  <c r="H53" i="10" s="1"/>
  <c r="J42" i="10"/>
  <c r="M40" i="10"/>
  <c r="L40" i="10"/>
  <c r="J51" i="12"/>
  <c r="I51" i="12"/>
  <c r="G51" i="12"/>
  <c r="F52" i="12" s="1"/>
  <c r="P43" i="12"/>
  <c r="K44" i="12"/>
  <c r="H57" i="12"/>
  <c r="N42" i="12"/>
  <c r="O42" i="12" s="1"/>
  <c r="L42" i="12"/>
  <c r="M42" i="12"/>
  <c r="N43" i="12"/>
  <c r="O43" i="12" s="1"/>
  <c r="M43" i="12"/>
  <c r="L43" i="12"/>
  <c r="G42" i="10"/>
  <c r="J43" i="10" s="1"/>
  <c r="I42" i="10"/>
  <c r="H54" i="10" s="1"/>
  <c r="I38" i="5"/>
  <c r="J38" i="5"/>
  <c r="E41" i="5"/>
  <c r="H40" i="5"/>
  <c r="M39" i="5"/>
  <c r="H39" i="5"/>
  <c r="M38" i="5"/>
  <c r="P39" i="3"/>
  <c r="K40" i="3"/>
  <c r="N40" i="3" s="1"/>
  <c r="O40" i="3" s="1"/>
  <c r="F43" i="3"/>
  <c r="N39" i="3"/>
  <c r="O39" i="3" s="1"/>
  <c r="L39" i="3"/>
  <c r="M39" i="3"/>
  <c r="N38" i="3"/>
  <c r="O38" i="3" s="1"/>
  <c r="M38" i="3"/>
  <c r="L38" i="3"/>
  <c r="G42" i="3"/>
  <c r="H41" i="3"/>
  <c r="J41" i="3" s="1"/>
  <c r="E43" i="1"/>
  <c r="F44" i="1" s="1"/>
  <c r="J41" i="1"/>
  <c r="K41" i="1" s="1"/>
  <c r="I41" i="1"/>
  <c r="H41" i="1"/>
  <c r="L41" i="1"/>
  <c r="G42" i="1"/>
  <c r="F41" i="5" l="1"/>
  <c r="E42" i="5" s="1"/>
  <c r="F42" i="5" s="1"/>
  <c r="E43" i="5" s="1"/>
  <c r="J52" i="12"/>
  <c r="G52" i="12"/>
  <c r="F53" i="12" s="1"/>
  <c r="I52" i="12"/>
  <c r="K45" i="12"/>
  <c r="P44" i="12"/>
  <c r="N44" i="12"/>
  <c r="O44" i="12" s="1"/>
  <c r="M44" i="12"/>
  <c r="L44" i="12"/>
  <c r="F43" i="10"/>
  <c r="P41" i="10"/>
  <c r="K42" i="10"/>
  <c r="P40" i="10"/>
  <c r="K41" i="10"/>
  <c r="I39" i="5"/>
  <c r="J39" i="5"/>
  <c r="K39" i="5"/>
  <c r="L39" i="5" s="1"/>
  <c r="J40" i="5"/>
  <c r="I40" i="5"/>
  <c r="K40" i="5"/>
  <c r="L40" i="5" s="1"/>
  <c r="M40" i="3"/>
  <c r="L40" i="3"/>
  <c r="G43" i="3"/>
  <c r="H43" i="3" s="1"/>
  <c r="P40" i="3"/>
  <c r="K41" i="3"/>
  <c r="I42" i="3"/>
  <c r="H42" i="3"/>
  <c r="J42" i="3" s="1"/>
  <c r="F44" i="3"/>
  <c r="I42" i="1"/>
  <c r="H42" i="1"/>
  <c r="J42" i="1"/>
  <c r="K42" i="1" s="1"/>
  <c r="L42" i="1"/>
  <c r="G43" i="1"/>
  <c r="E44" i="1"/>
  <c r="F45" i="1" s="1"/>
  <c r="G41" i="5" l="1"/>
  <c r="M40" i="5" s="1"/>
  <c r="G42" i="5"/>
  <c r="I43" i="10"/>
  <c r="H55" i="10" s="1"/>
  <c r="J53" i="12"/>
  <c r="G53" i="12"/>
  <c r="F54" i="12" s="1"/>
  <c r="I53" i="12"/>
  <c r="H58" i="12"/>
  <c r="N45" i="12"/>
  <c r="O45" i="12" s="1"/>
  <c r="L45" i="12"/>
  <c r="M45" i="12"/>
  <c r="G43" i="10"/>
  <c r="F44" i="10" s="1"/>
  <c r="M42" i="10"/>
  <c r="L42" i="10"/>
  <c r="N42" i="10"/>
  <c r="O42" i="10" s="1"/>
  <c r="N41" i="10"/>
  <c r="O41" i="10" s="1"/>
  <c r="L41" i="10"/>
  <c r="M41" i="10"/>
  <c r="F43" i="5"/>
  <c r="G43" i="5" s="1"/>
  <c r="I43" i="3"/>
  <c r="K42" i="3"/>
  <c r="F45" i="3"/>
  <c r="G44" i="3"/>
  <c r="M41" i="3"/>
  <c r="L41" i="3"/>
  <c r="N41" i="3"/>
  <c r="O41" i="3" s="1"/>
  <c r="E45" i="1"/>
  <c r="F46" i="1" s="1"/>
  <c r="L43" i="1"/>
  <c r="G44" i="1"/>
  <c r="J43" i="1"/>
  <c r="K43" i="1" s="1"/>
  <c r="H43" i="1"/>
  <c r="I43" i="1"/>
  <c r="J44" i="10" l="1"/>
  <c r="P43" i="10" s="1"/>
  <c r="H41" i="5"/>
  <c r="I41" i="5" s="1"/>
  <c r="J43" i="3"/>
  <c r="P42" i="3" s="1"/>
  <c r="G44" i="10"/>
  <c r="J45" i="10" s="1"/>
  <c r="J54" i="12"/>
  <c r="G54" i="12"/>
  <c r="F55" i="12" s="1"/>
  <c r="I54" i="12"/>
  <c r="P45" i="12"/>
  <c r="K46" i="12"/>
  <c r="H59" i="12"/>
  <c r="P42" i="10"/>
  <c r="I44" i="10"/>
  <c r="H56" i="10" s="1"/>
  <c r="E44" i="5"/>
  <c r="H43" i="5"/>
  <c r="M42" i="5"/>
  <c r="M41" i="5"/>
  <c r="H42" i="5"/>
  <c r="K43" i="3"/>
  <c r="L43" i="3" s="1"/>
  <c r="P41" i="3"/>
  <c r="G45" i="3"/>
  <c r="I45" i="3" s="1"/>
  <c r="H44" i="3"/>
  <c r="J44" i="3" s="1"/>
  <c r="F46" i="3"/>
  <c r="I44" i="3"/>
  <c r="N42" i="3"/>
  <c r="O42" i="3" s="1"/>
  <c r="L42" i="3"/>
  <c r="M42" i="3"/>
  <c r="J44" i="1"/>
  <c r="K44" i="1" s="1"/>
  <c r="I44" i="1"/>
  <c r="H44" i="1"/>
  <c r="E46" i="1"/>
  <c r="F47" i="1" s="1"/>
  <c r="L44" i="1"/>
  <c r="G45" i="1"/>
  <c r="K41" i="5" l="1"/>
  <c r="L41" i="5" s="1"/>
  <c r="J41" i="5"/>
  <c r="F44" i="5"/>
  <c r="E45" i="5" s="1"/>
  <c r="F45" i="5" s="1"/>
  <c r="E46" i="5" s="1"/>
  <c r="F45" i="10"/>
  <c r="K44" i="10"/>
  <c r="L44" i="10" s="1"/>
  <c r="J55" i="12"/>
  <c r="G55" i="12"/>
  <c r="F56" i="12" s="1"/>
  <c r="I55" i="12"/>
  <c r="H60" i="12"/>
  <c r="N46" i="12"/>
  <c r="O46" i="12" s="1"/>
  <c r="M46" i="12"/>
  <c r="L46" i="12"/>
  <c r="K43" i="10"/>
  <c r="L43" i="10" s="1"/>
  <c r="J42" i="5"/>
  <c r="I42" i="5"/>
  <c r="K42" i="5"/>
  <c r="L42" i="5" s="1"/>
  <c r="K43" i="5"/>
  <c r="L43" i="5" s="1"/>
  <c r="I43" i="5"/>
  <c r="J43" i="5"/>
  <c r="M43" i="3"/>
  <c r="N43" i="3"/>
  <c r="O43" i="3" s="1"/>
  <c r="H45" i="3"/>
  <c r="J45" i="3" s="1"/>
  <c r="K44" i="3"/>
  <c r="F47" i="3"/>
  <c r="G46" i="3"/>
  <c r="G46" i="1"/>
  <c r="L45" i="1"/>
  <c r="J45" i="1"/>
  <c r="K45" i="1" s="1"/>
  <c r="I45" i="1"/>
  <c r="H45" i="1"/>
  <c r="E47" i="1"/>
  <c r="F48" i="1" s="1"/>
  <c r="I45" i="10" l="1"/>
  <c r="H57" i="10" s="1"/>
  <c r="G44" i="5"/>
  <c r="M43" i="5" s="1"/>
  <c r="G45" i="5"/>
  <c r="G45" i="10"/>
  <c r="J46" i="10" s="1"/>
  <c r="M44" i="10"/>
  <c r="N44" i="10"/>
  <c r="O44" i="10" s="1"/>
  <c r="J56" i="12"/>
  <c r="G56" i="12"/>
  <c r="F57" i="12" s="1"/>
  <c r="I56" i="12"/>
  <c r="K48" i="12"/>
  <c r="P47" i="12"/>
  <c r="H61" i="12"/>
  <c r="K47" i="12"/>
  <c r="P46" i="12"/>
  <c r="N43" i="10"/>
  <c r="O43" i="10" s="1"/>
  <c r="M43" i="10"/>
  <c r="P44" i="10"/>
  <c r="K45" i="10"/>
  <c r="F46" i="5"/>
  <c r="G46" i="5" s="1"/>
  <c r="G47" i="3"/>
  <c r="I47" i="3" s="1"/>
  <c r="P43" i="3"/>
  <c r="M44" i="3"/>
  <c r="N44" i="3"/>
  <c r="O44" i="3" s="1"/>
  <c r="L44" i="3"/>
  <c r="I46" i="3"/>
  <c r="P44" i="3"/>
  <c r="K45" i="3"/>
  <c r="H46" i="3"/>
  <c r="F48" i="3"/>
  <c r="G47" i="1"/>
  <c r="L46" i="1"/>
  <c r="E48" i="1"/>
  <c r="F49" i="1" s="1"/>
  <c r="J46" i="1"/>
  <c r="K46" i="1" s="1"/>
  <c r="I46" i="1"/>
  <c r="H46" i="1"/>
  <c r="H44" i="5" l="1"/>
  <c r="K44" i="5" s="1"/>
  <c r="L44" i="5" s="1"/>
  <c r="J46" i="3"/>
  <c r="F46" i="10"/>
  <c r="J57" i="12"/>
  <c r="I57" i="12"/>
  <c r="G57" i="12"/>
  <c r="F58" i="12" s="1"/>
  <c r="K49" i="12"/>
  <c r="P48" i="12"/>
  <c r="N47" i="12"/>
  <c r="O47" i="12" s="1"/>
  <c r="L47" i="12"/>
  <c r="M47" i="12"/>
  <c r="N48" i="12"/>
  <c r="O48" i="12" s="1"/>
  <c r="L48" i="12"/>
  <c r="M48" i="12"/>
  <c r="M45" i="10"/>
  <c r="N45" i="10"/>
  <c r="O45" i="10" s="1"/>
  <c r="L45" i="10"/>
  <c r="H46" i="5"/>
  <c r="M45" i="5"/>
  <c r="E47" i="5"/>
  <c r="H45" i="5"/>
  <c r="M44" i="5"/>
  <c r="H47" i="3"/>
  <c r="K46" i="3"/>
  <c r="M45" i="3"/>
  <c r="L45" i="3"/>
  <c r="N45" i="3"/>
  <c r="O45" i="3" s="1"/>
  <c r="F49" i="3"/>
  <c r="G48" i="3"/>
  <c r="E49" i="1"/>
  <c r="F50" i="1" s="1"/>
  <c r="G48" i="1"/>
  <c r="L47" i="1"/>
  <c r="I47" i="1"/>
  <c r="H47" i="1"/>
  <c r="J47" i="1"/>
  <c r="K47" i="1" s="1"/>
  <c r="I46" i="10" l="1"/>
  <c r="H58" i="10" s="1"/>
  <c r="I44" i="5"/>
  <c r="J44" i="5"/>
  <c r="F47" i="5"/>
  <c r="E48" i="5" s="1"/>
  <c r="F48" i="5" s="1"/>
  <c r="E49" i="5" s="1"/>
  <c r="J47" i="3"/>
  <c r="P46" i="3" s="1"/>
  <c r="G46" i="10"/>
  <c r="F47" i="10" s="1"/>
  <c r="J58" i="12"/>
  <c r="G58" i="12"/>
  <c r="F59" i="12" s="1"/>
  <c r="I58" i="12"/>
  <c r="H62" i="12"/>
  <c r="N49" i="12"/>
  <c r="O49" i="12" s="1"/>
  <c r="M49" i="12"/>
  <c r="L49" i="12"/>
  <c r="I45" i="5"/>
  <c r="J45" i="5"/>
  <c r="K45" i="5"/>
  <c r="L45" i="5" s="1"/>
  <c r="J46" i="5"/>
  <c r="I46" i="5"/>
  <c r="K46" i="5"/>
  <c r="L46" i="5" s="1"/>
  <c r="K47" i="3"/>
  <c r="M47" i="3" s="1"/>
  <c r="P45" i="3"/>
  <c r="F50" i="3"/>
  <c r="G49" i="3"/>
  <c r="H48" i="3"/>
  <c r="J48" i="3" s="1"/>
  <c r="N46" i="3"/>
  <c r="O46" i="3" s="1"/>
  <c r="L46" i="3"/>
  <c r="M46" i="3"/>
  <c r="I48" i="3"/>
  <c r="E50" i="1"/>
  <c r="F51" i="1" s="1"/>
  <c r="H48" i="1"/>
  <c r="J48" i="1"/>
  <c r="K48" i="1" s="1"/>
  <c r="I48" i="1"/>
  <c r="G49" i="1"/>
  <c r="L48" i="1"/>
  <c r="J47" i="10" l="1"/>
  <c r="K47" i="10" s="1"/>
  <c r="I47" i="10"/>
  <c r="H59" i="10" s="1"/>
  <c r="G47" i="5"/>
  <c r="M46" i="5" s="1"/>
  <c r="G48" i="5"/>
  <c r="G47" i="10"/>
  <c r="F48" i="10" s="1"/>
  <c r="J59" i="12"/>
  <c r="G59" i="12"/>
  <c r="F60" i="12" s="1"/>
  <c r="I59" i="12"/>
  <c r="K50" i="12"/>
  <c r="P49" i="12"/>
  <c r="H63" i="12"/>
  <c r="P45" i="10"/>
  <c r="K46" i="10"/>
  <c r="F49" i="5"/>
  <c r="G49" i="5" s="1"/>
  <c r="N47" i="3"/>
  <c r="O47" i="3" s="1"/>
  <c r="L47" i="3"/>
  <c r="G50" i="3"/>
  <c r="H50" i="3" s="1"/>
  <c r="I49" i="3"/>
  <c r="H49" i="3"/>
  <c r="F51" i="3"/>
  <c r="G50" i="1"/>
  <c r="L49" i="1"/>
  <c r="J49" i="1"/>
  <c r="K49" i="1" s="1"/>
  <c r="I49" i="1"/>
  <c r="H49" i="1"/>
  <c r="E51" i="1"/>
  <c r="F52" i="1" s="1"/>
  <c r="J48" i="10" l="1"/>
  <c r="P47" i="10" s="1"/>
  <c r="G48" i="10"/>
  <c r="J49" i="10" s="1"/>
  <c r="H47" i="5"/>
  <c r="J47" i="5" s="1"/>
  <c r="J49" i="3"/>
  <c r="I48" i="10"/>
  <c r="H60" i="10" s="1"/>
  <c r="J60" i="12"/>
  <c r="G60" i="12"/>
  <c r="F61" i="12" s="1"/>
  <c r="I60" i="12"/>
  <c r="H64" i="12"/>
  <c r="N50" i="12"/>
  <c r="O50" i="12" s="1"/>
  <c r="M50" i="12"/>
  <c r="L50" i="12"/>
  <c r="P46" i="10"/>
  <c r="L46" i="10"/>
  <c r="N46" i="10"/>
  <c r="O46" i="10" s="1"/>
  <c r="M46" i="10"/>
  <c r="M47" i="10"/>
  <c r="L47" i="10"/>
  <c r="N47" i="10"/>
  <c r="O47" i="10" s="1"/>
  <c r="E50" i="5"/>
  <c r="H49" i="5"/>
  <c r="M48" i="5"/>
  <c r="M47" i="5"/>
  <c r="H48" i="5"/>
  <c r="I50" i="3"/>
  <c r="K49" i="3"/>
  <c r="F52" i="3"/>
  <c r="G51" i="3"/>
  <c r="P47" i="3"/>
  <c r="K48" i="3"/>
  <c r="E52" i="1"/>
  <c r="F53" i="1" s="1"/>
  <c r="G51" i="1"/>
  <c r="L50" i="1"/>
  <c r="I50" i="1"/>
  <c r="H50" i="1"/>
  <c r="J50" i="1"/>
  <c r="K50" i="1" s="1"/>
  <c r="F49" i="10" l="1"/>
  <c r="I49" i="10" s="1"/>
  <c r="H61" i="10" s="1"/>
  <c r="I47" i="5"/>
  <c r="K47" i="5"/>
  <c r="L47" i="5" s="1"/>
  <c r="F50" i="5"/>
  <c r="E51" i="5" s="1"/>
  <c r="F51" i="5" s="1"/>
  <c r="E52" i="5" s="1"/>
  <c r="J50" i="3"/>
  <c r="P49" i="3" s="1"/>
  <c r="K48" i="10"/>
  <c r="M48" i="10" s="1"/>
  <c r="J61" i="12"/>
  <c r="I61" i="12"/>
  <c r="G61" i="12"/>
  <c r="F62" i="12" s="1"/>
  <c r="K51" i="12"/>
  <c r="P50" i="12"/>
  <c r="H65" i="12"/>
  <c r="P51" i="12"/>
  <c r="K52" i="12"/>
  <c r="P48" i="10"/>
  <c r="K49" i="10"/>
  <c r="J48" i="5"/>
  <c r="K48" i="5"/>
  <c r="L48" i="5" s="1"/>
  <c r="I48" i="5"/>
  <c r="K49" i="5"/>
  <c r="L49" i="5" s="1"/>
  <c r="I49" i="5"/>
  <c r="J49" i="5"/>
  <c r="P48" i="3"/>
  <c r="K50" i="3"/>
  <c r="M50" i="3" s="1"/>
  <c r="G52" i="3"/>
  <c r="I52" i="3" s="1"/>
  <c r="I51" i="3"/>
  <c r="F53" i="3"/>
  <c r="M49" i="3"/>
  <c r="N49" i="3"/>
  <c r="O49" i="3" s="1"/>
  <c r="L49" i="3"/>
  <c r="N48" i="3"/>
  <c r="O48" i="3" s="1"/>
  <c r="L48" i="3"/>
  <c r="M48" i="3"/>
  <c r="H51" i="3"/>
  <c r="J51" i="3" s="1"/>
  <c r="J51" i="1"/>
  <c r="K51" i="1" s="1"/>
  <c r="H51" i="1"/>
  <c r="I51" i="1"/>
  <c r="E53" i="1"/>
  <c r="F54" i="1" s="1"/>
  <c r="L51" i="1"/>
  <c r="G52" i="1"/>
  <c r="G49" i="10" l="1"/>
  <c r="J50" i="10" s="1"/>
  <c r="G50" i="5"/>
  <c r="M49" i="5" s="1"/>
  <c r="G51" i="5"/>
  <c r="H51" i="5" s="1"/>
  <c r="N48" i="10"/>
  <c r="O48" i="10" s="1"/>
  <c r="L48" i="10"/>
  <c r="J62" i="12"/>
  <c r="G62" i="12"/>
  <c r="F63" i="12" s="1"/>
  <c r="I62" i="12"/>
  <c r="P52" i="12"/>
  <c r="K53" i="12"/>
  <c r="N52" i="12"/>
  <c r="O52" i="12" s="1"/>
  <c r="M52" i="12"/>
  <c r="L52" i="12"/>
  <c r="N51" i="12"/>
  <c r="O51" i="12" s="1"/>
  <c r="L51" i="12"/>
  <c r="M51" i="12"/>
  <c r="M49" i="10"/>
  <c r="L49" i="10"/>
  <c r="N49" i="10"/>
  <c r="O49" i="10" s="1"/>
  <c r="F52" i="5"/>
  <c r="E53" i="5" s="1"/>
  <c r="H52" i="3"/>
  <c r="G53" i="3"/>
  <c r="I53" i="3" s="1"/>
  <c r="N50" i="3"/>
  <c r="O50" i="3" s="1"/>
  <c r="L50" i="3"/>
  <c r="P50" i="3"/>
  <c r="F54" i="3"/>
  <c r="I52" i="1"/>
  <c r="J52" i="1"/>
  <c r="K52" i="1" s="1"/>
  <c r="H52" i="1"/>
  <c r="E54" i="1"/>
  <c r="F55" i="1" s="1"/>
  <c r="G53" i="1"/>
  <c r="L52" i="1"/>
  <c r="F50" i="10" l="1"/>
  <c r="G50" i="10" s="1"/>
  <c r="J51" i="10" s="1"/>
  <c r="H50" i="5"/>
  <c r="J50" i="5" s="1"/>
  <c r="G52" i="5"/>
  <c r="J52" i="3"/>
  <c r="P51" i="3" s="1"/>
  <c r="J63" i="12"/>
  <c r="I63" i="12"/>
  <c r="G63" i="12"/>
  <c r="F64" i="12" s="1"/>
  <c r="H66" i="12"/>
  <c r="N53" i="12"/>
  <c r="O53" i="12" s="1"/>
  <c r="L53" i="12"/>
  <c r="M53" i="12"/>
  <c r="K50" i="10"/>
  <c r="P49" i="10"/>
  <c r="M50" i="5"/>
  <c r="I51" i="5"/>
  <c r="J51" i="5"/>
  <c r="K51" i="5"/>
  <c r="L51" i="5" s="1"/>
  <c r="F53" i="5"/>
  <c r="E54" i="5" s="1"/>
  <c r="K51" i="3"/>
  <c r="L51" i="3" s="1"/>
  <c r="H53" i="3"/>
  <c r="J53" i="3" s="1"/>
  <c r="K52" i="3"/>
  <c r="M52" i="3" s="1"/>
  <c r="F55" i="3"/>
  <c r="G54" i="3"/>
  <c r="H54" i="3" s="1"/>
  <c r="J53" i="1"/>
  <c r="K53" i="1" s="1"/>
  <c r="H53" i="1"/>
  <c r="I53" i="1"/>
  <c r="G54" i="1"/>
  <c r="L53" i="1"/>
  <c r="E55" i="1"/>
  <c r="F56" i="1" s="1"/>
  <c r="I50" i="10" l="1"/>
  <c r="H62" i="10" s="1"/>
  <c r="F51" i="10"/>
  <c r="I51" i="10" s="1"/>
  <c r="H63" i="10" s="1"/>
  <c r="I50" i="5"/>
  <c r="K50" i="5"/>
  <c r="L50" i="5" s="1"/>
  <c r="G53" i="5"/>
  <c r="J64" i="12"/>
  <c r="G64" i="12"/>
  <c r="F65" i="12" s="1"/>
  <c r="I64" i="12"/>
  <c r="K54" i="12"/>
  <c r="P53" i="12"/>
  <c r="H67" i="12"/>
  <c r="L50" i="10"/>
  <c r="M50" i="10"/>
  <c r="N50" i="10"/>
  <c r="O50" i="10" s="1"/>
  <c r="H52" i="5"/>
  <c r="M51" i="5"/>
  <c r="F54" i="5"/>
  <c r="G54" i="5" s="1"/>
  <c r="L52" i="3"/>
  <c r="M51" i="3"/>
  <c r="N51" i="3"/>
  <c r="O51" i="3" s="1"/>
  <c r="N52" i="3"/>
  <c r="O52" i="3" s="1"/>
  <c r="P52" i="3"/>
  <c r="K53" i="3"/>
  <c r="M53" i="3" s="1"/>
  <c r="I54" i="3"/>
  <c r="F56" i="3"/>
  <c r="G55" i="3"/>
  <c r="H55" i="3" s="1"/>
  <c r="E56" i="1"/>
  <c r="F57" i="1" s="1"/>
  <c r="L54" i="1"/>
  <c r="G55" i="1"/>
  <c r="I54" i="1"/>
  <c r="J54" i="1"/>
  <c r="K54" i="1" s="1"/>
  <c r="H54" i="1"/>
  <c r="G51" i="10" l="1"/>
  <c r="J52" i="10" s="1"/>
  <c r="J54" i="3"/>
  <c r="K54" i="3" s="1"/>
  <c r="J65" i="12"/>
  <c r="G65" i="12"/>
  <c r="F66" i="12" s="1"/>
  <c r="I66" i="12" s="1"/>
  <c r="I65" i="12"/>
  <c r="H68" i="12"/>
  <c r="N54" i="12"/>
  <c r="O54" i="12" s="1"/>
  <c r="L54" i="12"/>
  <c r="M54" i="12"/>
  <c r="P50" i="10"/>
  <c r="K51" i="10"/>
  <c r="M53" i="5"/>
  <c r="H54" i="5"/>
  <c r="E55" i="5"/>
  <c r="H53" i="5"/>
  <c r="M52" i="5"/>
  <c r="J52" i="5"/>
  <c r="I52" i="5"/>
  <c r="K52" i="5"/>
  <c r="L52" i="5" s="1"/>
  <c r="N53" i="3"/>
  <c r="O53" i="3" s="1"/>
  <c r="L53" i="3"/>
  <c r="P53" i="3"/>
  <c r="F57" i="3"/>
  <c r="G56" i="3"/>
  <c r="I55" i="3"/>
  <c r="J55" i="3" s="1"/>
  <c r="H55" i="1"/>
  <c r="J55" i="1"/>
  <c r="K55" i="1" s="1"/>
  <c r="I55" i="1"/>
  <c r="G56" i="1"/>
  <c r="L55" i="1"/>
  <c r="E57" i="1"/>
  <c r="F58" i="1" s="1"/>
  <c r="F52" i="10" l="1"/>
  <c r="G52" i="10" s="1"/>
  <c r="J53" i="10" s="1"/>
  <c r="F55" i="5"/>
  <c r="G55" i="5" s="1"/>
  <c r="N54" i="3"/>
  <c r="O54" i="3" s="1"/>
  <c r="M54" i="3"/>
  <c r="L54" i="3"/>
  <c r="G66" i="12"/>
  <c r="F67" i="12" s="1"/>
  <c r="J66" i="12"/>
  <c r="P55" i="12"/>
  <c r="K56" i="12"/>
  <c r="P54" i="12"/>
  <c r="K55" i="12"/>
  <c r="H69" i="12"/>
  <c r="M51" i="10"/>
  <c r="N51" i="10"/>
  <c r="O51" i="10" s="1"/>
  <c r="L51" i="10"/>
  <c r="J54" i="5"/>
  <c r="K54" i="5"/>
  <c r="L54" i="5" s="1"/>
  <c r="I54" i="5"/>
  <c r="I53" i="5"/>
  <c r="J53" i="5"/>
  <c r="K53" i="5"/>
  <c r="L53" i="5" s="1"/>
  <c r="G57" i="3"/>
  <c r="I57" i="3" s="1"/>
  <c r="P54" i="3"/>
  <c r="K55" i="3"/>
  <c r="H56" i="3"/>
  <c r="I56" i="3"/>
  <c r="F58" i="3"/>
  <c r="E58" i="1"/>
  <c r="F59" i="1" s="1"/>
  <c r="G57" i="1"/>
  <c r="L56" i="1"/>
  <c r="J56" i="1"/>
  <c r="K56" i="1" s="1"/>
  <c r="I56" i="1"/>
  <c r="H56" i="1"/>
  <c r="J67" i="12" l="1"/>
  <c r="I52" i="10"/>
  <c r="H64" i="10" s="1"/>
  <c r="E56" i="5"/>
  <c r="F56" i="5" s="1"/>
  <c r="E57" i="5" s="1"/>
  <c r="J56" i="3"/>
  <c r="G67" i="12"/>
  <c r="J68" i="12" s="1"/>
  <c r="I67" i="12"/>
  <c r="H70" i="12"/>
  <c r="N55" i="12"/>
  <c r="O55" i="12" s="1"/>
  <c r="M55" i="12"/>
  <c r="L55" i="12"/>
  <c r="N56" i="12"/>
  <c r="O56" i="12" s="1"/>
  <c r="L56" i="12"/>
  <c r="M56" i="12"/>
  <c r="F53" i="10"/>
  <c r="P51" i="10"/>
  <c r="K52" i="10"/>
  <c r="H55" i="5"/>
  <c r="M54" i="5"/>
  <c r="H57" i="3"/>
  <c r="F59" i="3"/>
  <c r="G58" i="3"/>
  <c r="N55" i="3"/>
  <c r="O55" i="3" s="1"/>
  <c r="L55" i="3"/>
  <c r="M55" i="3"/>
  <c r="L57" i="1"/>
  <c r="G58" i="1"/>
  <c r="J57" i="1"/>
  <c r="K57" i="1" s="1"/>
  <c r="I57" i="1"/>
  <c r="H57" i="1"/>
  <c r="E59" i="1"/>
  <c r="F60" i="1" s="1"/>
  <c r="G56" i="5" l="1"/>
  <c r="M55" i="5" s="1"/>
  <c r="F57" i="5"/>
  <c r="E58" i="5" s="1"/>
  <c r="F58" i="5" s="1"/>
  <c r="J57" i="3"/>
  <c r="P56" i="3" s="1"/>
  <c r="F68" i="12"/>
  <c r="I68" i="12" s="1"/>
  <c r="K58" i="12"/>
  <c r="P57" i="12"/>
  <c r="H71" i="12"/>
  <c r="K57" i="12"/>
  <c r="P56" i="12"/>
  <c r="M52" i="10"/>
  <c r="L52" i="10"/>
  <c r="N52" i="10"/>
  <c r="O52" i="10" s="1"/>
  <c r="G53" i="10"/>
  <c r="J54" i="10" s="1"/>
  <c r="I53" i="10"/>
  <c r="H65" i="10" s="1"/>
  <c r="K55" i="5"/>
  <c r="L55" i="5" s="1"/>
  <c r="I55" i="5"/>
  <c r="J55" i="5"/>
  <c r="G59" i="3"/>
  <c r="I59" i="3" s="1"/>
  <c r="P55" i="3"/>
  <c r="K56" i="3"/>
  <c r="H58" i="3"/>
  <c r="I58" i="3"/>
  <c r="F60" i="3"/>
  <c r="G59" i="1"/>
  <c r="L58" i="1"/>
  <c r="E60" i="1"/>
  <c r="F61" i="1" s="1"/>
  <c r="I58" i="1"/>
  <c r="H58" i="1"/>
  <c r="J58" i="1"/>
  <c r="K58" i="1" s="1"/>
  <c r="G57" i="5" l="1"/>
  <c r="M56" i="5" s="1"/>
  <c r="H56" i="5"/>
  <c r="K56" i="5" s="1"/>
  <c r="L56" i="5" s="1"/>
  <c r="G58" i="5"/>
  <c r="H58" i="5" s="1"/>
  <c r="J58" i="3"/>
  <c r="K57" i="3"/>
  <c r="N57" i="3" s="1"/>
  <c r="O57" i="3" s="1"/>
  <c r="G68" i="12"/>
  <c r="F69" i="12" s="1"/>
  <c r="G69" i="12" s="1"/>
  <c r="F70" i="12" s="1"/>
  <c r="G70" i="12" s="1"/>
  <c r="F71" i="12" s="1"/>
  <c r="K59" i="12"/>
  <c r="P58" i="12"/>
  <c r="N57" i="12"/>
  <c r="O57" i="12" s="1"/>
  <c r="L57" i="12"/>
  <c r="M57" i="12"/>
  <c r="N58" i="12"/>
  <c r="O58" i="12" s="1"/>
  <c r="M58" i="12"/>
  <c r="L58" i="12"/>
  <c r="F54" i="10"/>
  <c r="P52" i="10"/>
  <c r="K53" i="10"/>
  <c r="E59" i="5"/>
  <c r="L57" i="3"/>
  <c r="M57" i="3"/>
  <c r="H59" i="3"/>
  <c r="J59" i="3" s="1"/>
  <c r="F61" i="3"/>
  <c r="G60" i="3"/>
  <c r="N56" i="3"/>
  <c r="O56" i="3" s="1"/>
  <c r="M56" i="3"/>
  <c r="L56" i="3"/>
  <c r="E61" i="1"/>
  <c r="F62" i="1" s="1"/>
  <c r="L59" i="1"/>
  <c r="G60" i="1"/>
  <c r="J59" i="1"/>
  <c r="K59" i="1" s="1"/>
  <c r="H59" i="1"/>
  <c r="I59" i="1"/>
  <c r="I70" i="12" l="1"/>
  <c r="I69" i="12"/>
  <c r="J70" i="12"/>
  <c r="J69" i="12"/>
  <c r="M57" i="5"/>
  <c r="H57" i="5"/>
  <c r="I57" i="5" s="1"/>
  <c r="J56" i="5"/>
  <c r="I56" i="5"/>
  <c r="F59" i="5"/>
  <c r="E60" i="5" s="1"/>
  <c r="F60" i="5" s="1"/>
  <c r="E61" i="5" s="1"/>
  <c r="J71" i="12"/>
  <c r="G71" i="12"/>
  <c r="I71" i="12"/>
  <c r="H72" i="12"/>
  <c r="N59" i="12"/>
  <c r="O59" i="12" s="1"/>
  <c r="M59" i="12"/>
  <c r="L59" i="12"/>
  <c r="M53" i="10"/>
  <c r="N53" i="10"/>
  <c r="O53" i="10" s="1"/>
  <c r="L53" i="10"/>
  <c r="I54" i="10"/>
  <c r="H66" i="10" s="1"/>
  <c r="G54" i="10"/>
  <c r="J55" i="10" s="1"/>
  <c r="J58" i="5"/>
  <c r="I58" i="5"/>
  <c r="K58" i="5"/>
  <c r="L58" i="5" s="1"/>
  <c r="G61" i="3"/>
  <c r="H61" i="3" s="1"/>
  <c r="P57" i="3"/>
  <c r="K58" i="3"/>
  <c r="P58" i="3"/>
  <c r="K59" i="3"/>
  <c r="H60" i="3"/>
  <c r="I60" i="3"/>
  <c r="F62" i="3"/>
  <c r="I60" i="1"/>
  <c r="J60" i="1"/>
  <c r="K60" i="1" s="1"/>
  <c r="H60" i="1"/>
  <c r="E62" i="1"/>
  <c r="F63" i="1" s="1"/>
  <c r="G61" i="1"/>
  <c r="L60" i="1"/>
  <c r="F72" i="12" l="1"/>
  <c r="G72" i="12" s="1"/>
  <c r="K57" i="5"/>
  <c r="L57" i="5" s="1"/>
  <c r="J57" i="5"/>
  <c r="G59" i="5"/>
  <c r="M58" i="5" s="1"/>
  <c r="G60" i="5"/>
  <c r="J60" i="3"/>
  <c r="J72" i="12"/>
  <c r="K60" i="12"/>
  <c r="P59" i="12"/>
  <c r="H73" i="12"/>
  <c r="F55" i="10"/>
  <c r="K54" i="10"/>
  <c r="P53" i="10"/>
  <c r="F61" i="5"/>
  <c r="G61" i="5" s="1"/>
  <c r="I61" i="3"/>
  <c r="K60" i="3"/>
  <c r="F63" i="3"/>
  <c r="G62" i="3"/>
  <c r="N58" i="3"/>
  <c r="O58" i="3" s="1"/>
  <c r="M58" i="3"/>
  <c r="L58" i="3"/>
  <c r="L59" i="3"/>
  <c r="N59" i="3"/>
  <c r="O59" i="3" s="1"/>
  <c r="M59" i="3"/>
  <c r="J61" i="1"/>
  <c r="K61" i="1" s="1"/>
  <c r="H61" i="1"/>
  <c r="I61" i="1"/>
  <c r="G62" i="1"/>
  <c r="L61" i="1"/>
  <c r="E63" i="1"/>
  <c r="F64" i="1" s="1"/>
  <c r="I72" i="12" l="1"/>
  <c r="H59" i="5"/>
  <c r="J59" i="5" s="1"/>
  <c r="J61" i="3"/>
  <c r="P60" i="3" s="1"/>
  <c r="J73" i="12"/>
  <c r="F73" i="12"/>
  <c r="H74" i="12"/>
  <c r="N60" i="12"/>
  <c r="O60" i="12" s="1"/>
  <c r="L60" i="12"/>
  <c r="M60" i="12"/>
  <c r="L54" i="10"/>
  <c r="N54" i="10"/>
  <c r="O54" i="10" s="1"/>
  <c r="M54" i="10"/>
  <c r="G55" i="10"/>
  <c r="J56" i="10" s="1"/>
  <c r="I55" i="10"/>
  <c r="H67" i="10" s="1"/>
  <c r="E62" i="5"/>
  <c r="H61" i="5"/>
  <c r="M60" i="5"/>
  <c r="M59" i="5"/>
  <c r="H60" i="5"/>
  <c r="K61" i="3"/>
  <c r="N61" i="3" s="1"/>
  <c r="O61" i="3" s="1"/>
  <c r="P59" i="3"/>
  <c r="G63" i="3"/>
  <c r="I63" i="3" s="1"/>
  <c r="I62" i="3"/>
  <c r="M60" i="3"/>
  <c r="N60" i="3"/>
  <c r="O60" i="3" s="1"/>
  <c r="L60" i="3"/>
  <c r="H62" i="3"/>
  <c r="J62" i="3" s="1"/>
  <c r="F64" i="3"/>
  <c r="E64" i="1"/>
  <c r="F65" i="1" s="1"/>
  <c r="I62" i="1"/>
  <c r="J62" i="1"/>
  <c r="K62" i="1" s="1"/>
  <c r="H62" i="1"/>
  <c r="L62" i="1"/>
  <c r="G63" i="1"/>
  <c r="I59" i="5" l="1"/>
  <c r="K59" i="5"/>
  <c r="L59" i="5" s="1"/>
  <c r="F62" i="5"/>
  <c r="E63" i="5" s="1"/>
  <c r="F63" i="5" s="1"/>
  <c r="E64" i="5" s="1"/>
  <c r="I73" i="12"/>
  <c r="G73" i="12"/>
  <c r="F74" i="12" s="1"/>
  <c r="P61" i="12"/>
  <c r="K62" i="12"/>
  <c r="P60" i="12"/>
  <c r="K61" i="12"/>
  <c r="H75" i="12"/>
  <c r="P54" i="10"/>
  <c r="K55" i="10"/>
  <c r="F56" i="10"/>
  <c r="J60" i="5"/>
  <c r="I60" i="5"/>
  <c r="K60" i="5"/>
  <c r="L60" i="5" s="1"/>
  <c r="K61" i="5"/>
  <c r="L61" i="5" s="1"/>
  <c r="I61" i="5"/>
  <c r="J61" i="5"/>
  <c r="L61" i="3"/>
  <c r="H63" i="3"/>
  <c r="M61" i="3"/>
  <c r="F65" i="3"/>
  <c r="G64" i="3"/>
  <c r="H63" i="1"/>
  <c r="J63" i="1"/>
  <c r="K63" i="1" s="1"/>
  <c r="I63" i="1"/>
  <c r="G64" i="1"/>
  <c r="L63" i="1"/>
  <c r="E65" i="1"/>
  <c r="F66" i="1" s="1"/>
  <c r="G62" i="5" l="1"/>
  <c r="H62" i="5" s="1"/>
  <c r="G63" i="5"/>
  <c r="J63" i="3"/>
  <c r="P62" i="3" s="1"/>
  <c r="J74" i="12"/>
  <c r="G74" i="12"/>
  <c r="F75" i="12" s="1"/>
  <c r="I74" i="12"/>
  <c r="H76" i="12"/>
  <c r="N61" i="12"/>
  <c r="O61" i="12" s="1"/>
  <c r="M61" i="12"/>
  <c r="L61" i="12"/>
  <c r="N62" i="12"/>
  <c r="O62" i="12" s="1"/>
  <c r="L62" i="12"/>
  <c r="M62" i="12"/>
  <c r="G56" i="10"/>
  <c r="J57" i="10" s="1"/>
  <c r="I56" i="10"/>
  <c r="H68" i="10" s="1"/>
  <c r="L55" i="10"/>
  <c r="M55" i="10"/>
  <c r="N55" i="10"/>
  <c r="O55" i="10" s="1"/>
  <c r="F64" i="5"/>
  <c r="G64" i="5" s="1"/>
  <c r="K63" i="3"/>
  <c r="N63" i="3" s="1"/>
  <c r="O63" i="3" s="1"/>
  <c r="G65" i="3"/>
  <c r="H65" i="3" s="1"/>
  <c r="P61" i="3"/>
  <c r="K62" i="3"/>
  <c r="H64" i="3"/>
  <c r="F66" i="3"/>
  <c r="I64" i="3"/>
  <c r="E66" i="1"/>
  <c r="F67" i="1" s="1"/>
  <c r="G65" i="1"/>
  <c r="L64" i="1"/>
  <c r="J64" i="1"/>
  <c r="K64" i="1" s="1"/>
  <c r="I64" i="1"/>
  <c r="H64" i="1"/>
  <c r="M61" i="5" l="1"/>
  <c r="J64" i="3"/>
  <c r="I75" i="12"/>
  <c r="J75" i="12"/>
  <c r="G75" i="12"/>
  <c r="F76" i="12" s="1"/>
  <c r="H77" i="12"/>
  <c r="K63" i="12"/>
  <c r="P62" i="12"/>
  <c r="P63" i="12"/>
  <c r="K64" i="12"/>
  <c r="F57" i="10"/>
  <c r="P55" i="10"/>
  <c r="K56" i="10"/>
  <c r="E65" i="5"/>
  <c r="H63" i="5"/>
  <c r="M62" i="5"/>
  <c r="H64" i="5"/>
  <c r="M63" i="5"/>
  <c r="K62" i="5"/>
  <c r="L62" i="5" s="1"/>
  <c r="I62" i="5"/>
  <c r="J62" i="5"/>
  <c r="L63" i="3"/>
  <c r="M63" i="3"/>
  <c r="I65" i="3"/>
  <c r="J65" i="3" s="1"/>
  <c r="N62" i="3"/>
  <c r="O62" i="3" s="1"/>
  <c r="L62" i="3"/>
  <c r="M62" i="3"/>
  <c r="F67" i="3"/>
  <c r="G66" i="3"/>
  <c r="I66" i="3" s="1"/>
  <c r="J65" i="1"/>
  <c r="K65" i="1" s="1"/>
  <c r="I65" i="1"/>
  <c r="H65" i="1"/>
  <c r="L65" i="1"/>
  <c r="G66" i="1"/>
  <c r="E67" i="1"/>
  <c r="F68" i="1" s="1"/>
  <c r="F65" i="5" l="1"/>
  <c r="E66" i="5" s="1"/>
  <c r="F66" i="5" s="1"/>
  <c r="I57" i="10"/>
  <c r="H69" i="10" s="1"/>
  <c r="G76" i="12"/>
  <c r="J77" i="12" s="1"/>
  <c r="J76" i="12"/>
  <c r="I76" i="12"/>
  <c r="K65" i="12"/>
  <c r="P64" i="12"/>
  <c r="N63" i="12"/>
  <c r="O63" i="12" s="1"/>
  <c r="L63" i="12"/>
  <c r="M63" i="12"/>
  <c r="H78" i="12"/>
  <c r="N64" i="12"/>
  <c r="O64" i="12" s="1"/>
  <c r="M64" i="12"/>
  <c r="L64" i="12"/>
  <c r="G57" i="10"/>
  <c r="P56" i="10" s="1"/>
  <c r="N56" i="10"/>
  <c r="O56" i="10" s="1"/>
  <c r="M56" i="10"/>
  <c r="L56" i="10"/>
  <c r="J64" i="5"/>
  <c r="I64" i="5"/>
  <c r="K64" i="5"/>
  <c r="L64" i="5" s="1"/>
  <c r="I63" i="5"/>
  <c r="J63" i="5"/>
  <c r="K63" i="5"/>
  <c r="L63" i="5" s="1"/>
  <c r="H66" i="3"/>
  <c r="J66" i="3" s="1"/>
  <c r="F68" i="3"/>
  <c r="P64" i="3"/>
  <c r="K65" i="3"/>
  <c r="G67" i="3"/>
  <c r="P63" i="3"/>
  <c r="K64" i="3"/>
  <c r="E68" i="1"/>
  <c r="F69" i="1" s="1"/>
  <c r="G67" i="1"/>
  <c r="L66" i="1"/>
  <c r="I66" i="1"/>
  <c r="H66" i="1"/>
  <c r="J66" i="1"/>
  <c r="K66" i="1" s="1"/>
  <c r="F77" i="12" l="1"/>
  <c r="G77" i="12" s="1"/>
  <c r="J78" i="12" s="1"/>
  <c r="J58" i="10"/>
  <c r="G65" i="5"/>
  <c r="H65" i="5" s="1"/>
  <c r="G66" i="5"/>
  <c r="M65" i="5" s="1"/>
  <c r="K66" i="12"/>
  <c r="P65" i="12"/>
  <c r="H79" i="12"/>
  <c r="N65" i="12"/>
  <c r="O65" i="12" s="1"/>
  <c r="L65" i="12"/>
  <c r="M65" i="12"/>
  <c r="K57" i="10"/>
  <c r="N57" i="10" s="1"/>
  <c r="O57" i="10" s="1"/>
  <c r="F58" i="10"/>
  <c r="E67" i="5"/>
  <c r="G68" i="3"/>
  <c r="I68" i="3" s="1"/>
  <c r="M65" i="3"/>
  <c r="N65" i="3"/>
  <c r="O65" i="3" s="1"/>
  <c r="L65" i="3"/>
  <c r="P65" i="3"/>
  <c r="K66" i="3"/>
  <c r="H67" i="3"/>
  <c r="J67" i="3" s="1"/>
  <c r="I67" i="3"/>
  <c r="N64" i="3"/>
  <c r="O64" i="3" s="1"/>
  <c r="M64" i="3"/>
  <c r="L64" i="3"/>
  <c r="F69" i="3"/>
  <c r="J67" i="1"/>
  <c r="K67" i="1" s="1"/>
  <c r="H67" i="1"/>
  <c r="I67" i="1"/>
  <c r="E69" i="1"/>
  <c r="F70" i="1" s="1"/>
  <c r="L67" i="1"/>
  <c r="G68" i="1"/>
  <c r="I77" i="12" l="1"/>
  <c r="F78" i="12"/>
  <c r="I78" i="12" s="1"/>
  <c r="H66" i="5"/>
  <c r="J66" i="5" s="1"/>
  <c r="M64" i="5"/>
  <c r="F67" i="5"/>
  <c r="E68" i="5" s="1"/>
  <c r="F68" i="5" s="1"/>
  <c r="E69" i="5" s="1"/>
  <c r="I58" i="10"/>
  <c r="H70" i="10" s="1"/>
  <c r="H80" i="12"/>
  <c r="N66" i="12"/>
  <c r="O66" i="12" s="1"/>
  <c r="L66" i="12"/>
  <c r="M66" i="12"/>
  <c r="G58" i="10"/>
  <c r="F59" i="10" s="1"/>
  <c r="L57" i="10"/>
  <c r="M57" i="10"/>
  <c r="I65" i="5"/>
  <c r="J65" i="5"/>
  <c r="K65" i="5"/>
  <c r="L65" i="5" s="1"/>
  <c r="H68" i="3"/>
  <c r="J68" i="3" s="1"/>
  <c r="G69" i="3"/>
  <c r="I69" i="3" s="1"/>
  <c r="N66" i="3"/>
  <c r="O66" i="3" s="1"/>
  <c r="L66" i="3"/>
  <c r="M66" i="3"/>
  <c r="F70" i="3"/>
  <c r="I68" i="1"/>
  <c r="J68" i="1"/>
  <c r="K68" i="1" s="1"/>
  <c r="H68" i="1"/>
  <c r="E70" i="1"/>
  <c r="F71" i="1" s="1"/>
  <c r="G69" i="1"/>
  <c r="L68" i="1"/>
  <c r="G78" i="12" l="1"/>
  <c r="J79" i="12" s="1"/>
  <c r="J59" i="10"/>
  <c r="K59" i="10" s="1"/>
  <c r="K66" i="5"/>
  <c r="L66" i="5" s="1"/>
  <c r="I66" i="5"/>
  <c r="G67" i="5"/>
  <c r="M66" i="5" s="1"/>
  <c r="G68" i="5"/>
  <c r="G59" i="10"/>
  <c r="J60" i="10" s="1"/>
  <c r="K68" i="12"/>
  <c r="P67" i="12"/>
  <c r="K67" i="12"/>
  <c r="P66" i="12"/>
  <c r="H81" i="12"/>
  <c r="K58" i="10"/>
  <c r="I59" i="10"/>
  <c r="H71" i="10" s="1"/>
  <c r="F69" i="5"/>
  <c r="E70" i="5" s="1"/>
  <c r="K68" i="3"/>
  <c r="L68" i="3" s="1"/>
  <c r="P67" i="3"/>
  <c r="H69" i="3"/>
  <c r="J69" i="3" s="1"/>
  <c r="F71" i="3"/>
  <c r="G70" i="3"/>
  <c r="P66" i="3"/>
  <c r="K67" i="3"/>
  <c r="G70" i="1"/>
  <c r="L69" i="1"/>
  <c r="E71" i="1"/>
  <c r="F72" i="1" s="1"/>
  <c r="J69" i="1"/>
  <c r="K69" i="1" s="1"/>
  <c r="H69" i="1"/>
  <c r="I69" i="1"/>
  <c r="F79" i="12" l="1"/>
  <c r="I79" i="12" s="1"/>
  <c r="H67" i="5"/>
  <c r="I67" i="5" s="1"/>
  <c r="G69" i="5"/>
  <c r="F60" i="10"/>
  <c r="P58" i="10"/>
  <c r="H82" i="12"/>
  <c r="N67" i="12"/>
  <c r="O67" i="12" s="1"/>
  <c r="M67" i="12"/>
  <c r="L67" i="12"/>
  <c r="N68" i="12"/>
  <c r="O68" i="12" s="1"/>
  <c r="M68" i="12"/>
  <c r="L68" i="12"/>
  <c r="P57" i="10"/>
  <c r="L58" i="10"/>
  <c r="N58" i="10"/>
  <c r="O58" i="10" s="1"/>
  <c r="M58" i="10"/>
  <c r="N59" i="10"/>
  <c r="O59" i="10" s="1"/>
  <c r="L59" i="10"/>
  <c r="M59" i="10"/>
  <c r="M67" i="5"/>
  <c r="H68" i="5"/>
  <c r="F70" i="5"/>
  <c r="E71" i="5" s="1"/>
  <c r="M68" i="3"/>
  <c r="N68" i="3"/>
  <c r="O68" i="3" s="1"/>
  <c r="G71" i="3"/>
  <c r="H71" i="3" s="1"/>
  <c r="P68" i="3"/>
  <c r="K69" i="3"/>
  <c r="L67" i="3"/>
  <c r="N67" i="3"/>
  <c r="O67" i="3" s="1"/>
  <c r="M67" i="3"/>
  <c r="H70" i="3"/>
  <c r="I70" i="3"/>
  <c r="F72" i="3"/>
  <c r="E72" i="1"/>
  <c r="F73" i="1" s="1"/>
  <c r="L70" i="1"/>
  <c r="G71" i="1"/>
  <c r="I70" i="1"/>
  <c r="J70" i="1"/>
  <c r="K70" i="1" s="1"/>
  <c r="H70" i="1"/>
  <c r="G79" i="12" l="1"/>
  <c r="F80" i="12" s="1"/>
  <c r="G80" i="12" s="1"/>
  <c r="F81" i="12" s="1"/>
  <c r="I81" i="12" s="1"/>
  <c r="I60" i="10"/>
  <c r="H72" i="10" s="1"/>
  <c r="J67" i="5"/>
  <c r="K67" i="5"/>
  <c r="L67" i="5" s="1"/>
  <c r="G70" i="5"/>
  <c r="M69" i="5" s="1"/>
  <c r="J70" i="3"/>
  <c r="G60" i="10"/>
  <c r="P59" i="10" s="1"/>
  <c r="H83" i="12"/>
  <c r="K70" i="12"/>
  <c r="P69" i="12"/>
  <c r="K69" i="12"/>
  <c r="P68" i="12"/>
  <c r="K60" i="10"/>
  <c r="M60" i="10" s="1"/>
  <c r="H69" i="5"/>
  <c r="M68" i="5"/>
  <c r="I68" i="5"/>
  <c r="J68" i="5"/>
  <c r="K68" i="5"/>
  <c r="L68" i="5" s="1"/>
  <c r="F71" i="5"/>
  <c r="E72" i="5" s="1"/>
  <c r="I71" i="3"/>
  <c r="J71" i="3" s="1"/>
  <c r="G72" i="3"/>
  <c r="I72" i="3" s="1"/>
  <c r="M69" i="3"/>
  <c r="N69" i="3"/>
  <c r="O69" i="3" s="1"/>
  <c r="L69" i="3"/>
  <c r="F73" i="3"/>
  <c r="G72" i="1"/>
  <c r="L71" i="1"/>
  <c r="H71" i="1"/>
  <c r="J71" i="1"/>
  <c r="K71" i="1" s="1"/>
  <c r="I71" i="1"/>
  <c r="E73" i="1"/>
  <c r="F74" i="1" s="1"/>
  <c r="G81" i="12" l="1"/>
  <c r="F82" i="12" s="1"/>
  <c r="G82" i="12" s="1"/>
  <c r="F83" i="12" s="1"/>
  <c r="J80" i="12"/>
  <c r="J81" i="12"/>
  <c r="I80" i="12"/>
  <c r="J61" i="10"/>
  <c r="G71" i="5"/>
  <c r="F61" i="10"/>
  <c r="K71" i="12"/>
  <c r="P70" i="12"/>
  <c r="N70" i="12"/>
  <c r="O70" i="12" s="1"/>
  <c r="M70" i="12"/>
  <c r="L70" i="12"/>
  <c r="H84" i="12"/>
  <c r="N69" i="12"/>
  <c r="O69" i="12" s="1"/>
  <c r="M69" i="12"/>
  <c r="L69" i="12"/>
  <c r="N60" i="10"/>
  <c r="O60" i="10" s="1"/>
  <c r="L60" i="10"/>
  <c r="H70" i="5"/>
  <c r="I70" i="5" s="1"/>
  <c r="I69" i="5"/>
  <c r="K69" i="5"/>
  <c r="L69" i="5" s="1"/>
  <c r="J69" i="5"/>
  <c r="F72" i="5"/>
  <c r="G72" i="5" s="1"/>
  <c r="P70" i="3"/>
  <c r="K71" i="3"/>
  <c r="N71" i="3" s="1"/>
  <c r="O71" i="3" s="1"/>
  <c r="H72" i="3"/>
  <c r="J72" i="3" s="1"/>
  <c r="G73" i="3"/>
  <c r="H73" i="3" s="1"/>
  <c r="F74" i="3"/>
  <c r="P69" i="3"/>
  <c r="K70" i="3"/>
  <c r="E74" i="1"/>
  <c r="F75" i="1" s="1"/>
  <c r="G73" i="1"/>
  <c r="L72" i="1"/>
  <c r="J72" i="1"/>
  <c r="K72" i="1" s="1"/>
  <c r="I72" i="1"/>
  <c r="H72" i="1"/>
  <c r="I82" i="12" l="1"/>
  <c r="J82" i="12"/>
  <c r="G61" i="10"/>
  <c r="J62" i="10" s="1"/>
  <c r="I61" i="10"/>
  <c r="H73" i="10" s="1"/>
  <c r="J83" i="12"/>
  <c r="G83" i="12"/>
  <c r="F84" i="12" s="1"/>
  <c r="I83" i="12"/>
  <c r="K72" i="12"/>
  <c r="P71" i="12"/>
  <c r="H85" i="12"/>
  <c r="N71" i="12"/>
  <c r="O71" i="12" s="1"/>
  <c r="M71" i="12"/>
  <c r="L71" i="12"/>
  <c r="K70" i="5"/>
  <c r="L70" i="5" s="1"/>
  <c r="J70" i="5"/>
  <c r="M71" i="5"/>
  <c r="H72" i="5"/>
  <c r="E73" i="5"/>
  <c r="M70" i="5"/>
  <c r="H71" i="5"/>
  <c r="I73" i="3"/>
  <c r="M71" i="3"/>
  <c r="L71" i="3"/>
  <c r="P71" i="3"/>
  <c r="K72" i="3"/>
  <c r="F75" i="3"/>
  <c r="N70" i="3"/>
  <c r="O70" i="3" s="1"/>
  <c r="M70" i="3"/>
  <c r="L70" i="3"/>
  <c r="G74" i="3"/>
  <c r="H74" i="3" s="1"/>
  <c r="L73" i="1"/>
  <c r="G74" i="1"/>
  <c r="J73" i="1"/>
  <c r="K73" i="1" s="1"/>
  <c r="I73" i="1"/>
  <c r="H73" i="1"/>
  <c r="E75" i="1"/>
  <c r="F76" i="1" s="1"/>
  <c r="F62" i="10" l="1"/>
  <c r="I62" i="10" s="1"/>
  <c r="H74" i="10" s="1"/>
  <c r="F73" i="5"/>
  <c r="G73" i="5" s="1"/>
  <c r="J73" i="3"/>
  <c r="P72" i="3" s="1"/>
  <c r="J84" i="12"/>
  <c r="G84" i="12"/>
  <c r="F85" i="12" s="1"/>
  <c r="I84" i="12"/>
  <c r="H86" i="12"/>
  <c r="N72" i="12"/>
  <c r="O72" i="12" s="1"/>
  <c r="M72" i="12"/>
  <c r="L72" i="12"/>
  <c r="K61" i="10"/>
  <c r="P60" i="10"/>
  <c r="J72" i="5"/>
  <c r="K72" i="5"/>
  <c r="L72" i="5" s="1"/>
  <c r="I72" i="5"/>
  <c r="I71" i="5"/>
  <c r="J71" i="5"/>
  <c r="K71" i="5"/>
  <c r="L71" i="5" s="1"/>
  <c r="K73" i="3"/>
  <c r="N73" i="3" s="1"/>
  <c r="O73" i="3" s="1"/>
  <c r="I74" i="3"/>
  <c r="J74" i="3" s="1"/>
  <c r="F76" i="3"/>
  <c r="N72" i="3"/>
  <c r="O72" i="3" s="1"/>
  <c r="L72" i="3"/>
  <c r="M72" i="3"/>
  <c r="G75" i="3"/>
  <c r="E76" i="1"/>
  <c r="F77" i="1" s="1"/>
  <c r="G75" i="1"/>
  <c r="L74" i="1"/>
  <c r="I74" i="1"/>
  <c r="H74" i="1"/>
  <c r="J74" i="1"/>
  <c r="K74" i="1" s="1"/>
  <c r="G62" i="10" l="1"/>
  <c r="J63" i="10" s="1"/>
  <c r="E74" i="5"/>
  <c r="F74" i="5" s="1"/>
  <c r="E75" i="5" s="1"/>
  <c r="F75" i="5" s="1"/>
  <c r="E76" i="5" s="1"/>
  <c r="J85" i="12"/>
  <c r="G85" i="12"/>
  <c r="F86" i="12" s="1"/>
  <c r="I85" i="12"/>
  <c r="P73" i="12"/>
  <c r="K74" i="12"/>
  <c r="K73" i="12"/>
  <c r="P72" i="12"/>
  <c r="H87" i="12"/>
  <c r="L61" i="10"/>
  <c r="N61" i="10"/>
  <c r="O61" i="10" s="1"/>
  <c r="M61" i="10"/>
  <c r="K62" i="10"/>
  <c r="P61" i="10"/>
  <c r="M72" i="5"/>
  <c r="H73" i="5"/>
  <c r="L73" i="3"/>
  <c r="M73" i="3"/>
  <c r="G76" i="3"/>
  <c r="H76" i="3" s="1"/>
  <c r="I75" i="3"/>
  <c r="H75" i="3"/>
  <c r="J75" i="3" s="1"/>
  <c r="F77" i="3"/>
  <c r="P73" i="3"/>
  <c r="K74" i="3"/>
  <c r="E77" i="1"/>
  <c r="F78" i="1" s="1"/>
  <c r="J75" i="1"/>
  <c r="K75" i="1" s="1"/>
  <c r="H75" i="1"/>
  <c r="I75" i="1"/>
  <c r="L75" i="1"/>
  <c r="G76" i="1"/>
  <c r="F63" i="10" l="1"/>
  <c r="I63" i="10" s="1"/>
  <c r="H75" i="10" s="1"/>
  <c r="G74" i="5"/>
  <c r="M73" i="5" s="1"/>
  <c r="G75" i="5"/>
  <c r="J86" i="12"/>
  <c r="G86" i="12"/>
  <c r="F87" i="12" s="1"/>
  <c r="I86" i="12"/>
  <c r="H88" i="12"/>
  <c r="N73" i="12"/>
  <c r="O73" i="12" s="1"/>
  <c r="M73" i="12"/>
  <c r="L73" i="12"/>
  <c r="N74" i="12"/>
  <c r="O74" i="12" s="1"/>
  <c r="M74" i="12"/>
  <c r="L74" i="12"/>
  <c r="N62" i="10"/>
  <c r="O62" i="10" s="1"/>
  <c r="M62" i="10"/>
  <c r="L62" i="10"/>
  <c r="K73" i="5"/>
  <c r="L73" i="5" s="1"/>
  <c r="I73" i="5"/>
  <c r="J73" i="5"/>
  <c r="F76" i="5"/>
  <c r="E77" i="5" s="1"/>
  <c r="I76" i="3"/>
  <c r="K75" i="3"/>
  <c r="N74" i="3"/>
  <c r="O74" i="3" s="1"/>
  <c r="L74" i="3"/>
  <c r="M74" i="3"/>
  <c r="F78" i="3"/>
  <c r="G77" i="3"/>
  <c r="H77" i="3" s="1"/>
  <c r="I76" i="1"/>
  <c r="J76" i="1"/>
  <c r="K76" i="1" s="1"/>
  <c r="H76" i="1"/>
  <c r="E78" i="1"/>
  <c r="F79" i="1" s="1"/>
  <c r="G77" i="1"/>
  <c r="L76" i="1"/>
  <c r="G63" i="10" l="1"/>
  <c r="F64" i="10" s="1"/>
  <c r="I64" i="10" s="1"/>
  <c r="H76" i="10" s="1"/>
  <c r="H74" i="5"/>
  <c r="J74" i="5" s="1"/>
  <c r="G76" i="5"/>
  <c r="H76" i="5" s="1"/>
  <c r="J76" i="3"/>
  <c r="P75" i="3" s="1"/>
  <c r="J87" i="12"/>
  <c r="I87" i="12"/>
  <c r="G87" i="12"/>
  <c r="F88" i="12" s="1"/>
  <c r="H89" i="12"/>
  <c r="K75" i="12"/>
  <c r="P74" i="12"/>
  <c r="K76" i="12"/>
  <c r="P75" i="12"/>
  <c r="K63" i="10"/>
  <c r="P62" i="10"/>
  <c r="H75" i="5"/>
  <c r="M74" i="5"/>
  <c r="F77" i="5"/>
  <c r="E78" i="5" s="1"/>
  <c r="I77" i="3"/>
  <c r="P74" i="3"/>
  <c r="F79" i="3"/>
  <c r="G78" i="3"/>
  <c r="H78" i="3" s="1"/>
  <c r="L75" i="3"/>
  <c r="N75" i="3"/>
  <c r="O75" i="3" s="1"/>
  <c r="M75" i="3"/>
  <c r="J77" i="1"/>
  <c r="K77" i="1" s="1"/>
  <c r="H77" i="1"/>
  <c r="I77" i="1"/>
  <c r="G78" i="1"/>
  <c r="L77" i="1"/>
  <c r="E79" i="1"/>
  <c r="F80" i="1" s="1"/>
  <c r="G64" i="10" l="1"/>
  <c r="F65" i="10" s="1"/>
  <c r="G65" i="10" s="1"/>
  <c r="F66" i="10" s="1"/>
  <c r="G66" i="10" s="1"/>
  <c r="J64" i="10"/>
  <c r="P63" i="10" s="1"/>
  <c r="K74" i="5"/>
  <c r="L74" i="5" s="1"/>
  <c r="I74" i="5"/>
  <c r="G77" i="5"/>
  <c r="M76" i="5" s="1"/>
  <c r="J77" i="3"/>
  <c r="P76" i="3" s="1"/>
  <c r="K76" i="3"/>
  <c r="M76" i="3" s="1"/>
  <c r="J88" i="12"/>
  <c r="G88" i="12"/>
  <c r="F89" i="12" s="1"/>
  <c r="I88" i="12"/>
  <c r="K77" i="12"/>
  <c r="P76" i="12"/>
  <c r="N75" i="12"/>
  <c r="O75" i="12" s="1"/>
  <c r="L75" i="12"/>
  <c r="M75" i="12"/>
  <c r="H90" i="12"/>
  <c r="N76" i="12"/>
  <c r="O76" i="12" s="1"/>
  <c r="M76" i="12"/>
  <c r="L76" i="12"/>
  <c r="M63" i="10"/>
  <c r="N63" i="10"/>
  <c r="O63" i="10" s="1"/>
  <c r="L63" i="10"/>
  <c r="M75" i="5"/>
  <c r="J76" i="5"/>
  <c r="K76" i="5"/>
  <c r="L76" i="5" s="1"/>
  <c r="I76" i="5"/>
  <c r="I75" i="5"/>
  <c r="J75" i="5"/>
  <c r="K75" i="5"/>
  <c r="L75" i="5" s="1"/>
  <c r="F78" i="5"/>
  <c r="E79" i="5" s="1"/>
  <c r="K77" i="3"/>
  <c r="M77" i="3" s="1"/>
  <c r="I78" i="3"/>
  <c r="L76" i="3"/>
  <c r="F80" i="3"/>
  <c r="G79" i="3"/>
  <c r="H79" i="3" s="1"/>
  <c r="E80" i="1"/>
  <c r="F81" i="1" s="1"/>
  <c r="L78" i="1"/>
  <c r="G79" i="1"/>
  <c r="I78" i="1"/>
  <c r="J78" i="1"/>
  <c r="K78" i="1" s="1"/>
  <c r="H78" i="1"/>
  <c r="K64" i="10" l="1"/>
  <c r="M64" i="10" s="1"/>
  <c r="I65" i="10"/>
  <c r="H77" i="10" s="1"/>
  <c r="J65" i="10"/>
  <c r="K65" i="10" s="1"/>
  <c r="L65" i="10" s="1"/>
  <c r="J66" i="10"/>
  <c r="P65" i="10" s="1"/>
  <c r="J67" i="10"/>
  <c r="I66" i="10"/>
  <c r="H78" i="10" s="1"/>
  <c r="G78" i="5"/>
  <c r="M77" i="5" s="1"/>
  <c r="J78" i="3"/>
  <c r="K78" i="3" s="1"/>
  <c r="N76" i="3"/>
  <c r="O76" i="3" s="1"/>
  <c r="J89" i="12"/>
  <c r="G89" i="12"/>
  <c r="F90" i="12" s="1"/>
  <c r="I89" i="12"/>
  <c r="K78" i="12"/>
  <c r="P77" i="12"/>
  <c r="H91" i="12"/>
  <c r="N77" i="12"/>
  <c r="O77" i="12" s="1"/>
  <c r="M77" i="12"/>
  <c r="L77" i="12"/>
  <c r="F67" i="10"/>
  <c r="H77" i="5"/>
  <c r="I77" i="5" s="1"/>
  <c r="F79" i="5"/>
  <c r="G79" i="5" s="1"/>
  <c r="N77" i="3"/>
  <c r="O77" i="3" s="1"/>
  <c r="L77" i="3"/>
  <c r="P77" i="3"/>
  <c r="I79" i="3"/>
  <c r="J79" i="3" s="1"/>
  <c r="F81" i="3"/>
  <c r="G80" i="3"/>
  <c r="H79" i="1"/>
  <c r="J79" i="1"/>
  <c r="K79" i="1" s="1"/>
  <c r="I79" i="1"/>
  <c r="E81" i="1"/>
  <c r="F82" i="1" s="1"/>
  <c r="G80" i="1"/>
  <c r="L79" i="1"/>
  <c r="N64" i="10" l="1"/>
  <c r="O64" i="10" s="1"/>
  <c r="L64" i="10"/>
  <c r="M65" i="10"/>
  <c r="N65" i="10"/>
  <c r="O65" i="10" s="1"/>
  <c r="K66" i="10"/>
  <c r="L66" i="10" s="1"/>
  <c r="P64" i="10"/>
  <c r="M78" i="3"/>
  <c r="L78" i="3"/>
  <c r="N78" i="3"/>
  <c r="O78" i="3" s="1"/>
  <c r="J90" i="12"/>
  <c r="G90" i="12"/>
  <c r="F91" i="12" s="1"/>
  <c r="I90" i="12"/>
  <c r="K79" i="12"/>
  <c r="P78" i="12"/>
  <c r="N78" i="12"/>
  <c r="O78" i="12" s="1"/>
  <c r="M78" i="12"/>
  <c r="L78" i="12"/>
  <c r="G67" i="10"/>
  <c r="J68" i="10" s="1"/>
  <c r="I67" i="10"/>
  <c r="H79" i="10" s="1"/>
  <c r="K77" i="5"/>
  <c r="L77" i="5" s="1"/>
  <c r="J77" i="5"/>
  <c r="H78" i="5"/>
  <c r="J78" i="5" s="1"/>
  <c r="E80" i="5"/>
  <c r="M78" i="5"/>
  <c r="H79" i="5"/>
  <c r="G81" i="3"/>
  <c r="I81" i="3" s="1"/>
  <c r="H80" i="3"/>
  <c r="J80" i="3" s="1"/>
  <c r="I80" i="3"/>
  <c r="F82" i="3"/>
  <c r="P78" i="3"/>
  <c r="K79" i="3"/>
  <c r="J80" i="1"/>
  <c r="K80" i="1" s="1"/>
  <c r="I80" i="1"/>
  <c r="H80" i="1"/>
  <c r="E82" i="1"/>
  <c r="F83" i="1" s="1"/>
  <c r="L80" i="1"/>
  <c r="G81" i="1"/>
  <c r="M66" i="10" l="1"/>
  <c r="N66" i="10"/>
  <c r="O66" i="10" s="1"/>
  <c r="F80" i="5"/>
  <c r="E81" i="5" s="1"/>
  <c r="F81" i="5" s="1"/>
  <c r="E82" i="5" s="1"/>
  <c r="J91" i="12"/>
  <c r="I91" i="12"/>
  <c r="G91" i="12"/>
  <c r="H92" i="12"/>
  <c r="N79" i="12"/>
  <c r="O79" i="12" s="1"/>
  <c r="M79" i="12"/>
  <c r="L79" i="12"/>
  <c r="K67" i="10"/>
  <c r="P66" i="10"/>
  <c r="F68" i="10"/>
  <c r="I78" i="5"/>
  <c r="K78" i="5"/>
  <c r="L78" i="5" s="1"/>
  <c r="K79" i="5"/>
  <c r="L79" i="5" s="1"/>
  <c r="I79" i="5"/>
  <c r="J79" i="5"/>
  <c r="H81" i="3"/>
  <c r="G82" i="3"/>
  <c r="I82" i="3" s="1"/>
  <c r="N79" i="3"/>
  <c r="O79" i="3" s="1"/>
  <c r="L79" i="3"/>
  <c r="M79" i="3"/>
  <c r="F83" i="3"/>
  <c r="J81" i="1"/>
  <c r="K81" i="1" s="1"/>
  <c r="I81" i="1"/>
  <c r="H81" i="1"/>
  <c r="L81" i="1"/>
  <c r="G82" i="1"/>
  <c r="E83" i="1"/>
  <c r="F84" i="1" s="1"/>
  <c r="J92" i="12" l="1"/>
  <c r="G80" i="5"/>
  <c r="H80" i="5" s="1"/>
  <c r="K80" i="5" s="1"/>
  <c r="L80" i="5" s="1"/>
  <c r="G81" i="5"/>
  <c r="M80" i="5" s="1"/>
  <c r="J81" i="3"/>
  <c r="P80" i="3" s="1"/>
  <c r="F92" i="12"/>
  <c r="K80" i="12"/>
  <c r="P79" i="12"/>
  <c r="H93" i="12"/>
  <c r="I68" i="10"/>
  <c r="H80" i="10" s="1"/>
  <c r="G68" i="10"/>
  <c r="J69" i="10" s="1"/>
  <c r="N67" i="10"/>
  <c r="O67" i="10" s="1"/>
  <c r="M67" i="10"/>
  <c r="L67" i="10"/>
  <c r="F82" i="5"/>
  <c r="G82" i="5" s="1"/>
  <c r="H82" i="3"/>
  <c r="J82" i="3" s="1"/>
  <c r="F84" i="3"/>
  <c r="G83" i="3"/>
  <c r="I83" i="3" s="1"/>
  <c r="P79" i="3"/>
  <c r="K80" i="3"/>
  <c r="E84" i="1"/>
  <c r="F85" i="1" s="1"/>
  <c r="L82" i="1"/>
  <c r="G83" i="1"/>
  <c r="I82" i="1"/>
  <c r="H82" i="1"/>
  <c r="J82" i="1"/>
  <c r="K82" i="1" s="1"/>
  <c r="M79" i="5" l="1"/>
  <c r="I80" i="5"/>
  <c r="J80" i="5"/>
  <c r="K81" i="3"/>
  <c r="M81" i="3" s="1"/>
  <c r="I92" i="12"/>
  <c r="L81" i="3"/>
  <c r="G92" i="12"/>
  <c r="F93" i="12" s="1"/>
  <c r="H94" i="12"/>
  <c r="N80" i="12"/>
  <c r="O80" i="12" s="1"/>
  <c r="M80" i="12"/>
  <c r="L80" i="12"/>
  <c r="K68" i="10"/>
  <c r="P67" i="10"/>
  <c r="F69" i="10"/>
  <c r="H81" i="5"/>
  <c r="I81" i="5" s="1"/>
  <c r="E83" i="5"/>
  <c r="H82" i="5"/>
  <c r="M81" i="5"/>
  <c r="N81" i="3"/>
  <c r="O81" i="3" s="1"/>
  <c r="K82" i="3"/>
  <c r="M82" i="3" s="1"/>
  <c r="P81" i="3"/>
  <c r="G84" i="3"/>
  <c r="H84" i="3" s="1"/>
  <c r="H83" i="3"/>
  <c r="J83" i="3" s="1"/>
  <c r="N80" i="3"/>
  <c r="O80" i="3" s="1"/>
  <c r="L80" i="3"/>
  <c r="M80" i="3"/>
  <c r="F85" i="3"/>
  <c r="J83" i="1"/>
  <c r="K83" i="1" s="1"/>
  <c r="H83" i="1"/>
  <c r="I83" i="1"/>
  <c r="E85" i="1"/>
  <c r="F86" i="1" s="1"/>
  <c r="L83" i="1"/>
  <c r="G84" i="1"/>
  <c r="F83" i="5" l="1"/>
  <c r="E84" i="5" s="1"/>
  <c r="F84" i="5" s="1"/>
  <c r="E85" i="5" s="1"/>
  <c r="J93" i="12"/>
  <c r="G93" i="12"/>
  <c r="F94" i="12" s="1"/>
  <c r="N82" i="3"/>
  <c r="O82" i="3" s="1"/>
  <c r="L82" i="3"/>
  <c r="I93" i="12"/>
  <c r="K81" i="12"/>
  <c r="P80" i="12"/>
  <c r="H95" i="12"/>
  <c r="K82" i="12"/>
  <c r="P81" i="12"/>
  <c r="G69" i="10"/>
  <c r="F70" i="10" s="1"/>
  <c r="I69" i="10"/>
  <c r="H81" i="10" s="1"/>
  <c r="N68" i="10"/>
  <c r="O68" i="10" s="1"/>
  <c r="M68" i="10"/>
  <c r="L68" i="10"/>
  <c r="J81" i="5"/>
  <c r="K81" i="5"/>
  <c r="L81" i="5" s="1"/>
  <c r="J82" i="5"/>
  <c r="I82" i="5"/>
  <c r="K82" i="5"/>
  <c r="L82" i="5" s="1"/>
  <c r="G85" i="3"/>
  <c r="I85" i="3" s="1"/>
  <c r="I84" i="3"/>
  <c r="F86" i="3"/>
  <c r="P82" i="3"/>
  <c r="K83" i="3"/>
  <c r="E86" i="1"/>
  <c r="F87" i="1" s="1"/>
  <c r="J84" i="1"/>
  <c r="K84" i="1" s="1"/>
  <c r="I84" i="1"/>
  <c r="H84" i="1"/>
  <c r="L84" i="1"/>
  <c r="G85" i="1"/>
  <c r="J70" i="10" l="1"/>
  <c r="G83" i="5"/>
  <c r="M82" i="5" s="1"/>
  <c r="G84" i="5"/>
  <c r="M83" i="5" s="1"/>
  <c r="J84" i="3"/>
  <c r="P83" i="3" s="1"/>
  <c r="J94" i="12"/>
  <c r="G94" i="12"/>
  <c r="F95" i="12" s="1"/>
  <c r="I94" i="12"/>
  <c r="H96" i="12"/>
  <c r="N82" i="12"/>
  <c r="O82" i="12" s="1"/>
  <c r="L82" i="12"/>
  <c r="M82" i="12"/>
  <c r="K83" i="12"/>
  <c r="P82" i="12"/>
  <c r="N81" i="12"/>
  <c r="O81" i="12" s="1"/>
  <c r="L81" i="12"/>
  <c r="M81" i="12"/>
  <c r="P68" i="10"/>
  <c r="G70" i="10"/>
  <c r="J71" i="10" s="1"/>
  <c r="I70" i="10"/>
  <c r="H82" i="10" s="1"/>
  <c r="F85" i="5"/>
  <c r="E86" i="5" s="1"/>
  <c r="H85" i="3"/>
  <c r="K84" i="3"/>
  <c r="M84" i="3" s="1"/>
  <c r="F87" i="3"/>
  <c r="L83" i="3"/>
  <c r="N83" i="3"/>
  <c r="O83" i="3" s="1"/>
  <c r="M83" i="3"/>
  <c r="G86" i="3"/>
  <c r="I86" i="3" s="1"/>
  <c r="J85" i="1"/>
  <c r="K85" i="1" s="1"/>
  <c r="I85" i="1"/>
  <c r="H85" i="1"/>
  <c r="G86" i="1"/>
  <c r="L85" i="1"/>
  <c r="E87" i="1"/>
  <c r="F88" i="1" s="1"/>
  <c r="H83" i="5" l="1"/>
  <c r="I83" i="5" s="1"/>
  <c r="G85" i="5"/>
  <c r="H85" i="5" s="1"/>
  <c r="J85" i="3"/>
  <c r="P84" i="3" s="1"/>
  <c r="J95" i="12"/>
  <c r="G95" i="12"/>
  <c r="F96" i="12" s="1"/>
  <c r="I95" i="12"/>
  <c r="K84" i="12"/>
  <c r="P83" i="12"/>
  <c r="H97" i="12"/>
  <c r="N83" i="12"/>
  <c r="O83" i="12" s="1"/>
  <c r="L83" i="12"/>
  <c r="M83" i="12"/>
  <c r="F71" i="10"/>
  <c r="K69" i="10"/>
  <c r="M69" i="10" s="1"/>
  <c r="K70" i="10"/>
  <c r="P69" i="10"/>
  <c r="H84" i="5"/>
  <c r="J84" i="5" s="1"/>
  <c r="F86" i="5"/>
  <c r="E87" i="5" s="1"/>
  <c r="H86" i="3"/>
  <c r="K85" i="3"/>
  <c r="N85" i="3" s="1"/>
  <c r="O85" i="3" s="1"/>
  <c r="N84" i="3"/>
  <c r="O84" i="3" s="1"/>
  <c r="L84" i="3"/>
  <c r="F88" i="3"/>
  <c r="G87" i="3"/>
  <c r="I87" i="3" s="1"/>
  <c r="E88" i="1"/>
  <c r="F89" i="1" s="1"/>
  <c r="G87" i="1"/>
  <c r="L86" i="1"/>
  <c r="I86" i="1"/>
  <c r="H86" i="1"/>
  <c r="J86" i="1"/>
  <c r="K86" i="1" s="1"/>
  <c r="J83" i="5" l="1"/>
  <c r="K83" i="5"/>
  <c r="L83" i="5" s="1"/>
  <c r="G86" i="5"/>
  <c r="H86" i="5" s="1"/>
  <c r="J86" i="3"/>
  <c r="K86" i="3" s="1"/>
  <c r="G71" i="10"/>
  <c r="J72" i="10" s="1"/>
  <c r="J96" i="12"/>
  <c r="G96" i="12"/>
  <c r="F97" i="12" s="1"/>
  <c r="I96" i="12"/>
  <c r="K85" i="12"/>
  <c r="P84" i="12"/>
  <c r="N84" i="12"/>
  <c r="O84" i="12" s="1"/>
  <c r="L84" i="12"/>
  <c r="M84" i="12"/>
  <c r="I71" i="10"/>
  <c r="H83" i="10" s="1"/>
  <c r="L69" i="10"/>
  <c r="N69" i="10"/>
  <c r="O69" i="10" s="1"/>
  <c r="M70" i="10"/>
  <c r="L70" i="10"/>
  <c r="N70" i="10"/>
  <c r="O70" i="10" s="1"/>
  <c r="P70" i="10"/>
  <c r="K71" i="10"/>
  <c r="I84" i="5"/>
  <c r="M84" i="5"/>
  <c r="K84" i="5"/>
  <c r="L84" i="5" s="1"/>
  <c r="K85" i="5"/>
  <c r="L85" i="5" s="1"/>
  <c r="I85" i="5"/>
  <c r="J85" i="5"/>
  <c r="F87" i="5"/>
  <c r="E88" i="5" s="1"/>
  <c r="L85" i="3"/>
  <c r="M85" i="3"/>
  <c r="P85" i="3"/>
  <c r="H87" i="3"/>
  <c r="J87" i="3" s="1"/>
  <c r="F89" i="3"/>
  <c r="G88" i="3"/>
  <c r="E89" i="1"/>
  <c r="F90" i="1" s="1"/>
  <c r="H87" i="1"/>
  <c r="J87" i="1"/>
  <c r="K87" i="1" s="1"/>
  <c r="I87" i="1"/>
  <c r="G88" i="1"/>
  <c r="L87" i="1"/>
  <c r="G87" i="5" l="1"/>
  <c r="H87" i="5" s="1"/>
  <c r="N86" i="3"/>
  <c r="O86" i="3" s="1"/>
  <c r="L86" i="3"/>
  <c r="M86" i="3"/>
  <c r="F72" i="10"/>
  <c r="J97" i="12"/>
  <c r="G97" i="12"/>
  <c r="I97" i="12"/>
  <c r="H98" i="12"/>
  <c r="N85" i="12"/>
  <c r="O85" i="12" s="1"/>
  <c r="L85" i="12"/>
  <c r="M85" i="12"/>
  <c r="L71" i="10"/>
  <c r="M71" i="10"/>
  <c r="N71" i="10"/>
  <c r="O71" i="10" s="1"/>
  <c r="M85" i="5"/>
  <c r="K86" i="5"/>
  <c r="L86" i="5" s="1"/>
  <c r="J86" i="5"/>
  <c r="I86" i="5"/>
  <c r="F88" i="5"/>
  <c r="G88" i="5" s="1"/>
  <c r="G89" i="3"/>
  <c r="I89" i="3" s="1"/>
  <c r="H88" i="3"/>
  <c r="F90" i="3"/>
  <c r="I88" i="3"/>
  <c r="P86" i="3"/>
  <c r="K87" i="3"/>
  <c r="J88" i="1"/>
  <c r="K88" i="1" s="1"/>
  <c r="I88" i="1"/>
  <c r="H88" i="1"/>
  <c r="E90" i="1"/>
  <c r="F91" i="1" s="1"/>
  <c r="L88" i="1"/>
  <c r="G89" i="1"/>
  <c r="G72" i="10" l="1"/>
  <c r="F73" i="10" s="1"/>
  <c r="G73" i="10" s="1"/>
  <c r="J88" i="3"/>
  <c r="I72" i="10"/>
  <c r="H84" i="10" s="1"/>
  <c r="J98" i="12"/>
  <c r="F98" i="12"/>
  <c r="K86" i="12"/>
  <c r="P85" i="12"/>
  <c r="H99" i="12"/>
  <c r="M86" i="5"/>
  <c r="E89" i="5"/>
  <c r="H88" i="5"/>
  <c r="M87" i="5"/>
  <c r="I87" i="5"/>
  <c r="J87" i="5"/>
  <c r="K87" i="5"/>
  <c r="L87" i="5" s="1"/>
  <c r="H89" i="3"/>
  <c r="J89" i="3" s="1"/>
  <c r="F91" i="3"/>
  <c r="N87" i="3"/>
  <c r="O87" i="3" s="1"/>
  <c r="L87" i="3"/>
  <c r="M87" i="3"/>
  <c r="G90" i="3"/>
  <c r="J89" i="1"/>
  <c r="K89" i="1" s="1"/>
  <c r="I89" i="1"/>
  <c r="H89" i="1"/>
  <c r="L89" i="1"/>
  <c r="G90" i="1"/>
  <c r="E91" i="1"/>
  <c r="F92" i="1" s="1"/>
  <c r="I73" i="10" l="1"/>
  <c r="H85" i="10" s="1"/>
  <c r="J73" i="10"/>
  <c r="P72" i="10" s="1"/>
  <c r="J74" i="10"/>
  <c r="F89" i="5"/>
  <c r="E90" i="5" s="1"/>
  <c r="F90" i="5" s="1"/>
  <c r="E91" i="5" s="1"/>
  <c r="G98" i="12"/>
  <c r="J99" i="12" s="1"/>
  <c r="I98" i="12"/>
  <c r="H100" i="12"/>
  <c r="N86" i="12"/>
  <c r="O86" i="12" s="1"/>
  <c r="M86" i="12"/>
  <c r="L86" i="12"/>
  <c r="F74" i="10"/>
  <c r="K72" i="10"/>
  <c r="P71" i="10"/>
  <c r="J88" i="5"/>
  <c r="K88" i="5"/>
  <c r="L88" i="5" s="1"/>
  <c r="I88" i="5"/>
  <c r="P88" i="3"/>
  <c r="K89" i="3"/>
  <c r="L89" i="3" s="1"/>
  <c r="G91" i="3"/>
  <c r="I91" i="3" s="1"/>
  <c r="I90" i="3"/>
  <c r="H90" i="3"/>
  <c r="J90" i="3" s="1"/>
  <c r="P87" i="3"/>
  <c r="K88" i="3"/>
  <c r="F92" i="3"/>
  <c r="E92" i="1"/>
  <c r="F93" i="1" s="1"/>
  <c r="L90" i="1"/>
  <c r="G91" i="1"/>
  <c r="I90" i="1"/>
  <c r="H90" i="1"/>
  <c r="J90" i="1"/>
  <c r="K90" i="1" s="1"/>
  <c r="F99" i="12" l="1"/>
  <c r="G99" i="12" s="1"/>
  <c r="F100" i="12" s="1"/>
  <c r="K73" i="10"/>
  <c r="M73" i="10" s="1"/>
  <c r="G89" i="5"/>
  <c r="H89" i="5" s="1"/>
  <c r="G90" i="5"/>
  <c r="I74" i="10"/>
  <c r="H86" i="10" s="1"/>
  <c r="P87" i="12"/>
  <c r="K88" i="12"/>
  <c r="K87" i="12"/>
  <c r="P86" i="12"/>
  <c r="H101" i="12"/>
  <c r="G74" i="10"/>
  <c r="F75" i="10" s="1"/>
  <c r="M72" i="10"/>
  <c r="N72" i="10"/>
  <c r="O72" i="10" s="1"/>
  <c r="L72" i="10"/>
  <c r="F91" i="5"/>
  <c r="G91" i="5" s="1"/>
  <c r="N89" i="3"/>
  <c r="O89" i="3" s="1"/>
  <c r="M89" i="3"/>
  <c r="P89" i="3"/>
  <c r="H91" i="3"/>
  <c r="J91" i="3" s="1"/>
  <c r="F93" i="3"/>
  <c r="G92" i="3"/>
  <c r="N88" i="3"/>
  <c r="O88" i="3" s="1"/>
  <c r="M88" i="3"/>
  <c r="L88" i="3"/>
  <c r="J91" i="1"/>
  <c r="K91" i="1" s="1"/>
  <c r="H91" i="1"/>
  <c r="I91" i="1"/>
  <c r="E93" i="1"/>
  <c r="F94" i="1" s="1"/>
  <c r="L91" i="1"/>
  <c r="G92" i="1"/>
  <c r="I99" i="12" l="1"/>
  <c r="N73" i="10"/>
  <c r="O73" i="10" s="1"/>
  <c r="L73" i="10"/>
  <c r="J75" i="10"/>
  <c r="M88" i="5"/>
  <c r="I75" i="10"/>
  <c r="H87" i="10" s="1"/>
  <c r="J100" i="12"/>
  <c r="I100" i="12"/>
  <c r="G100" i="12"/>
  <c r="F101" i="12" s="1"/>
  <c r="H102" i="12"/>
  <c r="N87" i="12"/>
  <c r="O87" i="12" s="1"/>
  <c r="L87" i="12"/>
  <c r="M87" i="12"/>
  <c r="N88" i="12"/>
  <c r="O88" i="12" s="1"/>
  <c r="L88" i="12"/>
  <c r="M88" i="12"/>
  <c r="G75" i="10"/>
  <c r="F76" i="10" s="1"/>
  <c r="E92" i="5"/>
  <c r="M90" i="5"/>
  <c r="H91" i="5"/>
  <c r="M89" i="5"/>
  <c r="H90" i="5"/>
  <c r="I89" i="5"/>
  <c r="J89" i="5"/>
  <c r="K89" i="5"/>
  <c r="L89" i="5" s="1"/>
  <c r="K90" i="3"/>
  <c r="M90" i="3" s="1"/>
  <c r="G93" i="3"/>
  <c r="I93" i="3" s="1"/>
  <c r="I92" i="3"/>
  <c r="H92" i="3"/>
  <c r="J92" i="3" s="1"/>
  <c r="P90" i="3"/>
  <c r="K91" i="3"/>
  <c r="F94" i="3"/>
  <c r="J92" i="1"/>
  <c r="K92" i="1" s="1"/>
  <c r="I92" i="1"/>
  <c r="H92" i="1"/>
  <c r="E94" i="1"/>
  <c r="F95" i="1" s="1"/>
  <c r="L92" i="1"/>
  <c r="G93" i="1"/>
  <c r="J76" i="10" l="1"/>
  <c r="K76" i="10" s="1"/>
  <c r="F92" i="5"/>
  <c r="E93" i="5" s="1"/>
  <c r="F93" i="5" s="1"/>
  <c r="E94" i="5" s="1"/>
  <c r="G76" i="10"/>
  <c r="J77" i="10" s="1"/>
  <c r="J101" i="12"/>
  <c r="G101" i="12"/>
  <c r="F102" i="12" s="1"/>
  <c r="I101" i="12"/>
  <c r="K90" i="12"/>
  <c r="P89" i="12"/>
  <c r="H103" i="12"/>
  <c r="P88" i="12"/>
  <c r="K89" i="12"/>
  <c r="I76" i="10"/>
  <c r="H88" i="10" s="1"/>
  <c r="K74" i="10"/>
  <c r="P73" i="10"/>
  <c r="K91" i="5"/>
  <c r="L91" i="5" s="1"/>
  <c r="I91" i="5"/>
  <c r="J91" i="5"/>
  <c r="J90" i="5"/>
  <c r="I90" i="5"/>
  <c r="K90" i="5"/>
  <c r="L90" i="5" s="1"/>
  <c r="N90" i="3"/>
  <c r="O90" i="3" s="1"/>
  <c r="L90" i="3"/>
  <c r="H93" i="3"/>
  <c r="G94" i="3"/>
  <c r="I94" i="3" s="1"/>
  <c r="K92" i="3"/>
  <c r="L91" i="3"/>
  <c r="N91" i="3"/>
  <c r="O91" i="3" s="1"/>
  <c r="M91" i="3"/>
  <c r="F95" i="3"/>
  <c r="J93" i="1"/>
  <c r="K93" i="1" s="1"/>
  <c r="I93" i="1"/>
  <c r="H93" i="1"/>
  <c r="G94" i="1"/>
  <c r="L93" i="1"/>
  <c r="E95" i="1"/>
  <c r="F96" i="1" s="1"/>
  <c r="G92" i="5" l="1"/>
  <c r="M91" i="5" s="1"/>
  <c r="G93" i="5"/>
  <c r="J93" i="3"/>
  <c r="P92" i="3" s="1"/>
  <c r="P75" i="10"/>
  <c r="F77" i="10"/>
  <c r="I102" i="12"/>
  <c r="J102" i="12"/>
  <c r="G102" i="12"/>
  <c r="F103" i="12" s="1"/>
  <c r="K91" i="12"/>
  <c r="P90" i="12"/>
  <c r="N89" i="12"/>
  <c r="O89" i="12" s="1"/>
  <c r="M89" i="12"/>
  <c r="L89" i="12"/>
  <c r="N90" i="12"/>
  <c r="O90" i="12" s="1"/>
  <c r="L90" i="12"/>
  <c r="M90" i="12"/>
  <c r="M74" i="10"/>
  <c r="N74" i="10"/>
  <c r="O74" i="10" s="1"/>
  <c r="L74" i="10"/>
  <c r="K75" i="10"/>
  <c r="P74" i="10"/>
  <c r="N76" i="10"/>
  <c r="O76" i="10" s="1"/>
  <c r="L76" i="10"/>
  <c r="M76" i="10"/>
  <c r="F94" i="5"/>
  <c r="G94" i="5" s="1"/>
  <c r="G95" i="3"/>
  <c r="I95" i="3" s="1"/>
  <c r="H94" i="3"/>
  <c r="P91" i="3"/>
  <c r="K93" i="3"/>
  <c r="N93" i="3" s="1"/>
  <c r="O93" i="3" s="1"/>
  <c r="M92" i="3"/>
  <c r="L92" i="3"/>
  <c r="N92" i="3"/>
  <c r="O92" i="3" s="1"/>
  <c r="F96" i="3"/>
  <c r="E96" i="1"/>
  <c r="F97" i="1" s="1"/>
  <c r="I94" i="1"/>
  <c r="H94" i="1"/>
  <c r="J94" i="1"/>
  <c r="K94" i="1" s="1"/>
  <c r="G95" i="1"/>
  <c r="L94" i="1"/>
  <c r="I77" i="10" l="1"/>
  <c r="H89" i="10" s="1"/>
  <c r="H92" i="5"/>
  <c r="I92" i="5" s="1"/>
  <c r="J94" i="3"/>
  <c r="P93" i="3" s="1"/>
  <c r="G77" i="10"/>
  <c r="F78" i="10" s="1"/>
  <c r="J103" i="12"/>
  <c r="I103" i="12"/>
  <c r="G103" i="12"/>
  <c r="H104" i="12"/>
  <c r="N91" i="12"/>
  <c r="O91" i="12" s="1"/>
  <c r="L91" i="12"/>
  <c r="M91" i="12"/>
  <c r="N75" i="10"/>
  <c r="O75" i="10" s="1"/>
  <c r="L75" i="10"/>
  <c r="M75" i="10"/>
  <c r="H94" i="5"/>
  <c r="M93" i="5"/>
  <c r="E95" i="5"/>
  <c r="M92" i="5"/>
  <c r="H93" i="5"/>
  <c r="H95" i="3"/>
  <c r="J95" i="3" s="1"/>
  <c r="M93" i="3"/>
  <c r="L93" i="3"/>
  <c r="F97" i="3"/>
  <c r="G96" i="3"/>
  <c r="H95" i="1"/>
  <c r="J95" i="1"/>
  <c r="K95" i="1" s="1"/>
  <c r="I95" i="1"/>
  <c r="E97" i="1"/>
  <c r="F98" i="1" s="1"/>
  <c r="G96" i="1"/>
  <c r="L95" i="1"/>
  <c r="I78" i="10" l="1"/>
  <c r="H90" i="10" s="1"/>
  <c r="J78" i="10"/>
  <c r="P77" i="10" s="1"/>
  <c r="K92" i="5"/>
  <c r="L92" i="5" s="1"/>
  <c r="J92" i="5"/>
  <c r="F95" i="5"/>
  <c r="E96" i="5" s="1"/>
  <c r="F96" i="5" s="1"/>
  <c r="E97" i="5" s="1"/>
  <c r="K94" i="3"/>
  <c r="N94" i="3" s="1"/>
  <c r="O94" i="3" s="1"/>
  <c r="G78" i="10"/>
  <c r="J79" i="10" s="1"/>
  <c r="J104" i="12"/>
  <c r="F104" i="12"/>
  <c r="H105" i="12"/>
  <c r="K92" i="12"/>
  <c r="P91" i="12"/>
  <c r="P76" i="10"/>
  <c r="K77" i="10"/>
  <c r="I93" i="5"/>
  <c r="K93" i="5"/>
  <c r="L93" i="5" s="1"/>
  <c r="J93" i="5"/>
  <c r="J94" i="5"/>
  <c r="I94" i="5"/>
  <c r="K94" i="5"/>
  <c r="L94" i="5" s="1"/>
  <c r="M94" i="3"/>
  <c r="L94" i="3"/>
  <c r="G97" i="3"/>
  <c r="H97" i="3" s="1"/>
  <c r="H96" i="3"/>
  <c r="F98" i="3"/>
  <c r="I96" i="3"/>
  <c r="P94" i="3"/>
  <c r="K95" i="3"/>
  <c r="J96" i="1"/>
  <c r="K96" i="1" s="1"/>
  <c r="I96" i="1"/>
  <c r="H96" i="1"/>
  <c r="E98" i="1"/>
  <c r="F99" i="1" s="1"/>
  <c r="L96" i="1"/>
  <c r="G97" i="1"/>
  <c r="G95" i="5" l="1"/>
  <c r="M94" i="5" s="1"/>
  <c r="G96" i="5"/>
  <c r="J96" i="3"/>
  <c r="K78" i="10"/>
  <c r="L78" i="10" s="1"/>
  <c r="F79" i="10"/>
  <c r="G104" i="12"/>
  <c r="J105" i="12" s="1"/>
  <c r="I104" i="12"/>
  <c r="P92" i="12"/>
  <c r="K93" i="12"/>
  <c r="N92" i="12"/>
  <c r="O92" i="12" s="1"/>
  <c r="M92" i="12"/>
  <c r="L92" i="12"/>
  <c r="H106" i="12"/>
  <c r="P78" i="10"/>
  <c r="N77" i="10"/>
  <c r="O77" i="10" s="1"/>
  <c r="L77" i="10"/>
  <c r="M77" i="10"/>
  <c r="F97" i="5"/>
  <c r="E98" i="5" s="1"/>
  <c r="I97" i="3"/>
  <c r="J97" i="3" s="1"/>
  <c r="N95" i="3"/>
  <c r="O95" i="3" s="1"/>
  <c r="L95" i="3"/>
  <c r="M95" i="3"/>
  <c r="F99" i="3"/>
  <c r="G98" i="3"/>
  <c r="I98" i="3" s="1"/>
  <c r="E99" i="1"/>
  <c r="F100" i="1" s="1"/>
  <c r="J97" i="1"/>
  <c r="K97" i="1" s="1"/>
  <c r="I97" i="1"/>
  <c r="H97" i="1"/>
  <c r="L97" i="1"/>
  <c r="G98" i="1"/>
  <c r="F105" i="12" l="1"/>
  <c r="G105" i="12" s="1"/>
  <c r="F106" i="12" s="1"/>
  <c r="G79" i="10"/>
  <c r="F80" i="10" s="1"/>
  <c r="G80" i="10" s="1"/>
  <c r="H95" i="5"/>
  <c r="I95" i="5" s="1"/>
  <c r="G97" i="5"/>
  <c r="N78" i="10"/>
  <c r="O78" i="10" s="1"/>
  <c r="M78" i="10"/>
  <c r="I79" i="10"/>
  <c r="H91" i="10" s="1"/>
  <c r="K94" i="12"/>
  <c r="P93" i="12"/>
  <c r="H107" i="12"/>
  <c r="N93" i="12"/>
  <c r="O93" i="12" s="1"/>
  <c r="L93" i="12"/>
  <c r="M93" i="12"/>
  <c r="K79" i="10"/>
  <c r="N79" i="10" s="1"/>
  <c r="O79" i="10" s="1"/>
  <c r="M95" i="5"/>
  <c r="H96" i="5"/>
  <c r="F98" i="5"/>
  <c r="E99" i="5" s="1"/>
  <c r="P96" i="3"/>
  <c r="K97" i="3"/>
  <c r="N97" i="3" s="1"/>
  <c r="O97" i="3" s="1"/>
  <c r="H98" i="3"/>
  <c r="J98" i="3" s="1"/>
  <c r="P95" i="3"/>
  <c r="K96" i="3"/>
  <c r="F100" i="3"/>
  <c r="G99" i="3"/>
  <c r="H99" i="3" s="1"/>
  <c r="I98" i="1"/>
  <c r="H98" i="1"/>
  <c r="J98" i="1"/>
  <c r="K98" i="1" s="1"/>
  <c r="E100" i="1"/>
  <c r="F101" i="1" s="1"/>
  <c r="L98" i="1"/>
  <c r="G99" i="1"/>
  <c r="I105" i="12" l="1"/>
  <c r="J80" i="10"/>
  <c r="K80" i="10" s="1"/>
  <c r="M80" i="10" s="1"/>
  <c r="I80" i="10"/>
  <c r="H92" i="10" s="1"/>
  <c r="J81" i="10"/>
  <c r="K95" i="5"/>
  <c r="L95" i="5" s="1"/>
  <c r="J95" i="5"/>
  <c r="G98" i="5"/>
  <c r="F81" i="10"/>
  <c r="J106" i="12"/>
  <c r="G106" i="12"/>
  <c r="F107" i="12" s="1"/>
  <c r="I106" i="12"/>
  <c r="H108" i="12"/>
  <c r="K95" i="12"/>
  <c r="P94" i="12"/>
  <c r="N94" i="12"/>
  <c r="O94" i="12" s="1"/>
  <c r="L94" i="12"/>
  <c r="M94" i="12"/>
  <c r="L79" i="10"/>
  <c r="M79" i="10"/>
  <c r="J96" i="5"/>
  <c r="I96" i="5"/>
  <c r="K96" i="5"/>
  <c r="L96" i="5" s="1"/>
  <c r="M96" i="5"/>
  <c r="H97" i="5"/>
  <c r="F99" i="5"/>
  <c r="E100" i="5" s="1"/>
  <c r="M97" i="3"/>
  <c r="L97" i="3"/>
  <c r="I99" i="3"/>
  <c r="J99" i="3" s="1"/>
  <c r="F101" i="3"/>
  <c r="N96" i="3"/>
  <c r="O96" i="3" s="1"/>
  <c r="M96" i="3"/>
  <c r="L96" i="3"/>
  <c r="G100" i="3"/>
  <c r="P97" i="3"/>
  <c r="K98" i="3"/>
  <c r="J99" i="1"/>
  <c r="K99" i="1" s="1"/>
  <c r="H99" i="1"/>
  <c r="I99" i="1"/>
  <c r="L99" i="1"/>
  <c r="G100" i="1"/>
  <c r="E101" i="1"/>
  <c r="F102" i="1" s="1"/>
  <c r="L80" i="10" l="1"/>
  <c r="P79" i="10"/>
  <c r="N80" i="10"/>
  <c r="O80" i="10" s="1"/>
  <c r="I81" i="10"/>
  <c r="H93" i="10" s="1"/>
  <c r="G99" i="5"/>
  <c r="G81" i="10"/>
  <c r="F82" i="10" s="1"/>
  <c r="G107" i="12"/>
  <c r="J108" i="12" s="1"/>
  <c r="J107" i="12"/>
  <c r="I107" i="12"/>
  <c r="K96" i="12"/>
  <c r="P95" i="12"/>
  <c r="H109" i="12"/>
  <c r="N95" i="12"/>
  <c r="O95" i="12" s="1"/>
  <c r="M95" i="12"/>
  <c r="L95" i="12"/>
  <c r="P80" i="10"/>
  <c r="M97" i="5"/>
  <c r="H98" i="5"/>
  <c r="K97" i="5"/>
  <c r="L97" i="5" s="1"/>
  <c r="I97" i="5"/>
  <c r="J97" i="5"/>
  <c r="F100" i="5"/>
  <c r="G100" i="5" s="1"/>
  <c r="G101" i="3"/>
  <c r="I101" i="3" s="1"/>
  <c r="P98" i="3"/>
  <c r="K99" i="3"/>
  <c r="I100" i="3"/>
  <c r="H100" i="3"/>
  <c r="N98" i="3"/>
  <c r="O98" i="3" s="1"/>
  <c r="M98" i="3"/>
  <c r="L98" i="3"/>
  <c r="F102" i="3"/>
  <c r="L100" i="1"/>
  <c r="G101" i="1"/>
  <c r="E102" i="1"/>
  <c r="F103" i="1" s="1"/>
  <c r="J100" i="1"/>
  <c r="K100" i="1" s="1"/>
  <c r="I100" i="1"/>
  <c r="H100" i="1"/>
  <c r="F108" i="12" l="1"/>
  <c r="I108" i="12" s="1"/>
  <c r="I82" i="10"/>
  <c r="H94" i="10" s="1"/>
  <c r="J82" i="10"/>
  <c r="K82" i="10" s="1"/>
  <c r="J100" i="3"/>
  <c r="G82" i="10"/>
  <c r="J83" i="10" s="1"/>
  <c r="K97" i="12"/>
  <c r="P96" i="12"/>
  <c r="N96" i="12"/>
  <c r="O96" i="12" s="1"/>
  <c r="L96" i="12"/>
  <c r="M96" i="12"/>
  <c r="K81" i="10"/>
  <c r="M81" i="10" s="1"/>
  <c r="E101" i="5"/>
  <c r="M99" i="5"/>
  <c r="H100" i="5"/>
  <c r="K98" i="5"/>
  <c r="L98" i="5" s="1"/>
  <c r="J98" i="5"/>
  <c r="I98" i="5"/>
  <c r="H99" i="5"/>
  <c r="M98" i="5"/>
  <c r="G102" i="3"/>
  <c r="H102" i="3" s="1"/>
  <c r="H101" i="3"/>
  <c r="P99" i="3"/>
  <c r="L99" i="3"/>
  <c r="N99" i="3"/>
  <c r="O99" i="3" s="1"/>
  <c r="M99" i="3"/>
  <c r="F103" i="3"/>
  <c r="G102" i="1"/>
  <c r="L101" i="1"/>
  <c r="J101" i="1"/>
  <c r="K101" i="1" s="1"/>
  <c r="I101" i="1"/>
  <c r="H101" i="1"/>
  <c r="E103" i="1"/>
  <c r="F104" i="1" s="1"/>
  <c r="G108" i="12" l="1"/>
  <c r="J109" i="12" s="1"/>
  <c r="F101" i="5"/>
  <c r="E102" i="5" s="1"/>
  <c r="F102" i="5" s="1"/>
  <c r="J101" i="3"/>
  <c r="P100" i="3" s="1"/>
  <c r="P81" i="10"/>
  <c r="F83" i="10"/>
  <c r="H110" i="12"/>
  <c r="N97" i="12"/>
  <c r="O97" i="12" s="1"/>
  <c r="L97" i="12"/>
  <c r="M97" i="12"/>
  <c r="L81" i="10"/>
  <c r="N81" i="10"/>
  <c r="O81" i="10" s="1"/>
  <c r="P82" i="10"/>
  <c r="N82" i="10"/>
  <c r="O82" i="10" s="1"/>
  <c r="L82" i="10"/>
  <c r="M82" i="10"/>
  <c r="J100" i="5"/>
  <c r="K100" i="5"/>
  <c r="L100" i="5" s="1"/>
  <c r="I100" i="5"/>
  <c r="I99" i="5"/>
  <c r="J99" i="5"/>
  <c r="K99" i="5"/>
  <c r="L99" i="5" s="1"/>
  <c r="I102" i="3"/>
  <c r="G103" i="3"/>
  <c r="I103" i="3" s="1"/>
  <c r="K101" i="3"/>
  <c r="M101" i="3" s="1"/>
  <c r="K100" i="3"/>
  <c r="N100" i="3" s="1"/>
  <c r="O100" i="3" s="1"/>
  <c r="F104" i="3"/>
  <c r="G103" i="1"/>
  <c r="L102" i="1"/>
  <c r="E104" i="1"/>
  <c r="F105" i="1" s="1"/>
  <c r="I102" i="1"/>
  <c r="H102" i="1"/>
  <c r="J102" i="1"/>
  <c r="K102" i="1" s="1"/>
  <c r="F109" i="12" l="1"/>
  <c r="G83" i="10"/>
  <c r="F84" i="10" s="1"/>
  <c r="G84" i="10" s="1"/>
  <c r="G101" i="5"/>
  <c r="H101" i="5" s="1"/>
  <c r="G102" i="5"/>
  <c r="M101" i="5" s="1"/>
  <c r="J102" i="3"/>
  <c r="K102" i="3" s="1"/>
  <c r="I83" i="10"/>
  <c r="H95" i="10" s="1"/>
  <c r="P97" i="12"/>
  <c r="K98" i="12"/>
  <c r="H111" i="12"/>
  <c r="K83" i="10"/>
  <c r="M83" i="10" s="1"/>
  <c r="E103" i="5"/>
  <c r="L101" i="3"/>
  <c r="N101" i="3"/>
  <c r="O101" i="3" s="1"/>
  <c r="H103" i="3"/>
  <c r="L100" i="3"/>
  <c r="M100" i="3"/>
  <c r="P101" i="3"/>
  <c r="F105" i="3"/>
  <c r="G104" i="3"/>
  <c r="H104" i="3" s="1"/>
  <c r="G104" i="1"/>
  <c r="L103" i="1"/>
  <c r="E105" i="1"/>
  <c r="F106" i="1" s="1"/>
  <c r="H103" i="1"/>
  <c r="J103" i="1"/>
  <c r="K103" i="1" s="1"/>
  <c r="I103" i="1"/>
  <c r="G109" i="12" l="1"/>
  <c r="F110" i="12" s="1"/>
  <c r="I109" i="12"/>
  <c r="J84" i="10"/>
  <c r="P83" i="10" s="1"/>
  <c r="I84" i="10"/>
  <c r="H96" i="10" s="1"/>
  <c r="J85" i="10"/>
  <c r="M100" i="5"/>
  <c r="H102" i="5"/>
  <c r="J102" i="5" s="1"/>
  <c r="F103" i="5"/>
  <c r="E104" i="5" s="1"/>
  <c r="F104" i="5" s="1"/>
  <c r="E105" i="5" s="1"/>
  <c r="N102" i="3"/>
  <c r="O102" i="3" s="1"/>
  <c r="L102" i="3"/>
  <c r="M102" i="3"/>
  <c r="J103" i="3"/>
  <c r="K103" i="3" s="1"/>
  <c r="J104" i="3"/>
  <c r="F85" i="10"/>
  <c r="H112" i="12"/>
  <c r="N98" i="12"/>
  <c r="O98" i="12" s="1"/>
  <c r="M98" i="12"/>
  <c r="L98" i="12"/>
  <c r="N83" i="10"/>
  <c r="O83" i="10" s="1"/>
  <c r="L83" i="10"/>
  <c r="I101" i="5"/>
  <c r="J101" i="5"/>
  <c r="K101" i="5"/>
  <c r="L101" i="5" s="1"/>
  <c r="P102" i="3"/>
  <c r="I104" i="3"/>
  <c r="F106" i="3"/>
  <c r="G105" i="3"/>
  <c r="E106" i="1"/>
  <c r="F107" i="1" s="1"/>
  <c r="G105" i="1"/>
  <c r="L104" i="1"/>
  <c r="J104" i="1"/>
  <c r="K104" i="1" s="1"/>
  <c r="I104" i="1"/>
  <c r="H104" i="1"/>
  <c r="I110" i="12" l="1"/>
  <c r="G110" i="12"/>
  <c r="F111" i="12" s="1"/>
  <c r="I111" i="12" s="1"/>
  <c r="J110" i="12"/>
  <c r="K84" i="10"/>
  <c r="M84" i="10" s="1"/>
  <c r="I85" i="10"/>
  <c r="H97" i="10" s="1"/>
  <c r="I102" i="5"/>
  <c r="K102" i="5"/>
  <c r="L102" i="5" s="1"/>
  <c r="G103" i="5"/>
  <c r="H103" i="5" s="1"/>
  <c r="G104" i="5"/>
  <c r="N103" i="3"/>
  <c r="O103" i="3" s="1"/>
  <c r="L103" i="3"/>
  <c r="M103" i="3"/>
  <c r="G85" i="10"/>
  <c r="F86" i="10" s="1"/>
  <c r="H113" i="12"/>
  <c r="K100" i="12"/>
  <c r="P99" i="12"/>
  <c r="K99" i="12"/>
  <c r="P98" i="12"/>
  <c r="F105" i="5"/>
  <c r="E106" i="5" s="1"/>
  <c r="G106" i="3"/>
  <c r="I106" i="3" s="1"/>
  <c r="I105" i="3"/>
  <c r="P103" i="3"/>
  <c r="K104" i="3"/>
  <c r="H105" i="3"/>
  <c r="J105" i="3" s="1"/>
  <c r="F107" i="3"/>
  <c r="J105" i="1"/>
  <c r="K105" i="1" s="1"/>
  <c r="I105" i="1"/>
  <c r="H105" i="1"/>
  <c r="E107" i="1"/>
  <c r="F108" i="1" s="1"/>
  <c r="L105" i="1"/>
  <c r="G106" i="1"/>
  <c r="J111" i="12" l="1"/>
  <c r="G111" i="12"/>
  <c r="F112" i="12" s="1"/>
  <c r="I112" i="12" s="1"/>
  <c r="L84" i="10"/>
  <c r="N84" i="10"/>
  <c r="O84" i="10" s="1"/>
  <c r="I86" i="10"/>
  <c r="H98" i="10" s="1"/>
  <c r="J86" i="10"/>
  <c r="P85" i="10" s="1"/>
  <c r="M102" i="5"/>
  <c r="G105" i="5"/>
  <c r="G86" i="10"/>
  <c r="F87" i="10" s="1"/>
  <c r="K101" i="12"/>
  <c r="P100" i="12"/>
  <c r="N100" i="12"/>
  <c r="O100" i="12" s="1"/>
  <c r="L100" i="12"/>
  <c r="M100" i="12"/>
  <c r="H114" i="12"/>
  <c r="N99" i="12"/>
  <c r="O99" i="12" s="1"/>
  <c r="L99" i="12"/>
  <c r="M99" i="12"/>
  <c r="K85" i="10"/>
  <c r="P84" i="10"/>
  <c r="H104" i="5"/>
  <c r="M103" i="5"/>
  <c r="K103" i="5"/>
  <c r="L103" i="5" s="1"/>
  <c r="I103" i="5"/>
  <c r="J103" i="5"/>
  <c r="F106" i="5"/>
  <c r="E107" i="5" s="1"/>
  <c r="H106" i="3"/>
  <c r="P104" i="3"/>
  <c r="F108" i="3"/>
  <c r="N104" i="3"/>
  <c r="O104" i="3" s="1"/>
  <c r="L104" i="3"/>
  <c r="M104" i="3"/>
  <c r="G107" i="3"/>
  <c r="H107" i="3" s="1"/>
  <c r="L106" i="1"/>
  <c r="G107" i="1"/>
  <c r="J106" i="1"/>
  <c r="K106" i="1" s="1"/>
  <c r="I106" i="1"/>
  <c r="H106" i="1"/>
  <c r="E108" i="1"/>
  <c r="F109" i="1" s="1"/>
  <c r="J112" i="12" l="1"/>
  <c r="G112" i="12"/>
  <c r="J113" i="12" s="1"/>
  <c r="J87" i="10"/>
  <c r="K87" i="10" s="1"/>
  <c r="I87" i="10"/>
  <c r="H99" i="10" s="1"/>
  <c r="G106" i="5"/>
  <c r="H106" i="5" s="1"/>
  <c r="J106" i="3"/>
  <c r="P105" i="3" s="1"/>
  <c r="G87" i="10"/>
  <c r="F88" i="10" s="1"/>
  <c r="P101" i="12"/>
  <c r="K102" i="12"/>
  <c r="N101" i="12"/>
  <c r="O101" i="12" s="1"/>
  <c r="M101" i="12"/>
  <c r="L101" i="12"/>
  <c r="K86" i="10"/>
  <c r="M86" i="10" s="1"/>
  <c r="L85" i="10"/>
  <c r="N85" i="10"/>
  <c r="O85" i="10" s="1"/>
  <c r="M85" i="10"/>
  <c r="M104" i="5"/>
  <c r="H105" i="5"/>
  <c r="K104" i="5"/>
  <c r="L104" i="5" s="1"/>
  <c r="I104" i="5"/>
  <c r="J104" i="5"/>
  <c r="F107" i="5"/>
  <c r="E108" i="5" s="1"/>
  <c r="K105" i="3"/>
  <c r="M105" i="3" s="1"/>
  <c r="I107" i="3"/>
  <c r="K106" i="3"/>
  <c r="L106" i="3" s="1"/>
  <c r="G108" i="3"/>
  <c r="F109" i="3"/>
  <c r="J107" i="1"/>
  <c r="K107" i="1" s="1"/>
  <c r="I107" i="1"/>
  <c r="H107" i="1"/>
  <c r="E109" i="1"/>
  <c r="F110" i="1" s="1"/>
  <c r="L107" i="1"/>
  <c r="G108" i="1"/>
  <c r="F113" i="12" l="1"/>
  <c r="I113" i="12" s="1"/>
  <c r="G88" i="10"/>
  <c r="F89" i="10" s="1"/>
  <c r="I89" i="10" s="1"/>
  <c r="H101" i="10" s="1"/>
  <c r="J88" i="10"/>
  <c r="P87" i="10" s="1"/>
  <c r="G107" i="5"/>
  <c r="J107" i="3"/>
  <c r="P106" i="3" s="1"/>
  <c r="I88" i="10"/>
  <c r="H100" i="10" s="1"/>
  <c r="H115" i="12"/>
  <c r="L102" i="12"/>
  <c r="M102" i="12"/>
  <c r="N102" i="12"/>
  <c r="O102" i="12" s="1"/>
  <c r="P86" i="10"/>
  <c r="L86" i="10"/>
  <c r="N86" i="10"/>
  <c r="O86" i="10" s="1"/>
  <c r="N87" i="10"/>
  <c r="O87" i="10" s="1"/>
  <c r="L87" i="10"/>
  <c r="M87" i="10"/>
  <c r="M105" i="5"/>
  <c r="I105" i="5"/>
  <c r="K105" i="5"/>
  <c r="L105" i="5" s="1"/>
  <c r="J105" i="5"/>
  <c r="I106" i="5"/>
  <c r="J106" i="5"/>
  <c r="K106" i="5"/>
  <c r="L106" i="5" s="1"/>
  <c r="F108" i="5"/>
  <c r="E109" i="5" s="1"/>
  <c r="N106" i="3"/>
  <c r="O106" i="3" s="1"/>
  <c r="N105" i="3"/>
  <c r="O105" i="3" s="1"/>
  <c r="L105" i="3"/>
  <c r="G109" i="3"/>
  <c r="I109" i="3" s="1"/>
  <c r="M106" i="3"/>
  <c r="K107" i="3"/>
  <c r="N107" i="3" s="1"/>
  <c r="O107" i="3" s="1"/>
  <c r="H108" i="3"/>
  <c r="I108" i="3"/>
  <c r="F110" i="3"/>
  <c r="J108" i="1"/>
  <c r="K108" i="1" s="1"/>
  <c r="I108" i="1"/>
  <c r="H108" i="1"/>
  <c r="E110" i="1"/>
  <c r="F111" i="1" s="1"/>
  <c r="L108" i="1"/>
  <c r="G109" i="1"/>
  <c r="G113" i="12" l="1"/>
  <c r="J114" i="12" s="1"/>
  <c r="G89" i="10"/>
  <c r="J90" i="10" s="1"/>
  <c r="J89" i="10"/>
  <c r="P88" i="10" s="1"/>
  <c r="G108" i="5"/>
  <c r="M107" i="5" s="1"/>
  <c r="J108" i="3"/>
  <c r="K103" i="12"/>
  <c r="P102" i="12"/>
  <c r="H116" i="12"/>
  <c r="K88" i="10"/>
  <c r="N88" i="10" s="1"/>
  <c r="O88" i="10" s="1"/>
  <c r="H107" i="5"/>
  <c r="M106" i="5"/>
  <c r="F109" i="5"/>
  <c r="E110" i="5" s="1"/>
  <c r="H109" i="3"/>
  <c r="L107" i="3"/>
  <c r="M107" i="3"/>
  <c r="F111" i="3"/>
  <c r="G110" i="3"/>
  <c r="J109" i="1"/>
  <c r="K109" i="1" s="1"/>
  <c r="I109" i="1"/>
  <c r="H109" i="1"/>
  <c r="G110" i="1"/>
  <c r="L109" i="1"/>
  <c r="E111" i="1"/>
  <c r="F112" i="1" s="1"/>
  <c r="F114" i="12" l="1"/>
  <c r="I114" i="12" s="1"/>
  <c r="F90" i="10"/>
  <c r="I90" i="10" s="1"/>
  <c r="H102" i="10" s="1"/>
  <c r="K89" i="10"/>
  <c r="L89" i="10" s="1"/>
  <c r="G109" i="5"/>
  <c r="J109" i="3"/>
  <c r="P108" i="3" s="1"/>
  <c r="K104" i="12"/>
  <c r="P103" i="12"/>
  <c r="L103" i="12"/>
  <c r="N103" i="12"/>
  <c r="O103" i="12" s="1"/>
  <c r="M103" i="12"/>
  <c r="L88" i="10"/>
  <c r="M88" i="10"/>
  <c r="H108" i="5"/>
  <c r="J108" i="5" s="1"/>
  <c r="I107" i="5"/>
  <c r="J107" i="5"/>
  <c r="K107" i="5"/>
  <c r="L107" i="5" s="1"/>
  <c r="F110" i="5"/>
  <c r="E111" i="5" s="1"/>
  <c r="K109" i="3"/>
  <c r="N109" i="3" s="1"/>
  <c r="O109" i="3" s="1"/>
  <c r="G111" i="3"/>
  <c r="H111" i="3" s="1"/>
  <c r="P107" i="3"/>
  <c r="K108" i="3"/>
  <c r="I110" i="3"/>
  <c r="H110" i="3"/>
  <c r="F112" i="3"/>
  <c r="E112" i="1"/>
  <c r="F113" i="1" s="1"/>
  <c r="G111" i="1"/>
  <c r="L110" i="1"/>
  <c r="J110" i="1"/>
  <c r="K110" i="1" s="1"/>
  <c r="I110" i="1"/>
  <c r="H110" i="1"/>
  <c r="G114" i="12" l="1"/>
  <c r="J115" i="12" s="1"/>
  <c r="M89" i="10"/>
  <c r="N89" i="10"/>
  <c r="O89" i="10" s="1"/>
  <c r="G90" i="10"/>
  <c r="F91" i="10" s="1"/>
  <c r="I91" i="10" s="1"/>
  <c r="H103" i="10" s="1"/>
  <c r="G110" i="5"/>
  <c r="J110" i="3"/>
  <c r="H117" i="12"/>
  <c r="L104" i="12"/>
  <c r="M104" i="12"/>
  <c r="N104" i="12"/>
  <c r="O104" i="12" s="1"/>
  <c r="P89" i="10"/>
  <c r="K108" i="5"/>
  <c r="L108" i="5" s="1"/>
  <c r="I108" i="5"/>
  <c r="M108" i="5"/>
  <c r="H109" i="5"/>
  <c r="F111" i="5"/>
  <c r="E112" i="5" s="1"/>
  <c r="M109" i="3"/>
  <c r="L109" i="3"/>
  <c r="I111" i="3"/>
  <c r="G112" i="3"/>
  <c r="H112" i="3" s="1"/>
  <c r="K110" i="3"/>
  <c r="F113" i="3"/>
  <c r="M108" i="3"/>
  <c r="N108" i="3"/>
  <c r="O108" i="3" s="1"/>
  <c r="L108" i="3"/>
  <c r="I111" i="1"/>
  <c r="H111" i="1"/>
  <c r="J111" i="1"/>
  <c r="K111" i="1" s="1"/>
  <c r="E113" i="1"/>
  <c r="F114" i="1" s="1"/>
  <c r="G112" i="1"/>
  <c r="L111" i="1"/>
  <c r="F115" i="12" l="1"/>
  <c r="I115" i="12" s="1"/>
  <c r="G91" i="10"/>
  <c r="J92" i="10" s="1"/>
  <c r="J91" i="10"/>
  <c r="P90" i="10" s="1"/>
  <c r="G111" i="5"/>
  <c r="J111" i="3"/>
  <c r="K111" i="3" s="1"/>
  <c r="P104" i="12"/>
  <c r="K105" i="12"/>
  <c r="H118" i="12"/>
  <c r="K90" i="10"/>
  <c r="L90" i="10" s="1"/>
  <c r="M109" i="5"/>
  <c r="H110" i="5"/>
  <c r="K109" i="5"/>
  <c r="L109" i="5" s="1"/>
  <c r="I109" i="5"/>
  <c r="J109" i="5"/>
  <c r="F112" i="5"/>
  <c r="G112" i="5" s="1"/>
  <c r="I112" i="3"/>
  <c r="P109" i="3"/>
  <c r="F114" i="3"/>
  <c r="N110" i="3"/>
  <c r="O110" i="3" s="1"/>
  <c r="L110" i="3"/>
  <c r="M110" i="3"/>
  <c r="G113" i="3"/>
  <c r="I113" i="3" s="1"/>
  <c r="H112" i="1"/>
  <c r="J112" i="1"/>
  <c r="K112" i="1" s="1"/>
  <c r="I112" i="1"/>
  <c r="E114" i="1"/>
  <c r="F115" i="1" s="1"/>
  <c r="G113" i="1"/>
  <c r="L112" i="1"/>
  <c r="G115" i="12" l="1"/>
  <c r="J116" i="12" s="1"/>
  <c r="K91" i="10"/>
  <c r="N91" i="10" s="1"/>
  <c r="O91" i="10" s="1"/>
  <c r="F92" i="10"/>
  <c r="I92" i="10" s="1"/>
  <c r="H104" i="10" s="1"/>
  <c r="N111" i="3"/>
  <c r="O111" i="3" s="1"/>
  <c r="L111" i="3"/>
  <c r="M111" i="3"/>
  <c r="P110" i="3"/>
  <c r="J112" i="3"/>
  <c r="P111" i="3" s="1"/>
  <c r="H119" i="12"/>
  <c r="L105" i="12"/>
  <c r="N105" i="12"/>
  <c r="O105" i="12" s="1"/>
  <c r="M105" i="12"/>
  <c r="N90" i="10"/>
  <c r="O90" i="10" s="1"/>
  <c r="M90" i="10"/>
  <c r="P91" i="10"/>
  <c r="K92" i="10"/>
  <c r="E113" i="5"/>
  <c r="H112" i="5"/>
  <c r="M111" i="5"/>
  <c r="I110" i="5"/>
  <c r="J110" i="5"/>
  <c r="K110" i="5"/>
  <c r="L110" i="5" s="1"/>
  <c r="M110" i="5"/>
  <c r="H111" i="5"/>
  <c r="K112" i="3"/>
  <c r="M112" i="3" s="1"/>
  <c r="H113" i="3"/>
  <c r="J113" i="3" s="1"/>
  <c r="F115" i="3"/>
  <c r="G114" i="3"/>
  <c r="H114" i="3" s="1"/>
  <c r="J113" i="1"/>
  <c r="K113" i="1" s="1"/>
  <c r="I113" i="1"/>
  <c r="H113" i="1"/>
  <c r="E115" i="1"/>
  <c r="F116" i="1" s="1"/>
  <c r="L113" i="1"/>
  <c r="G114" i="1"/>
  <c r="F116" i="12" l="1"/>
  <c r="G116" i="12" s="1"/>
  <c r="F117" i="12" s="1"/>
  <c r="G117" i="12" s="1"/>
  <c r="F118" i="12" s="1"/>
  <c r="I118" i="12" s="1"/>
  <c r="M91" i="10"/>
  <c r="L91" i="10"/>
  <c r="G92" i="10"/>
  <c r="J93" i="10" s="1"/>
  <c r="F113" i="5"/>
  <c r="G113" i="5" s="1"/>
  <c r="M112" i="5" s="1"/>
  <c r="K107" i="12"/>
  <c r="P106" i="12"/>
  <c r="H120" i="12"/>
  <c r="P105" i="12"/>
  <c r="K106" i="12"/>
  <c r="L92" i="10"/>
  <c r="M92" i="10"/>
  <c r="N92" i="10"/>
  <c r="O92" i="10" s="1"/>
  <c r="I111" i="5"/>
  <c r="K111" i="5"/>
  <c r="L111" i="5" s="1"/>
  <c r="J111" i="5"/>
  <c r="J112" i="5"/>
  <c r="I112" i="5"/>
  <c r="K112" i="5"/>
  <c r="L112" i="5" s="1"/>
  <c r="L112" i="3"/>
  <c r="I114" i="3"/>
  <c r="J114" i="3" s="1"/>
  <c r="P112" i="3"/>
  <c r="K113" i="3"/>
  <c r="M113" i="3" s="1"/>
  <c r="N112" i="3"/>
  <c r="O112" i="3" s="1"/>
  <c r="F116" i="3"/>
  <c r="G115" i="3"/>
  <c r="J114" i="1"/>
  <c r="K114" i="1" s="1"/>
  <c r="I114" i="1"/>
  <c r="H114" i="1"/>
  <c r="L114" i="1"/>
  <c r="G115" i="1"/>
  <c r="E116" i="1"/>
  <c r="F117" i="1" s="1"/>
  <c r="I117" i="12" l="1"/>
  <c r="J117" i="12"/>
  <c r="I116" i="12"/>
  <c r="J118" i="12"/>
  <c r="G118" i="12"/>
  <c r="F119" i="12" s="1"/>
  <c r="I119" i="12" s="1"/>
  <c r="F93" i="10"/>
  <c r="I93" i="10" s="1"/>
  <c r="H105" i="10" s="1"/>
  <c r="E114" i="5"/>
  <c r="P107" i="12"/>
  <c r="K108" i="12"/>
  <c r="L106" i="12"/>
  <c r="M106" i="12"/>
  <c r="N106" i="12"/>
  <c r="O106" i="12" s="1"/>
  <c r="L107" i="12"/>
  <c r="N107" i="12"/>
  <c r="O107" i="12" s="1"/>
  <c r="M107" i="12"/>
  <c r="K93" i="10"/>
  <c r="P92" i="10"/>
  <c r="H113" i="5"/>
  <c r="I113" i="5" s="1"/>
  <c r="L113" i="3"/>
  <c r="N113" i="3"/>
  <c r="O113" i="3" s="1"/>
  <c r="G116" i="3"/>
  <c r="I116" i="3" s="1"/>
  <c r="P113" i="3"/>
  <c r="K114" i="3"/>
  <c r="H115" i="3"/>
  <c r="I115" i="3"/>
  <c r="F117" i="3"/>
  <c r="J115" i="1"/>
  <c r="K115" i="1" s="1"/>
  <c r="I115" i="1"/>
  <c r="H115" i="1"/>
  <c r="E117" i="1"/>
  <c r="F118" i="1" s="1"/>
  <c r="L115" i="1"/>
  <c r="G116" i="1"/>
  <c r="J119" i="12" l="1"/>
  <c r="G119" i="12"/>
  <c r="F120" i="12" s="1"/>
  <c r="I120" i="12" s="1"/>
  <c r="G93" i="10"/>
  <c r="J94" i="10" s="1"/>
  <c r="F114" i="5"/>
  <c r="E115" i="5" s="1"/>
  <c r="J115" i="3"/>
  <c r="H121" i="12"/>
  <c r="L108" i="12"/>
  <c r="M108" i="12"/>
  <c r="N108" i="12"/>
  <c r="O108" i="12" s="1"/>
  <c r="L93" i="10"/>
  <c r="M93" i="10"/>
  <c r="N93" i="10"/>
  <c r="O93" i="10" s="1"/>
  <c r="K113" i="5"/>
  <c r="L113" i="5" s="1"/>
  <c r="J113" i="5"/>
  <c r="H116" i="3"/>
  <c r="G117" i="3"/>
  <c r="H117" i="3" s="1"/>
  <c r="F118" i="3"/>
  <c r="L114" i="3"/>
  <c r="N114" i="3"/>
  <c r="O114" i="3" s="1"/>
  <c r="M114" i="3"/>
  <c r="J116" i="1"/>
  <c r="K116" i="1" s="1"/>
  <c r="I116" i="1"/>
  <c r="H116" i="1"/>
  <c r="E118" i="1"/>
  <c r="F119" i="1" s="1"/>
  <c r="L116" i="1"/>
  <c r="G117" i="1"/>
  <c r="G120" i="12" l="1"/>
  <c r="J121" i="12" s="1"/>
  <c r="J120" i="12"/>
  <c r="F94" i="10"/>
  <c r="G94" i="10" s="1"/>
  <c r="F95" i="10" s="1"/>
  <c r="I95" i="10" s="1"/>
  <c r="H107" i="10" s="1"/>
  <c r="G114" i="5"/>
  <c r="F115" i="5"/>
  <c r="E116" i="5" s="1"/>
  <c r="P115" i="3"/>
  <c r="J116" i="3"/>
  <c r="K109" i="12"/>
  <c r="P108" i="12"/>
  <c r="H122" i="12"/>
  <c r="I117" i="3"/>
  <c r="J117" i="3" s="1"/>
  <c r="K116" i="3"/>
  <c r="M116" i="3" s="1"/>
  <c r="P114" i="3"/>
  <c r="K115" i="3"/>
  <c r="F119" i="3"/>
  <c r="G118" i="3"/>
  <c r="I118" i="3" s="1"/>
  <c r="J117" i="1"/>
  <c r="K117" i="1" s="1"/>
  <c r="I117" i="1"/>
  <c r="H117" i="1"/>
  <c r="E119" i="1"/>
  <c r="F120" i="1" s="1"/>
  <c r="G118" i="1"/>
  <c r="L117" i="1"/>
  <c r="F121" i="12" l="1"/>
  <c r="G121" i="12" s="1"/>
  <c r="I94" i="10"/>
  <c r="H106" i="10" s="1"/>
  <c r="G95" i="10"/>
  <c r="F96" i="10" s="1"/>
  <c r="I96" i="10" s="1"/>
  <c r="H108" i="10" s="1"/>
  <c r="J95" i="10"/>
  <c r="K95" i="10" s="1"/>
  <c r="M113" i="5"/>
  <c r="H114" i="5"/>
  <c r="F116" i="5"/>
  <c r="E117" i="5" s="1"/>
  <c r="G115" i="5"/>
  <c r="P116" i="3"/>
  <c r="K110" i="12"/>
  <c r="P109" i="12"/>
  <c r="L109" i="12"/>
  <c r="N109" i="12"/>
  <c r="O109" i="12" s="1"/>
  <c r="M109" i="12"/>
  <c r="K94" i="10"/>
  <c r="P93" i="10"/>
  <c r="N116" i="3"/>
  <c r="O116" i="3" s="1"/>
  <c r="H118" i="3"/>
  <c r="L116" i="3"/>
  <c r="K117" i="3"/>
  <c r="M117" i="3" s="1"/>
  <c r="F120" i="3"/>
  <c r="L115" i="3"/>
  <c r="N115" i="3"/>
  <c r="O115" i="3" s="1"/>
  <c r="M115" i="3"/>
  <c r="G119" i="3"/>
  <c r="E120" i="1"/>
  <c r="F121" i="1" s="1"/>
  <c r="J118" i="1"/>
  <c r="K118" i="1" s="1"/>
  <c r="I118" i="1"/>
  <c r="H118" i="1"/>
  <c r="G119" i="1"/>
  <c r="L118" i="1"/>
  <c r="F122" i="12" l="1"/>
  <c r="I122" i="12" s="1"/>
  <c r="H134" i="12" s="1"/>
  <c r="J122" i="12"/>
  <c r="I121" i="12"/>
  <c r="G96" i="10"/>
  <c r="F97" i="10" s="1"/>
  <c r="I97" i="10" s="1"/>
  <c r="H109" i="10" s="1"/>
  <c r="J96" i="10"/>
  <c r="G116" i="5"/>
  <c r="J114" i="5"/>
  <c r="I114" i="5"/>
  <c r="K114" i="5"/>
  <c r="L114" i="5" s="1"/>
  <c r="M114" i="5"/>
  <c r="H115" i="5"/>
  <c r="F117" i="5"/>
  <c r="E118" i="5" s="1"/>
  <c r="J118" i="3"/>
  <c r="P117" i="3" s="1"/>
  <c r="H123" i="12"/>
  <c r="J123" i="12" s="1"/>
  <c r="L110" i="12"/>
  <c r="M110" i="12"/>
  <c r="N110" i="12"/>
  <c r="O110" i="12" s="1"/>
  <c r="P94" i="10"/>
  <c r="L94" i="10"/>
  <c r="M94" i="10"/>
  <c r="N94" i="10"/>
  <c r="O94" i="10" s="1"/>
  <c r="L95" i="10"/>
  <c r="M95" i="10"/>
  <c r="N95" i="10"/>
  <c r="O95" i="10" s="1"/>
  <c r="N117" i="3"/>
  <c r="O117" i="3" s="1"/>
  <c r="L117" i="3"/>
  <c r="G120" i="3"/>
  <c r="H120" i="3" s="1"/>
  <c r="K118" i="3"/>
  <c r="N118" i="3" s="1"/>
  <c r="O118" i="3" s="1"/>
  <c r="H119" i="3"/>
  <c r="J119" i="3" s="1"/>
  <c r="I119" i="3"/>
  <c r="F121" i="3"/>
  <c r="I119" i="1"/>
  <c r="H119" i="1"/>
  <c r="J119" i="1"/>
  <c r="K119" i="1" s="1"/>
  <c r="E121" i="1"/>
  <c r="F122" i="1" s="1"/>
  <c r="G120" i="1"/>
  <c r="L119" i="1"/>
  <c r="G122" i="12" l="1"/>
  <c r="F123" i="12" s="1"/>
  <c r="G97" i="10"/>
  <c r="J98" i="10" s="1"/>
  <c r="J97" i="10"/>
  <c r="P96" i="10" s="1"/>
  <c r="M115" i="5"/>
  <c r="H116" i="5"/>
  <c r="G117" i="5"/>
  <c r="F118" i="5"/>
  <c r="E119" i="5" s="1"/>
  <c r="J115" i="5"/>
  <c r="K115" i="5"/>
  <c r="L115" i="5" s="1"/>
  <c r="I115" i="5"/>
  <c r="K111" i="12"/>
  <c r="P110" i="12"/>
  <c r="H124" i="12"/>
  <c r="J124" i="12" s="1"/>
  <c r="K96" i="10"/>
  <c r="P95" i="10"/>
  <c r="M118" i="3"/>
  <c r="L118" i="3"/>
  <c r="I120" i="3"/>
  <c r="J120" i="3" s="1"/>
  <c r="F122" i="3"/>
  <c r="G121" i="3"/>
  <c r="E122" i="1"/>
  <c r="F123" i="1" s="1"/>
  <c r="H120" i="1"/>
  <c r="J120" i="1"/>
  <c r="K120" i="1" s="1"/>
  <c r="I120" i="1"/>
  <c r="G121" i="1"/>
  <c r="L120" i="1"/>
  <c r="K97" i="10" l="1"/>
  <c r="M97" i="10" s="1"/>
  <c r="F98" i="10"/>
  <c r="G98" i="10" s="1"/>
  <c r="J99" i="10" s="1"/>
  <c r="J116" i="5"/>
  <c r="I116" i="5"/>
  <c r="K116" i="5"/>
  <c r="L116" i="5" s="1"/>
  <c r="F119" i="5"/>
  <c r="E120" i="5" s="1"/>
  <c r="G118" i="5"/>
  <c r="H117" i="5"/>
  <c r="M116" i="5"/>
  <c r="I123" i="12"/>
  <c r="H135" i="12" s="1"/>
  <c r="G123" i="12"/>
  <c r="F124" i="12" s="1"/>
  <c r="K112" i="12"/>
  <c r="P111" i="12"/>
  <c r="H125" i="12"/>
  <c r="J125" i="12" s="1"/>
  <c r="L111" i="12"/>
  <c r="N111" i="12"/>
  <c r="O111" i="12" s="1"/>
  <c r="M111" i="12"/>
  <c r="M96" i="10"/>
  <c r="N96" i="10"/>
  <c r="O96" i="10" s="1"/>
  <c r="L96" i="10"/>
  <c r="G122" i="3"/>
  <c r="I122" i="3" s="1"/>
  <c r="P118" i="3"/>
  <c r="K119" i="3"/>
  <c r="P119" i="3"/>
  <c r="K120" i="3"/>
  <c r="H121" i="3"/>
  <c r="I121" i="3"/>
  <c r="F123" i="3"/>
  <c r="J121" i="1"/>
  <c r="K121" i="1" s="1"/>
  <c r="I121" i="1"/>
  <c r="H121" i="1"/>
  <c r="E123" i="1"/>
  <c r="F124" i="1" s="1"/>
  <c r="L121" i="1"/>
  <c r="G122" i="1"/>
  <c r="L97" i="10" l="1"/>
  <c r="N97" i="10"/>
  <c r="O97" i="10" s="1"/>
  <c r="I98" i="10"/>
  <c r="H110" i="10" s="1"/>
  <c r="G119" i="5"/>
  <c r="M118" i="5" s="1"/>
  <c r="M117" i="5"/>
  <c r="H118" i="5"/>
  <c r="I117" i="5"/>
  <c r="J117" i="5"/>
  <c r="K117" i="5"/>
  <c r="L117" i="5" s="1"/>
  <c r="F120" i="5"/>
  <c r="E121" i="5" s="1"/>
  <c r="F121" i="5" s="1"/>
  <c r="J121" i="3"/>
  <c r="I124" i="12"/>
  <c r="H136" i="12" s="1"/>
  <c r="G124" i="12"/>
  <c r="F125" i="12" s="1"/>
  <c r="K113" i="12"/>
  <c r="P112" i="12"/>
  <c r="L112" i="12"/>
  <c r="M112" i="12"/>
  <c r="N112" i="12"/>
  <c r="O112" i="12" s="1"/>
  <c r="P97" i="10"/>
  <c r="K98" i="10"/>
  <c r="F99" i="10"/>
  <c r="H122" i="3"/>
  <c r="J122" i="3" s="1"/>
  <c r="F124" i="3"/>
  <c r="G123" i="3"/>
  <c r="N119" i="3"/>
  <c r="O119" i="3" s="1"/>
  <c r="L119" i="3"/>
  <c r="M119" i="3"/>
  <c r="N120" i="3"/>
  <c r="O120" i="3" s="1"/>
  <c r="M120" i="3"/>
  <c r="L120" i="3"/>
  <c r="L122" i="1"/>
  <c r="G123" i="1"/>
  <c r="J122" i="1"/>
  <c r="K122" i="1" s="1"/>
  <c r="I122" i="1"/>
  <c r="H122" i="1"/>
  <c r="E124" i="1"/>
  <c r="F125" i="1" s="1"/>
  <c r="H119" i="5" l="1"/>
  <c r="G120" i="5"/>
  <c r="M119" i="5" s="1"/>
  <c r="K118" i="5"/>
  <c r="L118" i="5" s="1"/>
  <c r="J118" i="5"/>
  <c r="I118" i="5"/>
  <c r="G121" i="5"/>
  <c r="H121" i="5" s="1"/>
  <c r="I125" i="12"/>
  <c r="H137" i="12" s="1"/>
  <c r="G125" i="12"/>
  <c r="H126" i="12"/>
  <c r="J126" i="12" s="1"/>
  <c r="L113" i="12"/>
  <c r="M113" i="12"/>
  <c r="N113" i="12"/>
  <c r="O113" i="12" s="1"/>
  <c r="G99" i="10"/>
  <c r="J100" i="10" s="1"/>
  <c r="I99" i="10"/>
  <c r="H111" i="10" s="1"/>
  <c r="M98" i="10"/>
  <c r="N98" i="10"/>
  <c r="O98" i="10" s="1"/>
  <c r="L98" i="10"/>
  <c r="E122" i="5"/>
  <c r="G124" i="3"/>
  <c r="H124" i="3" s="1"/>
  <c r="H123" i="3"/>
  <c r="J123" i="3" s="1"/>
  <c r="P120" i="3"/>
  <c r="K121" i="3"/>
  <c r="I123" i="3"/>
  <c r="F125" i="3"/>
  <c r="J123" i="1"/>
  <c r="K123" i="1" s="1"/>
  <c r="I123" i="1"/>
  <c r="H123" i="1"/>
  <c r="E125" i="1"/>
  <c r="F126" i="1" s="1"/>
  <c r="L123" i="1"/>
  <c r="G124" i="1"/>
  <c r="H120" i="5" l="1"/>
  <c r="I120" i="5" s="1"/>
  <c r="J119" i="5"/>
  <c r="K119" i="5"/>
  <c r="L119" i="5" s="1"/>
  <c r="I119" i="5"/>
  <c r="M120" i="5"/>
  <c r="F126" i="12"/>
  <c r="K114" i="12"/>
  <c r="P113" i="12"/>
  <c r="H127" i="12"/>
  <c r="J127" i="12" s="1"/>
  <c r="K99" i="10"/>
  <c r="P98" i="10"/>
  <c r="F100" i="10"/>
  <c r="F122" i="5"/>
  <c r="E123" i="5" s="1"/>
  <c r="K121" i="5"/>
  <c r="I121" i="5"/>
  <c r="J121" i="5"/>
  <c r="I124" i="3"/>
  <c r="M121" i="3"/>
  <c r="L121" i="3"/>
  <c r="N121" i="3"/>
  <c r="F126" i="3"/>
  <c r="G125" i="3"/>
  <c r="I125" i="3" s="1"/>
  <c r="J124" i="1"/>
  <c r="K124" i="1" s="1"/>
  <c r="I124" i="1"/>
  <c r="H124" i="1"/>
  <c r="E126" i="1"/>
  <c r="F127" i="1" s="1"/>
  <c r="L124" i="1"/>
  <c r="G125" i="1"/>
  <c r="K120" i="5" l="1"/>
  <c r="L120" i="5" s="1"/>
  <c r="J120" i="5"/>
  <c r="G122" i="5"/>
  <c r="J124" i="3"/>
  <c r="K124" i="3" s="1"/>
  <c r="L121" i="5"/>
  <c r="O121" i="3"/>
  <c r="G126" i="12"/>
  <c r="F127" i="12" s="1"/>
  <c r="I126" i="12"/>
  <c r="H138" i="12" s="1"/>
  <c r="H128" i="12"/>
  <c r="J128" i="12" s="1"/>
  <c r="L114" i="12"/>
  <c r="N114" i="12"/>
  <c r="O114" i="12" s="1"/>
  <c r="M114" i="12"/>
  <c r="I100" i="10"/>
  <c r="H112" i="10" s="1"/>
  <c r="G100" i="10"/>
  <c r="J101" i="10" s="1"/>
  <c r="N99" i="10"/>
  <c r="O99" i="10" s="1"/>
  <c r="L99" i="10"/>
  <c r="M99" i="10"/>
  <c r="F123" i="5"/>
  <c r="E124" i="5" s="1"/>
  <c r="P123" i="3"/>
  <c r="F127" i="3"/>
  <c r="P122" i="3"/>
  <c r="K123" i="3"/>
  <c r="G126" i="3"/>
  <c r="H125" i="3"/>
  <c r="J125" i="3" s="1"/>
  <c r="E127" i="1"/>
  <c r="F128" i="1" s="1"/>
  <c r="J125" i="1"/>
  <c r="K125" i="1" s="1"/>
  <c r="I125" i="1"/>
  <c r="H125" i="1"/>
  <c r="G126" i="1"/>
  <c r="L125" i="1"/>
  <c r="G123" i="5" l="1"/>
  <c r="M124" i="3"/>
  <c r="N124" i="3"/>
  <c r="O124" i="3" s="1"/>
  <c r="L124" i="3"/>
  <c r="I127" i="12"/>
  <c r="H139" i="12" s="1"/>
  <c r="G127" i="12"/>
  <c r="F128" i="12" s="1"/>
  <c r="H129" i="12"/>
  <c r="J129" i="12" s="1"/>
  <c r="K116" i="12"/>
  <c r="P115" i="12"/>
  <c r="K115" i="12"/>
  <c r="P114" i="12"/>
  <c r="F101" i="10"/>
  <c r="K100" i="10"/>
  <c r="P99" i="10"/>
  <c r="M121" i="5"/>
  <c r="H122" i="5"/>
  <c r="F124" i="5"/>
  <c r="G124" i="5" s="1"/>
  <c r="G127" i="3"/>
  <c r="I127" i="3" s="1"/>
  <c r="H126" i="3"/>
  <c r="J126" i="3" s="1"/>
  <c r="I126" i="3"/>
  <c r="L123" i="3"/>
  <c r="N123" i="3"/>
  <c r="O123" i="3" s="1"/>
  <c r="M123" i="3"/>
  <c r="P124" i="3"/>
  <c r="K125" i="3"/>
  <c r="F128" i="3"/>
  <c r="J126" i="1"/>
  <c r="K126" i="1" s="1"/>
  <c r="I126" i="1"/>
  <c r="H126" i="1"/>
  <c r="E128" i="1"/>
  <c r="F129" i="1" s="1"/>
  <c r="G127" i="1"/>
  <c r="L126" i="1"/>
  <c r="G128" i="12" l="1"/>
  <c r="F129" i="12" s="1"/>
  <c r="I128" i="12"/>
  <c r="H140" i="12" s="1"/>
  <c r="K117" i="12"/>
  <c r="P116" i="12"/>
  <c r="L116" i="12"/>
  <c r="M116" i="12"/>
  <c r="N116" i="12"/>
  <c r="O116" i="12" s="1"/>
  <c r="H130" i="12"/>
  <c r="J130" i="12" s="1"/>
  <c r="L115" i="12"/>
  <c r="M115" i="12"/>
  <c r="N115" i="12"/>
  <c r="O115" i="12" s="1"/>
  <c r="M100" i="10"/>
  <c r="L100" i="10"/>
  <c r="N100" i="10"/>
  <c r="O100" i="10" s="1"/>
  <c r="I101" i="10"/>
  <c r="H113" i="10" s="1"/>
  <c r="G101" i="10"/>
  <c r="F102" i="10" s="1"/>
  <c r="H124" i="5"/>
  <c r="M123" i="5"/>
  <c r="H123" i="5"/>
  <c r="M122" i="5"/>
  <c r="E125" i="5"/>
  <c r="K122" i="5"/>
  <c r="J122" i="5"/>
  <c r="I122" i="5"/>
  <c r="G128" i="3"/>
  <c r="I128" i="3" s="1"/>
  <c r="H127" i="3"/>
  <c r="J127" i="3" s="1"/>
  <c r="K126" i="3"/>
  <c r="N126" i="3" s="1"/>
  <c r="O126" i="3" s="1"/>
  <c r="M125" i="3"/>
  <c r="L125" i="3"/>
  <c r="N125" i="3"/>
  <c r="O125" i="3" s="1"/>
  <c r="F129" i="3"/>
  <c r="I127" i="1"/>
  <c r="H127" i="1"/>
  <c r="J127" i="1"/>
  <c r="K127" i="1" s="1"/>
  <c r="E129" i="1"/>
  <c r="F130" i="1" s="1"/>
  <c r="G128" i="1"/>
  <c r="L127" i="1"/>
  <c r="J102" i="10" l="1"/>
  <c r="L122" i="5"/>
  <c r="G129" i="12"/>
  <c r="F130" i="12" s="1"/>
  <c r="G129" i="3"/>
  <c r="I129" i="3" s="1"/>
  <c r="H128" i="3"/>
  <c r="J128" i="3" s="1"/>
  <c r="I129" i="12"/>
  <c r="H141" i="12" s="1"/>
  <c r="H131" i="12"/>
  <c r="J131" i="12" s="1"/>
  <c r="K118" i="12"/>
  <c r="P117" i="12"/>
  <c r="L117" i="12"/>
  <c r="N117" i="12"/>
  <c r="O117" i="12" s="1"/>
  <c r="M117" i="12"/>
  <c r="G102" i="10"/>
  <c r="J103" i="10" s="1"/>
  <c r="I102" i="10"/>
  <c r="H114" i="10" s="1"/>
  <c r="F125" i="5"/>
  <c r="E126" i="5" s="1"/>
  <c r="I123" i="5"/>
  <c r="J123" i="5"/>
  <c r="K123" i="5"/>
  <c r="L123" i="5" s="1"/>
  <c r="I124" i="5"/>
  <c r="J124" i="5"/>
  <c r="K124" i="5"/>
  <c r="L124" i="5" s="1"/>
  <c r="K127" i="3"/>
  <c r="M127" i="3" s="1"/>
  <c r="P126" i="3"/>
  <c r="P125" i="3"/>
  <c r="M126" i="3"/>
  <c r="L126" i="3"/>
  <c r="F130" i="3"/>
  <c r="H128" i="1"/>
  <c r="J128" i="1"/>
  <c r="K128" i="1" s="1"/>
  <c r="I128" i="1"/>
  <c r="E130" i="1"/>
  <c r="F131" i="1" s="1"/>
  <c r="G129" i="1"/>
  <c r="L128" i="1"/>
  <c r="G125" i="5" l="1"/>
  <c r="G130" i="12"/>
  <c r="F131" i="12" s="1"/>
  <c r="H129" i="3"/>
  <c r="J129" i="3" s="1"/>
  <c r="I130" i="12"/>
  <c r="H142" i="12" s="1"/>
  <c r="L118" i="12"/>
  <c r="M118" i="12"/>
  <c r="N118" i="12"/>
  <c r="O118" i="12" s="1"/>
  <c r="H132" i="12"/>
  <c r="J132" i="12" s="1"/>
  <c r="K119" i="12"/>
  <c r="P118" i="12"/>
  <c r="F103" i="10"/>
  <c r="P101" i="10"/>
  <c r="K102" i="10"/>
  <c r="K101" i="10"/>
  <c r="P100" i="10"/>
  <c r="F126" i="5"/>
  <c r="E127" i="5" s="1"/>
  <c r="L127" i="3"/>
  <c r="N127" i="3"/>
  <c r="O127" i="3" s="1"/>
  <c r="F131" i="3"/>
  <c r="P127" i="3"/>
  <c r="K128" i="3"/>
  <c r="G130" i="3"/>
  <c r="J129" i="1"/>
  <c r="K129" i="1" s="1"/>
  <c r="I129" i="1"/>
  <c r="H129" i="1"/>
  <c r="E131" i="1"/>
  <c r="F132" i="1" s="1"/>
  <c r="L129" i="1"/>
  <c r="G130" i="1"/>
  <c r="G126" i="5" l="1"/>
  <c r="G103" i="10"/>
  <c r="J104" i="10" s="1"/>
  <c r="G131" i="12"/>
  <c r="F132" i="12" s="1"/>
  <c r="I131" i="12"/>
  <c r="H143" i="12" s="1"/>
  <c r="H133" i="12"/>
  <c r="J133" i="12" s="1"/>
  <c r="L119" i="12"/>
  <c r="M119" i="12"/>
  <c r="N119" i="12"/>
  <c r="O119" i="12" s="1"/>
  <c r="I103" i="10"/>
  <c r="H115" i="10" s="1"/>
  <c r="L101" i="10"/>
  <c r="N101" i="10"/>
  <c r="O101" i="10" s="1"/>
  <c r="M101" i="10"/>
  <c r="L102" i="10"/>
  <c r="M102" i="10"/>
  <c r="N102" i="10"/>
  <c r="O102" i="10" s="1"/>
  <c r="P102" i="10"/>
  <c r="K103" i="10"/>
  <c r="M124" i="5"/>
  <c r="H125" i="5"/>
  <c r="F127" i="5"/>
  <c r="E128" i="5" s="1"/>
  <c r="G131" i="3"/>
  <c r="H131" i="3" s="1"/>
  <c r="P128" i="3"/>
  <c r="K129" i="3"/>
  <c r="H130" i="3"/>
  <c r="J130" i="3" s="1"/>
  <c r="N128" i="3"/>
  <c r="O128" i="3" s="1"/>
  <c r="M128" i="3"/>
  <c r="L128" i="3"/>
  <c r="I130" i="3"/>
  <c r="F132" i="3"/>
  <c r="J130" i="1"/>
  <c r="K130" i="1" s="1"/>
  <c r="I130" i="1"/>
  <c r="H130" i="1"/>
  <c r="L130" i="1"/>
  <c r="G131" i="1"/>
  <c r="E132" i="1"/>
  <c r="F133" i="1" s="1"/>
  <c r="G127" i="5" l="1"/>
  <c r="F104" i="10"/>
  <c r="G132" i="12"/>
  <c r="F133" i="12" s="1"/>
  <c r="I132" i="12"/>
  <c r="H144" i="12" s="1"/>
  <c r="K121" i="12"/>
  <c r="P120" i="12"/>
  <c r="K120" i="12"/>
  <c r="P119" i="12"/>
  <c r="M103" i="10"/>
  <c r="L103" i="10"/>
  <c r="N103" i="10"/>
  <c r="O103" i="10" s="1"/>
  <c r="P103" i="10"/>
  <c r="K104" i="10"/>
  <c r="F128" i="5"/>
  <c r="E129" i="5" s="1"/>
  <c r="M125" i="5"/>
  <c r="H126" i="5"/>
  <c r="I125" i="5"/>
  <c r="K125" i="5"/>
  <c r="J125" i="5"/>
  <c r="G132" i="3"/>
  <c r="I132" i="3" s="1"/>
  <c r="I131" i="3"/>
  <c r="J131" i="3" s="1"/>
  <c r="M129" i="3"/>
  <c r="N129" i="3"/>
  <c r="O129" i="3" s="1"/>
  <c r="L129" i="3"/>
  <c r="F133" i="3"/>
  <c r="F134" i="3" s="1"/>
  <c r="E133" i="1"/>
  <c r="L131" i="1"/>
  <c r="G132" i="1"/>
  <c r="J131" i="1"/>
  <c r="K131" i="1" s="1"/>
  <c r="I131" i="1"/>
  <c r="H131" i="1"/>
  <c r="G104" i="10" l="1"/>
  <c r="F105" i="10" s="1"/>
  <c r="I105" i="10" s="1"/>
  <c r="H117" i="10" s="1"/>
  <c r="G128" i="5"/>
  <c r="F135" i="3"/>
  <c r="E134" i="1"/>
  <c r="L125" i="5"/>
  <c r="I104" i="10"/>
  <c r="H116" i="10" s="1"/>
  <c r="I133" i="12"/>
  <c r="H145" i="12" s="1"/>
  <c r="G133" i="12"/>
  <c r="J138" i="12" s="1"/>
  <c r="L120" i="12"/>
  <c r="N120" i="12"/>
  <c r="O120" i="12" s="1"/>
  <c r="M120" i="12"/>
  <c r="L121" i="12"/>
  <c r="M121" i="12"/>
  <c r="N121" i="12"/>
  <c r="L104" i="10"/>
  <c r="M104" i="10"/>
  <c r="N104" i="10"/>
  <c r="O104" i="10" s="1"/>
  <c r="M126" i="5"/>
  <c r="H127" i="5"/>
  <c r="J126" i="5"/>
  <c r="K126" i="5"/>
  <c r="L126" i="5" s="1"/>
  <c r="I126" i="5"/>
  <c r="F129" i="5"/>
  <c r="E130" i="5" s="1"/>
  <c r="H132" i="3"/>
  <c r="J132" i="3" s="1"/>
  <c r="P130" i="3"/>
  <c r="K131" i="3"/>
  <c r="P129" i="3"/>
  <c r="K130" i="3"/>
  <c r="G133" i="3"/>
  <c r="I133" i="3" s="1"/>
  <c r="J132" i="1"/>
  <c r="K132" i="1" s="1"/>
  <c r="I132" i="1"/>
  <c r="H132" i="1"/>
  <c r="L132" i="1"/>
  <c r="G133" i="1"/>
  <c r="K138" i="12" l="1"/>
  <c r="P137" i="12"/>
  <c r="J134" i="12"/>
  <c r="K134" i="12" s="1"/>
  <c r="J145" i="12"/>
  <c r="J144" i="12"/>
  <c r="J143" i="12"/>
  <c r="J141" i="12"/>
  <c r="J140" i="12"/>
  <c r="J139" i="12"/>
  <c r="J142" i="12"/>
  <c r="F134" i="12"/>
  <c r="J137" i="12"/>
  <c r="J136" i="12"/>
  <c r="J135" i="12"/>
  <c r="G105" i="10"/>
  <c r="J106" i="10" s="1"/>
  <c r="J105" i="10"/>
  <c r="K105" i="10" s="1"/>
  <c r="M105" i="10" s="1"/>
  <c r="G129" i="5"/>
  <c r="M128" i="5" s="1"/>
  <c r="F136" i="3"/>
  <c r="G134" i="3"/>
  <c r="O121" i="12"/>
  <c r="E135" i="1"/>
  <c r="M127" i="5"/>
  <c r="H128" i="5"/>
  <c r="K127" i="5"/>
  <c r="L127" i="5" s="1"/>
  <c r="I127" i="5"/>
  <c r="J127" i="5"/>
  <c r="F130" i="5"/>
  <c r="G130" i="5" s="1"/>
  <c r="P131" i="3"/>
  <c r="K132" i="3"/>
  <c r="H133" i="3"/>
  <c r="N130" i="3"/>
  <c r="O130" i="3" s="1"/>
  <c r="L130" i="3"/>
  <c r="M130" i="3"/>
  <c r="L131" i="3"/>
  <c r="N131" i="3"/>
  <c r="O131" i="3" s="1"/>
  <c r="M131" i="3"/>
  <c r="J133" i="1"/>
  <c r="K133" i="1" s="1"/>
  <c r="I133" i="1"/>
  <c r="H133" i="1"/>
  <c r="K141" i="12" l="1"/>
  <c r="P140" i="12"/>
  <c r="K145" i="12"/>
  <c r="P144" i="12"/>
  <c r="L134" i="12"/>
  <c r="N134" i="12"/>
  <c r="M134" i="12"/>
  <c r="K137" i="12"/>
  <c r="P136" i="12"/>
  <c r="G134" i="12"/>
  <c r="F135" i="12" s="1"/>
  <c r="I134" i="12"/>
  <c r="H146" i="12" s="1"/>
  <c r="K142" i="12"/>
  <c r="P141" i="12"/>
  <c r="K135" i="12"/>
  <c r="P134" i="12"/>
  <c r="K139" i="12"/>
  <c r="P138" i="12"/>
  <c r="K143" i="12"/>
  <c r="P142" i="12"/>
  <c r="K136" i="12"/>
  <c r="P135" i="12"/>
  <c r="K140" i="12"/>
  <c r="P139" i="12"/>
  <c r="K144" i="12"/>
  <c r="P143" i="12"/>
  <c r="N138" i="12"/>
  <c r="O138" i="12" s="1"/>
  <c r="M138" i="12"/>
  <c r="L138" i="12"/>
  <c r="F106" i="10"/>
  <c r="I106" i="10" s="1"/>
  <c r="H118" i="10" s="1"/>
  <c r="P104" i="10"/>
  <c r="H134" i="3"/>
  <c r="I134" i="3"/>
  <c r="G135" i="3"/>
  <c r="J148" i="3"/>
  <c r="J154" i="3"/>
  <c r="J137" i="3"/>
  <c r="J143" i="3"/>
  <c r="J156" i="3"/>
  <c r="J145" i="3"/>
  <c r="J152" i="3"/>
  <c r="J149" i="3"/>
  <c r="J155" i="3"/>
  <c r="J138" i="3"/>
  <c r="J144" i="3"/>
  <c r="J133" i="3"/>
  <c r="J150" i="3"/>
  <c r="J139" i="3"/>
  <c r="J135" i="3"/>
  <c r="J147" i="3"/>
  <c r="J136" i="3"/>
  <c r="J151" i="3"/>
  <c r="J157" i="3"/>
  <c r="J140" i="3"/>
  <c r="J134" i="3"/>
  <c r="K134" i="3" s="1"/>
  <c r="J146" i="3"/>
  <c r="J141" i="3"/>
  <c r="J153" i="3"/>
  <c r="J142" i="3"/>
  <c r="G136" i="3"/>
  <c r="I136" i="3" s="1"/>
  <c r="F137" i="3"/>
  <c r="E136" i="1"/>
  <c r="L105" i="10"/>
  <c r="N105" i="10"/>
  <c r="O105" i="10" s="1"/>
  <c r="K123" i="12"/>
  <c r="P122" i="12"/>
  <c r="K122" i="12"/>
  <c r="P121" i="12"/>
  <c r="H129" i="5"/>
  <c r="K129" i="5" s="1"/>
  <c r="L129" i="5" s="1"/>
  <c r="E131" i="5"/>
  <c r="H130" i="5"/>
  <c r="M129" i="5"/>
  <c r="K128" i="5"/>
  <c r="L128" i="5" s="1"/>
  <c r="I128" i="5"/>
  <c r="J128" i="5"/>
  <c r="P6" i="1"/>
  <c r="P132" i="3"/>
  <c r="K133" i="3"/>
  <c r="M132" i="3"/>
  <c r="L132" i="3"/>
  <c r="N132" i="3"/>
  <c r="O132" i="3" s="1"/>
  <c r="G135" i="12" l="1"/>
  <c r="F136" i="12" s="1"/>
  <c r="I135" i="12"/>
  <c r="H147" i="12" s="1"/>
  <c r="J147" i="12" s="1"/>
  <c r="J146" i="12"/>
  <c r="O134" i="12"/>
  <c r="N139" i="12"/>
  <c r="O139" i="12" s="1"/>
  <c r="L139" i="12"/>
  <c r="M139" i="12"/>
  <c r="N136" i="12"/>
  <c r="O136" i="12" s="1"/>
  <c r="L136" i="12"/>
  <c r="M136" i="12"/>
  <c r="L135" i="12"/>
  <c r="M135" i="12"/>
  <c r="N135" i="12"/>
  <c r="O135" i="12" s="1"/>
  <c r="N145" i="12"/>
  <c r="O145" i="12" s="1"/>
  <c r="L145" i="12"/>
  <c r="M145" i="12"/>
  <c r="N137" i="12"/>
  <c r="O137" i="12" s="1"/>
  <c r="L137" i="12"/>
  <c r="M137" i="12"/>
  <c r="L140" i="12"/>
  <c r="M140" i="12"/>
  <c r="N140" i="12"/>
  <c r="O140" i="12" s="1"/>
  <c r="N144" i="12"/>
  <c r="O144" i="12" s="1"/>
  <c r="L144" i="12"/>
  <c r="M144" i="12"/>
  <c r="L143" i="12"/>
  <c r="M143" i="12"/>
  <c r="N143" i="12"/>
  <c r="O143" i="12" s="1"/>
  <c r="L142" i="12"/>
  <c r="N142" i="12"/>
  <c r="O142" i="12" s="1"/>
  <c r="M142" i="12"/>
  <c r="N141" i="12"/>
  <c r="O141" i="12" s="1"/>
  <c r="L141" i="12"/>
  <c r="M141" i="12"/>
  <c r="G106" i="10"/>
  <c r="J107" i="10" s="1"/>
  <c r="F131" i="5"/>
  <c r="E132" i="5" s="1"/>
  <c r="F132" i="5" s="1"/>
  <c r="K155" i="3"/>
  <c r="P154" i="3"/>
  <c r="P138" i="3"/>
  <c r="K139" i="3"/>
  <c r="K142" i="3"/>
  <c r="P141" i="3"/>
  <c r="K157" i="3"/>
  <c r="P156" i="3"/>
  <c r="P149" i="3"/>
  <c r="K150" i="3"/>
  <c r="K152" i="3"/>
  <c r="P151" i="3"/>
  <c r="K148" i="3"/>
  <c r="P147" i="3"/>
  <c r="P134" i="3"/>
  <c r="K135" i="3"/>
  <c r="P136" i="3"/>
  <c r="K137" i="3"/>
  <c r="K140" i="3"/>
  <c r="P139" i="3"/>
  <c r="K154" i="3"/>
  <c r="P153" i="3"/>
  <c r="P152" i="3"/>
  <c r="K153" i="3"/>
  <c r="P150" i="3"/>
  <c r="K151" i="3"/>
  <c r="K145" i="3"/>
  <c r="P144" i="3"/>
  <c r="H135" i="3"/>
  <c r="I135" i="3"/>
  <c r="M134" i="3"/>
  <c r="L134" i="3"/>
  <c r="N134" i="3"/>
  <c r="P148" i="3"/>
  <c r="K149" i="3"/>
  <c r="P140" i="3"/>
  <c r="K141" i="3"/>
  <c r="P135" i="3"/>
  <c r="K136" i="3"/>
  <c r="P143" i="3"/>
  <c r="K144" i="3"/>
  <c r="P155" i="3"/>
  <c r="K156" i="3"/>
  <c r="G137" i="3"/>
  <c r="H137" i="3" s="1"/>
  <c r="F138" i="3"/>
  <c r="Z7" i="3"/>
  <c r="H136" i="3"/>
  <c r="K146" i="3"/>
  <c r="P145" i="3"/>
  <c r="P146" i="3"/>
  <c r="K147" i="3"/>
  <c r="P137" i="3"/>
  <c r="K138" i="3"/>
  <c r="K143" i="3"/>
  <c r="P142" i="3"/>
  <c r="E137" i="1"/>
  <c r="P121" i="3"/>
  <c r="K122" i="3"/>
  <c r="K124" i="12"/>
  <c r="P123" i="12"/>
  <c r="L122" i="12"/>
  <c r="M122" i="12"/>
  <c r="N122" i="12"/>
  <c r="L123" i="12"/>
  <c r="N123" i="12"/>
  <c r="O123" i="12" s="1"/>
  <c r="M123" i="12"/>
  <c r="J129" i="5"/>
  <c r="I129" i="5"/>
  <c r="I130" i="5"/>
  <c r="J130" i="5"/>
  <c r="K130" i="5"/>
  <c r="L130" i="5" s="1"/>
  <c r="M133" i="3"/>
  <c r="N133" i="3"/>
  <c r="L133" i="3"/>
  <c r="K146" i="12" l="1"/>
  <c r="P145" i="12"/>
  <c r="I136" i="12"/>
  <c r="H148" i="12" s="1"/>
  <c r="J148" i="12" s="1"/>
  <c r="G136" i="12"/>
  <c r="F137" i="12" s="1"/>
  <c r="K147" i="12"/>
  <c r="P146" i="12"/>
  <c r="F107" i="10"/>
  <c r="G107" i="10" s="1"/>
  <c r="J108" i="10" s="1"/>
  <c r="G131" i="5"/>
  <c r="M130" i="5" s="1"/>
  <c r="G132" i="5"/>
  <c r="H132" i="5" s="1"/>
  <c r="L147" i="3"/>
  <c r="M147" i="3"/>
  <c r="N147" i="3"/>
  <c r="O147" i="3" s="1"/>
  <c r="L152" i="3"/>
  <c r="M152" i="3"/>
  <c r="N152" i="3"/>
  <c r="O152" i="3" s="1"/>
  <c r="I137" i="3"/>
  <c r="N135" i="3"/>
  <c r="O135" i="3" s="1"/>
  <c r="M135" i="3"/>
  <c r="L135" i="3"/>
  <c r="M150" i="3"/>
  <c r="L150" i="3"/>
  <c r="N150" i="3"/>
  <c r="O150" i="3" s="1"/>
  <c r="L139" i="3"/>
  <c r="N139" i="3"/>
  <c r="O139" i="3" s="1"/>
  <c r="M139" i="3"/>
  <c r="Z5" i="3"/>
  <c r="L153" i="3"/>
  <c r="M153" i="3"/>
  <c r="N153" i="3"/>
  <c r="O153" i="3" s="1"/>
  <c r="L144" i="3"/>
  <c r="N144" i="3"/>
  <c r="O144" i="3" s="1"/>
  <c r="M144" i="3"/>
  <c r="L136" i="3"/>
  <c r="N136" i="3"/>
  <c r="O136" i="3" s="1"/>
  <c r="M136" i="3"/>
  <c r="AC3" i="3" s="1"/>
  <c r="O134" i="3"/>
  <c r="L145" i="3"/>
  <c r="M145" i="3"/>
  <c r="N145" i="3"/>
  <c r="O145" i="3" s="1"/>
  <c r="M154" i="3"/>
  <c r="L154" i="3"/>
  <c r="N154" i="3"/>
  <c r="O154" i="3" s="1"/>
  <c r="AC7" i="3"/>
  <c r="L137" i="3"/>
  <c r="N137" i="3"/>
  <c r="O137" i="3" s="1"/>
  <c r="M137" i="3"/>
  <c r="M149" i="3"/>
  <c r="N149" i="3"/>
  <c r="O149" i="3" s="1"/>
  <c r="L149" i="3"/>
  <c r="M142" i="3"/>
  <c r="L142" i="3"/>
  <c r="N142" i="3"/>
  <c r="O142" i="3" s="1"/>
  <c r="N143" i="3"/>
  <c r="O143" i="3" s="1"/>
  <c r="M143" i="3"/>
  <c r="L143" i="3"/>
  <c r="M146" i="3"/>
  <c r="L146" i="3"/>
  <c r="N146" i="3"/>
  <c r="O146" i="3" s="1"/>
  <c r="N151" i="3"/>
  <c r="O151" i="3" s="1"/>
  <c r="M151" i="3"/>
  <c r="L151" i="3"/>
  <c r="G138" i="3"/>
  <c r="H138" i="3" s="1"/>
  <c r="F139" i="3"/>
  <c r="M138" i="3"/>
  <c r="AC4" i="3" s="1"/>
  <c r="L138" i="3"/>
  <c r="N138" i="3"/>
  <c r="O138" i="3" s="1"/>
  <c r="M156" i="3"/>
  <c r="L156" i="3"/>
  <c r="N156" i="3"/>
  <c r="O156" i="3" s="1"/>
  <c r="L141" i="3"/>
  <c r="M141" i="3"/>
  <c r="N141" i="3"/>
  <c r="O141" i="3" s="1"/>
  <c r="N140" i="3"/>
  <c r="O140" i="3" s="1"/>
  <c r="M140" i="3"/>
  <c r="L140" i="3"/>
  <c r="L148" i="3"/>
  <c r="M148" i="3"/>
  <c r="N148" i="3"/>
  <c r="O148" i="3" s="1"/>
  <c r="N157" i="3"/>
  <c r="O157" i="3" s="1"/>
  <c r="M157" i="3"/>
  <c r="L157" i="3"/>
  <c r="L155" i="3"/>
  <c r="N155" i="3"/>
  <c r="O155" i="3" s="1"/>
  <c r="M155" i="3"/>
  <c r="O122" i="12"/>
  <c r="E138" i="1"/>
  <c r="T3" i="3"/>
  <c r="M122" i="3"/>
  <c r="Z4" i="3" s="1"/>
  <c r="L122" i="3"/>
  <c r="N122" i="3"/>
  <c r="O133" i="3"/>
  <c r="K125" i="12"/>
  <c r="P124" i="12"/>
  <c r="L124" i="12"/>
  <c r="M124" i="12"/>
  <c r="N124" i="12"/>
  <c r="P105" i="10"/>
  <c r="K106" i="10"/>
  <c r="E133" i="5"/>
  <c r="K148" i="12" l="1"/>
  <c r="P147" i="12"/>
  <c r="M146" i="12"/>
  <c r="N146" i="12"/>
  <c r="L146" i="12"/>
  <c r="L147" i="12"/>
  <c r="M147" i="12"/>
  <c r="N147" i="12"/>
  <c r="O147" i="12" s="1"/>
  <c r="I137" i="12"/>
  <c r="H149" i="12" s="1"/>
  <c r="J149" i="12" s="1"/>
  <c r="G137" i="12"/>
  <c r="F138" i="12" s="1"/>
  <c r="I107" i="10"/>
  <c r="H119" i="10" s="1"/>
  <c r="M131" i="5"/>
  <c r="H131" i="5"/>
  <c r="K131" i="5" s="1"/>
  <c r="L131" i="5" s="1"/>
  <c r="G139" i="3"/>
  <c r="I139" i="3" s="1"/>
  <c r="H139" i="3"/>
  <c r="F140" i="3"/>
  <c r="Z3" i="3"/>
  <c r="AC5" i="3"/>
  <c r="AC6" i="3"/>
  <c r="I138" i="3"/>
  <c r="E139" i="1"/>
  <c r="O122" i="3"/>
  <c r="Z6" i="3" s="1"/>
  <c r="O124" i="12"/>
  <c r="F133" i="5"/>
  <c r="G134" i="5" s="1"/>
  <c r="H134" i="5" s="1"/>
  <c r="L125" i="12"/>
  <c r="M125" i="12"/>
  <c r="N125" i="12"/>
  <c r="F108" i="10"/>
  <c r="M106" i="10"/>
  <c r="N106" i="10"/>
  <c r="O106" i="10" s="1"/>
  <c r="L106" i="10"/>
  <c r="J132" i="5"/>
  <c r="I132" i="5"/>
  <c r="K132" i="5"/>
  <c r="L132" i="5" s="1"/>
  <c r="K149" i="12" l="1"/>
  <c r="P148" i="12"/>
  <c r="O146" i="12"/>
  <c r="I138" i="12"/>
  <c r="H150" i="12" s="1"/>
  <c r="J150" i="12" s="1"/>
  <c r="G138" i="12"/>
  <c r="F139" i="12" s="1"/>
  <c r="N148" i="12"/>
  <c r="O148" i="12" s="1"/>
  <c r="L148" i="12"/>
  <c r="M148" i="12"/>
  <c r="I131" i="5"/>
  <c r="J131" i="5"/>
  <c r="I134" i="5"/>
  <c r="J134" i="5"/>
  <c r="K134" i="5"/>
  <c r="G147" i="5"/>
  <c r="G140" i="5"/>
  <c r="G148" i="5"/>
  <c r="G156" i="5"/>
  <c r="G133" i="5"/>
  <c r="H133" i="5" s="1"/>
  <c r="G137" i="5"/>
  <c r="G145" i="5"/>
  <c r="G144" i="5"/>
  <c r="G154" i="5"/>
  <c r="G139" i="5"/>
  <c r="G141" i="5"/>
  <c r="G152" i="5"/>
  <c r="G142" i="5"/>
  <c r="G136" i="5"/>
  <c r="G135" i="5"/>
  <c r="G155" i="5"/>
  <c r="G150" i="5"/>
  <c r="G149" i="5"/>
  <c r="G157" i="5"/>
  <c r="G138" i="5"/>
  <c r="G153" i="5"/>
  <c r="G143" i="5"/>
  <c r="G151" i="5"/>
  <c r="E134" i="5"/>
  <c r="G146" i="5"/>
  <c r="F141" i="3"/>
  <c r="G140" i="3"/>
  <c r="I140" i="3" s="1"/>
  <c r="E140" i="1"/>
  <c r="O125" i="12"/>
  <c r="K126" i="12"/>
  <c r="P125" i="12"/>
  <c r="P106" i="10"/>
  <c r="K107" i="10"/>
  <c r="I108" i="10"/>
  <c r="H120" i="10" s="1"/>
  <c r="G108" i="10"/>
  <c r="J109" i="10" s="1"/>
  <c r="I139" i="12" l="1"/>
  <c r="H151" i="12" s="1"/>
  <c r="J151" i="12" s="1"/>
  <c r="G139" i="12"/>
  <c r="F140" i="12" s="1"/>
  <c r="K150" i="12"/>
  <c r="P149" i="12"/>
  <c r="N149" i="12"/>
  <c r="O149" i="12" s="1"/>
  <c r="L149" i="12"/>
  <c r="M149" i="12"/>
  <c r="M132" i="5"/>
  <c r="S18" i="5" s="1"/>
  <c r="J133" i="5"/>
  <c r="S14" i="5" s="1"/>
  <c r="I133" i="5"/>
  <c r="K133" i="5"/>
  <c r="S16" i="5" s="1"/>
  <c r="H135" i="5"/>
  <c r="M134" i="5"/>
  <c r="H154" i="5"/>
  <c r="M153" i="5"/>
  <c r="H148" i="5"/>
  <c r="M147" i="5"/>
  <c r="H146" i="5"/>
  <c r="M145" i="5"/>
  <c r="H138" i="5"/>
  <c r="M137" i="5"/>
  <c r="H136" i="5"/>
  <c r="M135" i="5"/>
  <c r="H144" i="5"/>
  <c r="M143" i="5"/>
  <c r="H140" i="5"/>
  <c r="M139" i="5"/>
  <c r="H142" i="5"/>
  <c r="M141" i="5"/>
  <c r="H145" i="5"/>
  <c r="M144" i="5"/>
  <c r="H147" i="5"/>
  <c r="M146" i="5"/>
  <c r="H149" i="5"/>
  <c r="M148" i="5"/>
  <c r="H152" i="5"/>
  <c r="M151" i="5"/>
  <c r="H137" i="5"/>
  <c r="M136" i="5"/>
  <c r="L134" i="5"/>
  <c r="F134" i="5"/>
  <c r="E135" i="5" s="1"/>
  <c r="F135" i="5" s="1"/>
  <c r="E136" i="5" s="1"/>
  <c r="F136" i="5" s="1"/>
  <c r="E137" i="5" s="1"/>
  <c r="F137" i="5" s="1"/>
  <c r="E138" i="5" s="1"/>
  <c r="F138" i="5" s="1"/>
  <c r="E139" i="5" s="1"/>
  <c r="F139" i="5" s="1"/>
  <c r="E140" i="5" s="1"/>
  <c r="F140" i="5" s="1"/>
  <c r="E141" i="5" s="1"/>
  <c r="F141" i="5" s="1"/>
  <c r="E142" i="5" s="1"/>
  <c r="F142" i="5" s="1"/>
  <c r="E143" i="5" s="1"/>
  <c r="F143" i="5" s="1"/>
  <c r="E144" i="5" s="1"/>
  <c r="F144" i="5" s="1"/>
  <c r="E145" i="5" s="1"/>
  <c r="F145" i="5" s="1"/>
  <c r="E146" i="5" s="1"/>
  <c r="F146" i="5" s="1"/>
  <c r="E147" i="5" s="1"/>
  <c r="F147" i="5" s="1"/>
  <c r="E148" i="5" s="1"/>
  <c r="F148" i="5" s="1"/>
  <c r="E149" i="5" s="1"/>
  <c r="F149" i="5" s="1"/>
  <c r="E150" i="5" s="1"/>
  <c r="F150" i="5" s="1"/>
  <c r="E151" i="5" s="1"/>
  <c r="F151" i="5" s="1"/>
  <c r="E152" i="5" s="1"/>
  <c r="F152" i="5" s="1"/>
  <c r="E153" i="5" s="1"/>
  <c r="F153" i="5" s="1"/>
  <c r="E154" i="5" s="1"/>
  <c r="F154" i="5" s="1"/>
  <c r="E155" i="5" s="1"/>
  <c r="F155" i="5" s="1"/>
  <c r="E156" i="5" s="1"/>
  <c r="F156" i="5" s="1"/>
  <c r="E157" i="5" s="1"/>
  <c r="H151" i="5"/>
  <c r="M150" i="5"/>
  <c r="H143" i="5"/>
  <c r="M142" i="5"/>
  <c r="H150" i="5"/>
  <c r="M149" i="5"/>
  <c r="H141" i="5"/>
  <c r="M140" i="5"/>
  <c r="H157" i="5"/>
  <c r="M156" i="5"/>
  <c r="H153" i="5"/>
  <c r="M152" i="5"/>
  <c r="H155" i="5"/>
  <c r="M154" i="5"/>
  <c r="H139" i="5"/>
  <c r="M138" i="5"/>
  <c r="H156" i="5"/>
  <c r="M155" i="5"/>
  <c r="H140" i="3"/>
  <c r="G141" i="3"/>
  <c r="I141" i="3" s="1"/>
  <c r="F142" i="3"/>
  <c r="H141" i="3"/>
  <c r="E141" i="1"/>
  <c r="L133" i="5"/>
  <c r="S17" i="5" s="1"/>
  <c r="K127" i="12"/>
  <c r="P126" i="12"/>
  <c r="L126" i="12"/>
  <c r="N126" i="12"/>
  <c r="M126" i="12"/>
  <c r="F109" i="10"/>
  <c r="M107" i="10"/>
  <c r="N107" i="10"/>
  <c r="O107" i="10" s="1"/>
  <c r="L107" i="10"/>
  <c r="P107" i="10"/>
  <c r="K108" i="10"/>
  <c r="I140" i="12" l="1"/>
  <c r="H152" i="12" s="1"/>
  <c r="J152" i="12" s="1"/>
  <c r="G140" i="12"/>
  <c r="F141" i="12" s="1"/>
  <c r="K151" i="12"/>
  <c r="P150" i="12"/>
  <c r="N150" i="12"/>
  <c r="O150" i="12" s="1"/>
  <c r="M150" i="12"/>
  <c r="L150" i="12"/>
  <c r="S15" i="5"/>
  <c r="I143" i="5"/>
  <c r="J143" i="5"/>
  <c r="K143" i="5"/>
  <c r="L143" i="5" s="1"/>
  <c r="I156" i="5"/>
  <c r="K156" i="5"/>
  <c r="L156" i="5" s="1"/>
  <c r="J156" i="5"/>
  <c r="K153" i="5"/>
  <c r="L153" i="5" s="1"/>
  <c r="J153" i="5"/>
  <c r="I153" i="5"/>
  <c r="K141" i="5"/>
  <c r="L141" i="5" s="1"/>
  <c r="J141" i="5"/>
  <c r="I141" i="5"/>
  <c r="I151" i="5"/>
  <c r="K151" i="5"/>
  <c r="L151" i="5" s="1"/>
  <c r="J151" i="5"/>
  <c r="K137" i="5"/>
  <c r="L137" i="5" s="1"/>
  <c r="J137" i="5"/>
  <c r="I137" i="5"/>
  <c r="I147" i="5"/>
  <c r="K147" i="5"/>
  <c r="L147" i="5" s="1"/>
  <c r="J147" i="5"/>
  <c r="I140" i="5"/>
  <c r="K140" i="5"/>
  <c r="L140" i="5" s="1"/>
  <c r="J140" i="5"/>
  <c r="K138" i="5"/>
  <c r="L138" i="5" s="1"/>
  <c r="I138" i="5"/>
  <c r="J138" i="5"/>
  <c r="K154" i="5"/>
  <c r="L154" i="5" s="1"/>
  <c r="I154" i="5"/>
  <c r="J154" i="5"/>
  <c r="F157" i="5"/>
  <c r="G162" i="5" s="1"/>
  <c r="V18" i="5"/>
  <c r="I155" i="5"/>
  <c r="K155" i="5"/>
  <c r="L155" i="5" s="1"/>
  <c r="J155" i="5"/>
  <c r="I139" i="5"/>
  <c r="K139" i="5"/>
  <c r="L139" i="5" s="1"/>
  <c r="J139" i="5"/>
  <c r="K157" i="5"/>
  <c r="L157" i="5" s="1"/>
  <c r="J157" i="5"/>
  <c r="I157" i="5"/>
  <c r="I150" i="5"/>
  <c r="J150" i="5"/>
  <c r="K150" i="5"/>
  <c r="L150" i="5" s="1"/>
  <c r="I152" i="5"/>
  <c r="K152" i="5"/>
  <c r="L152" i="5" s="1"/>
  <c r="J152" i="5"/>
  <c r="K145" i="5"/>
  <c r="L145" i="5" s="1"/>
  <c r="J145" i="5"/>
  <c r="I145" i="5"/>
  <c r="I144" i="5"/>
  <c r="J144" i="5"/>
  <c r="K144" i="5"/>
  <c r="L144" i="5" s="1"/>
  <c r="K146" i="5"/>
  <c r="L146" i="5" s="1"/>
  <c r="J146" i="5"/>
  <c r="I146" i="5"/>
  <c r="I135" i="5"/>
  <c r="K135" i="5"/>
  <c r="J135" i="5"/>
  <c r="K149" i="5"/>
  <c r="L149" i="5" s="1"/>
  <c r="J149" i="5"/>
  <c r="I149" i="5"/>
  <c r="I142" i="5"/>
  <c r="K142" i="5"/>
  <c r="L142" i="5" s="1"/>
  <c r="J142" i="5"/>
  <c r="I136" i="5"/>
  <c r="K136" i="5"/>
  <c r="L136" i="5" s="1"/>
  <c r="J136" i="5"/>
  <c r="I148" i="5"/>
  <c r="K148" i="5"/>
  <c r="L148" i="5" s="1"/>
  <c r="J148" i="5"/>
  <c r="G142" i="3"/>
  <c r="H142" i="3" s="1"/>
  <c r="F143" i="3"/>
  <c r="I142" i="3"/>
  <c r="E142" i="1"/>
  <c r="O126" i="12"/>
  <c r="G109" i="10"/>
  <c r="J110" i="10" s="1"/>
  <c r="L127" i="12"/>
  <c r="M127" i="12"/>
  <c r="N127" i="12"/>
  <c r="O127" i="12" s="1"/>
  <c r="I109" i="10"/>
  <c r="H121" i="10" s="1"/>
  <c r="L108" i="10"/>
  <c r="N108" i="10"/>
  <c r="O108" i="10" s="1"/>
  <c r="M108" i="10"/>
  <c r="K109" i="10"/>
  <c r="P108" i="10"/>
  <c r="N151" i="12" l="1"/>
  <c r="O151" i="12" s="1"/>
  <c r="L151" i="12"/>
  <c r="M151" i="12"/>
  <c r="I141" i="12"/>
  <c r="H153" i="12" s="1"/>
  <c r="J153" i="12" s="1"/>
  <c r="G141" i="12"/>
  <c r="F142" i="12" s="1"/>
  <c r="K152" i="12"/>
  <c r="P151" i="12"/>
  <c r="G172" i="5"/>
  <c r="G160" i="5"/>
  <c r="G163" i="5"/>
  <c r="G159" i="5"/>
  <c r="G179" i="5"/>
  <c r="G158" i="5"/>
  <c r="G173" i="5"/>
  <c r="G176" i="5"/>
  <c r="G167" i="5"/>
  <c r="G169" i="5"/>
  <c r="G166" i="5"/>
  <c r="G180" i="5"/>
  <c r="G175" i="5"/>
  <c r="V15" i="5"/>
  <c r="V14" i="5"/>
  <c r="L135" i="5"/>
  <c r="V17" i="5" s="1"/>
  <c r="V16" i="5"/>
  <c r="G177" i="5"/>
  <c r="G170" i="5"/>
  <c r="G174" i="5"/>
  <c r="G161" i="5"/>
  <c r="G171" i="5"/>
  <c r="G164" i="5"/>
  <c r="G168" i="5"/>
  <c r="G178" i="5"/>
  <c r="G165" i="5"/>
  <c r="G181" i="5"/>
  <c r="G143" i="3"/>
  <c r="H143" i="3" s="1"/>
  <c r="F144" i="3"/>
  <c r="I143" i="3"/>
  <c r="E143" i="1"/>
  <c r="F110" i="10"/>
  <c r="K128" i="12"/>
  <c r="P127" i="12"/>
  <c r="P109" i="10"/>
  <c r="M109" i="10"/>
  <c r="N109" i="10"/>
  <c r="O109" i="10" s="1"/>
  <c r="L109" i="10"/>
  <c r="I142" i="12" l="1"/>
  <c r="H154" i="12" s="1"/>
  <c r="J154" i="12" s="1"/>
  <c r="G142" i="12"/>
  <c r="F143" i="12" s="1"/>
  <c r="K153" i="12"/>
  <c r="P152" i="12"/>
  <c r="N152" i="12"/>
  <c r="O152" i="12" s="1"/>
  <c r="L152" i="12"/>
  <c r="M152" i="12"/>
  <c r="I110" i="10"/>
  <c r="H122" i="10" s="1"/>
  <c r="G144" i="3"/>
  <c r="H144" i="3" s="1"/>
  <c r="F145" i="3"/>
  <c r="I144" i="3"/>
  <c r="E144" i="1"/>
  <c r="G110" i="10"/>
  <c r="F111" i="10" s="1"/>
  <c r="K129" i="12"/>
  <c r="P128" i="12"/>
  <c r="L128" i="12"/>
  <c r="M128" i="12"/>
  <c r="N128" i="12"/>
  <c r="K110" i="10"/>
  <c r="N110" i="10" s="1"/>
  <c r="O110" i="10" s="1"/>
  <c r="I143" i="12" l="1"/>
  <c r="H155" i="12" s="1"/>
  <c r="J155" i="12" s="1"/>
  <c r="G143" i="12"/>
  <c r="F144" i="12" s="1"/>
  <c r="N153" i="12"/>
  <c r="O153" i="12" s="1"/>
  <c r="L153" i="12"/>
  <c r="M153" i="12"/>
  <c r="K154" i="12"/>
  <c r="P153" i="12"/>
  <c r="J111" i="10"/>
  <c r="I111" i="10"/>
  <c r="H123" i="10" s="1"/>
  <c r="F146" i="3"/>
  <c r="G145" i="3"/>
  <c r="H145" i="3" s="1"/>
  <c r="E145" i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G111" i="10"/>
  <c r="J112" i="10" s="1"/>
  <c r="O128" i="12"/>
  <c r="K130" i="12"/>
  <c r="P129" i="12"/>
  <c r="L129" i="12"/>
  <c r="N129" i="12"/>
  <c r="O129" i="12" s="1"/>
  <c r="M129" i="12"/>
  <c r="L110" i="10"/>
  <c r="M110" i="10"/>
  <c r="I144" i="12" l="1"/>
  <c r="H156" i="12" s="1"/>
  <c r="J156" i="12" s="1"/>
  <c r="G144" i="12"/>
  <c r="F145" i="12" s="1"/>
  <c r="N154" i="12"/>
  <c r="O154" i="12" s="1"/>
  <c r="L154" i="12"/>
  <c r="M154" i="12"/>
  <c r="K155" i="12"/>
  <c r="P154" i="12"/>
  <c r="I145" i="3"/>
  <c r="G146" i="3"/>
  <c r="I146" i="3" s="1"/>
  <c r="F147" i="3"/>
  <c r="F112" i="10"/>
  <c r="K111" i="10"/>
  <c r="P110" i="10"/>
  <c r="L130" i="12"/>
  <c r="M130" i="12"/>
  <c r="N130" i="12"/>
  <c r="O130" i="12" s="1"/>
  <c r="K112" i="10"/>
  <c r="I145" i="12" l="1"/>
  <c r="H157" i="12" s="1"/>
  <c r="J157" i="12" s="1"/>
  <c r="G145" i="12"/>
  <c r="F146" i="12" s="1"/>
  <c r="L155" i="12"/>
  <c r="M155" i="12"/>
  <c r="N155" i="12"/>
  <c r="O155" i="12" s="1"/>
  <c r="K156" i="12"/>
  <c r="P155" i="12"/>
  <c r="G112" i="10"/>
  <c r="F113" i="10" s="1"/>
  <c r="G113" i="10" s="1"/>
  <c r="G147" i="3"/>
  <c r="I147" i="3" s="1"/>
  <c r="F148" i="3"/>
  <c r="H147" i="3"/>
  <c r="H146" i="3"/>
  <c r="I112" i="10"/>
  <c r="H124" i="10" s="1"/>
  <c r="N111" i="10"/>
  <c r="O111" i="10" s="1"/>
  <c r="L111" i="10"/>
  <c r="M111" i="10"/>
  <c r="P111" i="10"/>
  <c r="K131" i="12"/>
  <c r="P130" i="12"/>
  <c r="N112" i="10"/>
  <c r="O112" i="10" s="1"/>
  <c r="M112" i="10"/>
  <c r="L112" i="10"/>
  <c r="I146" i="12" l="1"/>
  <c r="G146" i="12"/>
  <c r="F147" i="12" s="1"/>
  <c r="N156" i="12"/>
  <c r="O156" i="12" s="1"/>
  <c r="L156" i="12"/>
  <c r="M156" i="12"/>
  <c r="K157" i="12"/>
  <c r="P156" i="12"/>
  <c r="W17" i="12" s="1"/>
  <c r="J113" i="10"/>
  <c r="K113" i="10" s="1"/>
  <c r="L113" i="10" s="1"/>
  <c r="I113" i="10"/>
  <c r="H125" i="10" s="1"/>
  <c r="J114" i="10"/>
  <c r="F149" i="3"/>
  <c r="G148" i="3"/>
  <c r="I148" i="3" s="1"/>
  <c r="F114" i="10"/>
  <c r="K132" i="12"/>
  <c r="P131" i="12"/>
  <c r="L131" i="12"/>
  <c r="M131" i="12"/>
  <c r="N131" i="12"/>
  <c r="N157" i="12" l="1"/>
  <c r="L157" i="12"/>
  <c r="M157" i="12"/>
  <c r="I147" i="12"/>
  <c r="G147" i="12"/>
  <c r="F148" i="12" s="1"/>
  <c r="M113" i="10"/>
  <c r="N113" i="10"/>
  <c r="O113" i="10" s="1"/>
  <c r="P112" i="10"/>
  <c r="I114" i="10"/>
  <c r="H126" i="10" s="1"/>
  <c r="H148" i="3"/>
  <c r="F150" i="3"/>
  <c r="G149" i="3"/>
  <c r="H149" i="3" s="1"/>
  <c r="I149" i="3"/>
  <c r="G114" i="10"/>
  <c r="F115" i="10" s="1"/>
  <c r="O131" i="12"/>
  <c r="K133" i="12"/>
  <c r="P132" i="12"/>
  <c r="T17" i="12" s="1"/>
  <c r="L132" i="12"/>
  <c r="N132" i="12"/>
  <c r="O132" i="12" s="1"/>
  <c r="M132" i="12"/>
  <c r="P113" i="10"/>
  <c r="K114" i="10"/>
  <c r="I148" i="12" l="1"/>
  <c r="G148" i="12"/>
  <c r="F149" i="12" s="1"/>
  <c r="W13" i="12"/>
  <c r="W14" i="12"/>
  <c r="O157" i="12"/>
  <c r="W16" i="12" s="1"/>
  <c r="W15" i="12"/>
  <c r="J115" i="10"/>
  <c r="K115" i="10" s="1"/>
  <c r="L115" i="10" s="1"/>
  <c r="I115" i="10"/>
  <c r="H127" i="10" s="1"/>
  <c r="G150" i="3"/>
  <c r="H150" i="3" s="1"/>
  <c r="F151" i="3"/>
  <c r="I150" i="3"/>
  <c r="G115" i="10"/>
  <c r="J116" i="10" s="1"/>
  <c r="L133" i="12"/>
  <c r="M133" i="12"/>
  <c r="N133" i="12"/>
  <c r="T15" i="12" s="1"/>
  <c r="N114" i="10"/>
  <c r="O114" i="10" s="1"/>
  <c r="L114" i="10"/>
  <c r="M114" i="10"/>
  <c r="I149" i="12" l="1"/>
  <c r="G149" i="12"/>
  <c r="F150" i="12" s="1"/>
  <c r="T5" i="12"/>
  <c r="T13" i="12"/>
  <c r="T14" i="12"/>
  <c r="F152" i="3"/>
  <c r="G151" i="3"/>
  <c r="I151" i="3" s="1"/>
  <c r="O133" i="12"/>
  <c r="T16" i="12" s="1"/>
  <c r="F116" i="10"/>
  <c r="N115" i="10"/>
  <c r="O115" i="10" s="1"/>
  <c r="M115" i="10"/>
  <c r="P114" i="10"/>
  <c r="P115" i="10"/>
  <c r="K116" i="10"/>
  <c r="I150" i="12" l="1"/>
  <c r="G150" i="12"/>
  <c r="F151" i="12" s="1"/>
  <c r="G116" i="10"/>
  <c r="J117" i="10" s="1"/>
  <c r="H151" i="3"/>
  <c r="G152" i="3"/>
  <c r="I152" i="3" s="1"/>
  <c r="F153" i="3"/>
  <c r="H152" i="3"/>
  <c r="I116" i="10"/>
  <c r="H128" i="10" s="1"/>
  <c r="L116" i="10"/>
  <c r="N116" i="10"/>
  <c r="O116" i="10" s="1"/>
  <c r="M116" i="10"/>
  <c r="I151" i="12" l="1"/>
  <c r="G151" i="12"/>
  <c r="F152" i="12" s="1"/>
  <c r="F117" i="10"/>
  <c r="G117" i="10" s="1"/>
  <c r="J118" i="10" s="1"/>
  <c r="P116" i="10"/>
  <c r="K117" i="10"/>
  <c r="N117" i="10" s="1"/>
  <c r="O117" i="10" s="1"/>
  <c r="F154" i="3"/>
  <c r="G153" i="3"/>
  <c r="I153" i="3" s="1"/>
  <c r="H153" i="3"/>
  <c r="I152" i="12" l="1"/>
  <c r="G152" i="12"/>
  <c r="F153" i="12" s="1"/>
  <c r="I117" i="10"/>
  <c r="H129" i="10" s="1"/>
  <c r="L117" i="10"/>
  <c r="M117" i="10"/>
  <c r="F155" i="3"/>
  <c r="G154" i="3"/>
  <c r="I154" i="3" s="1"/>
  <c r="H154" i="3"/>
  <c r="F118" i="10"/>
  <c r="P117" i="10"/>
  <c r="I153" i="12" l="1"/>
  <c r="G153" i="12"/>
  <c r="F154" i="12" s="1"/>
  <c r="G118" i="10"/>
  <c r="K118" i="10" s="1"/>
  <c r="L118" i="10" s="1"/>
  <c r="G155" i="3"/>
  <c r="I155" i="3" s="1"/>
  <c r="H155" i="3"/>
  <c r="F156" i="3"/>
  <c r="I118" i="10"/>
  <c r="H130" i="10" s="1"/>
  <c r="I154" i="12" l="1"/>
  <c r="G154" i="12"/>
  <c r="F155" i="12" s="1"/>
  <c r="N118" i="10"/>
  <c r="O118" i="10" s="1"/>
  <c r="F119" i="10"/>
  <c r="G119" i="10" s="1"/>
  <c r="J120" i="10" s="1"/>
  <c r="M118" i="10"/>
  <c r="J119" i="10"/>
  <c r="P118" i="10" s="1"/>
  <c r="G156" i="3"/>
  <c r="H156" i="3" s="1"/>
  <c r="F157" i="3"/>
  <c r="I156" i="3"/>
  <c r="I155" i="12" l="1"/>
  <c r="G155" i="12"/>
  <c r="F156" i="12" s="1"/>
  <c r="I119" i="10"/>
  <c r="H131" i="10" s="1"/>
  <c r="K119" i="10"/>
  <c r="M119" i="10" s="1"/>
  <c r="G157" i="3"/>
  <c r="H157" i="3" s="1"/>
  <c r="I157" i="3"/>
  <c r="F120" i="10"/>
  <c r="I156" i="12" l="1"/>
  <c r="G156" i="12"/>
  <c r="F157" i="12" s="1"/>
  <c r="L119" i="10"/>
  <c r="N119" i="10"/>
  <c r="O119" i="10" s="1"/>
  <c r="I120" i="10"/>
  <c r="H132" i="10" s="1"/>
  <c r="J159" i="3"/>
  <c r="J165" i="3"/>
  <c r="J171" i="3"/>
  <c r="J177" i="3"/>
  <c r="J160" i="3"/>
  <c r="J166" i="3"/>
  <c r="J172" i="3"/>
  <c r="J178" i="3"/>
  <c r="J164" i="3"/>
  <c r="J170" i="3"/>
  <c r="J176" i="3"/>
  <c r="J158" i="3"/>
  <c r="J161" i="3"/>
  <c r="J167" i="3"/>
  <c r="J173" i="3"/>
  <c r="J179" i="3"/>
  <c r="J162" i="3"/>
  <c r="J168" i="3"/>
  <c r="J174" i="3"/>
  <c r="J180" i="3"/>
  <c r="J169" i="3"/>
  <c r="J175" i="3"/>
  <c r="J181" i="3"/>
  <c r="J163" i="3"/>
  <c r="G120" i="10"/>
  <c r="J121" i="10" s="1"/>
  <c r="P119" i="10"/>
  <c r="K120" i="10"/>
  <c r="I157" i="12" l="1"/>
  <c r="G157" i="12"/>
  <c r="F121" i="10"/>
  <c r="L120" i="10"/>
  <c r="N120" i="10"/>
  <c r="O120" i="10" s="1"/>
  <c r="M120" i="10"/>
  <c r="I121" i="10" l="1"/>
  <c r="H133" i="10" s="1"/>
  <c r="G121" i="10"/>
  <c r="F122" i="10" s="1"/>
  <c r="S5" i="1"/>
  <c r="S4" i="1"/>
  <c r="P3" i="1"/>
  <c r="S3" i="1"/>
  <c r="K121" i="10"/>
  <c r="P120" i="10"/>
  <c r="I122" i="10" l="1"/>
  <c r="H134" i="10" s="1"/>
  <c r="J122" i="10"/>
  <c r="P121" i="10" s="1"/>
  <c r="G122" i="10"/>
  <c r="F123" i="10" s="1"/>
  <c r="L121" i="10"/>
  <c r="M121" i="10"/>
  <c r="N121" i="10"/>
  <c r="K122" i="10" l="1"/>
  <c r="M122" i="10" s="1"/>
  <c r="I123" i="10"/>
  <c r="H135" i="10" s="1"/>
  <c r="J123" i="10"/>
  <c r="K123" i="10" s="1"/>
  <c r="M123" i="10" s="1"/>
  <c r="G123" i="10"/>
  <c r="F124" i="10" s="1"/>
  <c r="O121" i="10"/>
  <c r="L122" i="10" l="1"/>
  <c r="N122" i="10"/>
  <c r="O122" i="10" s="1"/>
  <c r="N123" i="10"/>
  <c r="O123" i="10" s="1"/>
  <c r="L123" i="10"/>
  <c r="P122" i="10"/>
  <c r="I124" i="10"/>
  <c r="H136" i="10" s="1"/>
  <c r="J124" i="10"/>
  <c r="P123" i="10" s="1"/>
  <c r="G124" i="10"/>
  <c r="K124" i="10" l="1"/>
  <c r="N124" i="10" s="1"/>
  <c r="O124" i="10" s="1"/>
  <c r="J125" i="10"/>
  <c r="P124" i="10" s="1"/>
  <c r="F125" i="10"/>
  <c r="M124" i="10" l="1"/>
  <c r="L124" i="10"/>
  <c r="K125" i="10"/>
  <c r="L125" i="10" s="1"/>
  <c r="G125" i="10"/>
  <c r="F126" i="10" s="1"/>
  <c r="I126" i="10" s="1"/>
  <c r="H138" i="10" s="1"/>
  <c r="I125" i="10"/>
  <c r="H137" i="10" s="1"/>
  <c r="N125" i="10" l="1"/>
  <c r="O125" i="10" s="1"/>
  <c r="M125" i="10"/>
  <c r="G126" i="10"/>
  <c r="F127" i="10" s="1"/>
  <c r="J126" i="10"/>
  <c r="P125" i="10" s="1"/>
  <c r="J127" i="10" l="1"/>
  <c r="K127" i="10" s="1"/>
  <c r="K126" i="10"/>
  <c r="L126" i="10" s="1"/>
  <c r="G127" i="10"/>
  <c r="F128" i="10" s="1"/>
  <c r="I127" i="10"/>
  <c r="H139" i="10" s="1"/>
  <c r="M126" i="10" l="1"/>
  <c r="N126" i="10"/>
  <c r="O126" i="10" s="1"/>
  <c r="I128" i="10"/>
  <c r="H140" i="10" s="1"/>
  <c r="J128" i="10"/>
  <c r="G128" i="10"/>
  <c r="F129" i="10" s="1"/>
  <c r="P126" i="10"/>
  <c r="L127" i="10"/>
  <c r="N127" i="10"/>
  <c r="O127" i="10" s="1"/>
  <c r="M127" i="10"/>
  <c r="I129" i="10" l="1"/>
  <c r="H141" i="10" s="1"/>
  <c r="J129" i="10"/>
  <c r="P128" i="10" s="1"/>
  <c r="G129" i="10"/>
  <c r="F130" i="10" s="1"/>
  <c r="K128" i="10"/>
  <c r="P127" i="10"/>
  <c r="K129" i="10" l="1"/>
  <c r="L129" i="10" s="1"/>
  <c r="J130" i="10"/>
  <c r="S10" i="5"/>
  <c r="S8" i="5"/>
  <c r="G130" i="10"/>
  <c r="J131" i="10" s="1"/>
  <c r="I130" i="10"/>
  <c r="H142" i="10" s="1"/>
  <c r="M128" i="10"/>
  <c r="L128" i="10"/>
  <c r="N128" i="10"/>
  <c r="N129" i="10" l="1"/>
  <c r="O129" i="10" s="1"/>
  <c r="M129" i="10"/>
  <c r="O128" i="10"/>
  <c r="F131" i="10"/>
  <c r="P129" i="10"/>
  <c r="K130" i="10"/>
  <c r="S7" i="5" l="1"/>
  <c r="S9" i="5"/>
  <c r="I131" i="10"/>
  <c r="H143" i="10" s="1"/>
  <c r="G131" i="10"/>
  <c r="K131" i="10" s="1"/>
  <c r="L130" i="10"/>
  <c r="N130" i="10"/>
  <c r="M130" i="10"/>
  <c r="J132" i="10" l="1"/>
  <c r="O130" i="10"/>
  <c r="P130" i="10"/>
  <c r="F132" i="10"/>
  <c r="M131" i="10"/>
  <c r="N131" i="10"/>
  <c r="O131" i="10" s="1"/>
  <c r="L131" i="10"/>
  <c r="I132" i="10" l="1"/>
  <c r="H144" i="10" s="1"/>
  <c r="G132" i="10"/>
  <c r="K132" i="10" s="1"/>
  <c r="L132" i="10" s="1"/>
  <c r="J133" i="10" l="1"/>
  <c r="N132" i="10"/>
  <c r="O132" i="10" s="1"/>
  <c r="M132" i="10"/>
  <c r="F133" i="10"/>
  <c r="P131" i="10"/>
  <c r="I133" i="10" l="1"/>
  <c r="H145" i="10" s="1"/>
  <c r="G133" i="10"/>
  <c r="K133" i="10" s="1"/>
  <c r="M133" i="10" s="1"/>
  <c r="J142" i="10" l="1"/>
  <c r="P141" i="10" s="1"/>
  <c r="J134" i="10"/>
  <c r="K134" i="10" s="1"/>
  <c r="L134" i="10" s="1"/>
  <c r="J137" i="10"/>
  <c r="P136" i="10" s="1"/>
  <c r="J136" i="10"/>
  <c r="P135" i="10" s="1"/>
  <c r="J140" i="10"/>
  <c r="V11" i="10"/>
  <c r="V10" i="10"/>
  <c r="J143" i="10"/>
  <c r="J144" i="10"/>
  <c r="J138" i="10"/>
  <c r="J141" i="10"/>
  <c r="J145" i="10"/>
  <c r="F134" i="10"/>
  <c r="J139" i="10"/>
  <c r="J135" i="10"/>
  <c r="L133" i="10"/>
  <c r="P132" i="10"/>
  <c r="V14" i="10" s="1"/>
  <c r="N133" i="10"/>
  <c r="V12" i="10" s="1"/>
  <c r="K142" i="10" l="1"/>
  <c r="L142" i="10" s="1"/>
  <c r="N134" i="10"/>
  <c r="O134" i="10" s="1"/>
  <c r="K137" i="10"/>
  <c r="M137" i="10" s="1"/>
  <c r="M134" i="10"/>
  <c r="K136" i="10"/>
  <c r="M136" i="10" s="1"/>
  <c r="K139" i="10"/>
  <c r="P138" i="10"/>
  <c r="I134" i="10"/>
  <c r="H146" i="10" s="1"/>
  <c r="J146" i="10" s="1"/>
  <c r="G134" i="10"/>
  <c r="F135" i="10" s="1"/>
  <c r="P142" i="10"/>
  <c r="K143" i="10"/>
  <c r="K135" i="10"/>
  <c r="P134" i="10"/>
  <c r="P144" i="10"/>
  <c r="K145" i="10"/>
  <c r="P139" i="10"/>
  <c r="K140" i="10"/>
  <c r="K141" i="10"/>
  <c r="P140" i="10"/>
  <c r="K138" i="10"/>
  <c r="P137" i="10"/>
  <c r="K144" i="10"/>
  <c r="P143" i="10"/>
  <c r="O133" i="10"/>
  <c r="V13" i="10" s="1"/>
  <c r="N142" i="10" l="1"/>
  <c r="O142" i="10" s="1"/>
  <c r="M142" i="10"/>
  <c r="L136" i="10"/>
  <c r="N136" i="10"/>
  <c r="O136" i="10" s="1"/>
  <c r="N137" i="10"/>
  <c r="O137" i="10" s="1"/>
  <c r="L137" i="10"/>
  <c r="G135" i="10"/>
  <c r="F136" i="10" s="1"/>
  <c r="I135" i="10"/>
  <c r="H147" i="10" s="1"/>
  <c r="J147" i="10" s="1"/>
  <c r="L144" i="10"/>
  <c r="N144" i="10"/>
  <c r="O144" i="10" s="1"/>
  <c r="M144" i="10"/>
  <c r="N141" i="10"/>
  <c r="O141" i="10" s="1"/>
  <c r="M141" i="10"/>
  <c r="L141" i="10"/>
  <c r="K146" i="10"/>
  <c r="P145" i="10"/>
  <c r="N145" i="10"/>
  <c r="O145" i="10" s="1"/>
  <c r="M145" i="10"/>
  <c r="L145" i="10"/>
  <c r="L140" i="10"/>
  <c r="N140" i="10"/>
  <c r="O140" i="10" s="1"/>
  <c r="M140" i="10"/>
  <c r="M138" i="10"/>
  <c r="L138" i="10"/>
  <c r="N138" i="10"/>
  <c r="O138" i="10" s="1"/>
  <c r="L135" i="10"/>
  <c r="N135" i="10"/>
  <c r="M135" i="10"/>
  <c r="L143" i="10"/>
  <c r="N143" i="10"/>
  <c r="O143" i="10" s="1"/>
  <c r="M143" i="10"/>
  <c r="L139" i="10"/>
  <c r="N139" i="10"/>
  <c r="O139" i="10" s="1"/>
  <c r="M139" i="10"/>
  <c r="M146" i="10" l="1"/>
  <c r="L146" i="10"/>
  <c r="N146" i="10"/>
  <c r="O146" i="10" s="1"/>
  <c r="G136" i="10"/>
  <c r="F137" i="10" s="1"/>
  <c r="I136" i="10"/>
  <c r="H148" i="10" s="1"/>
  <c r="J148" i="10" s="1"/>
  <c r="K147" i="10"/>
  <c r="P146" i="10"/>
  <c r="O135" i="10"/>
  <c r="G137" i="10" l="1"/>
  <c r="F138" i="10" s="1"/>
  <c r="I137" i="10"/>
  <c r="H149" i="10" s="1"/>
  <c r="J149" i="10" s="1"/>
  <c r="K148" i="10"/>
  <c r="P147" i="10"/>
  <c r="L147" i="10"/>
  <c r="N147" i="10"/>
  <c r="M147" i="10"/>
  <c r="G138" i="10" l="1"/>
  <c r="F139" i="10" s="1"/>
  <c r="I138" i="10"/>
  <c r="H150" i="10" s="1"/>
  <c r="J150" i="10" s="1"/>
  <c r="L148" i="10"/>
  <c r="N148" i="10"/>
  <c r="O148" i="10" s="1"/>
  <c r="M148" i="10"/>
  <c r="O147" i="10"/>
  <c r="P148" i="10"/>
  <c r="K149" i="10"/>
  <c r="G139" i="10" l="1"/>
  <c r="F140" i="10" s="1"/>
  <c r="I139" i="10"/>
  <c r="H151" i="10" s="1"/>
  <c r="J151" i="10" s="1"/>
  <c r="N149" i="10"/>
  <c r="O149" i="10" s="1"/>
  <c r="M149" i="10"/>
  <c r="L149" i="10"/>
  <c r="K150" i="10"/>
  <c r="P149" i="10"/>
  <c r="G140" i="10" l="1"/>
  <c r="F141" i="10" s="1"/>
  <c r="I140" i="10"/>
  <c r="H152" i="10" s="1"/>
  <c r="J152" i="10" s="1"/>
  <c r="N150" i="10"/>
  <c r="O150" i="10" s="1"/>
  <c r="L150" i="10"/>
  <c r="M150" i="10"/>
  <c r="P150" i="10"/>
  <c r="K151" i="10"/>
  <c r="G141" i="10" l="1"/>
  <c r="F142" i="10" s="1"/>
  <c r="I141" i="10"/>
  <c r="H153" i="10" s="1"/>
  <c r="J153" i="10" s="1"/>
  <c r="L151" i="10"/>
  <c r="N151" i="10"/>
  <c r="O151" i="10" s="1"/>
  <c r="M151" i="10"/>
  <c r="P151" i="10"/>
  <c r="K152" i="10"/>
  <c r="L152" i="10" l="1"/>
  <c r="N152" i="10"/>
  <c r="O152" i="10" s="1"/>
  <c r="M152" i="10"/>
  <c r="G142" i="10"/>
  <c r="F143" i="10" s="1"/>
  <c r="I142" i="10"/>
  <c r="H154" i="10" s="1"/>
  <c r="J154" i="10" s="1"/>
  <c r="K153" i="10"/>
  <c r="P152" i="10"/>
  <c r="G143" i="10" l="1"/>
  <c r="F144" i="10" s="1"/>
  <c r="I143" i="10"/>
  <c r="H155" i="10" s="1"/>
  <c r="J155" i="10" s="1"/>
  <c r="K154" i="10"/>
  <c r="P153" i="10"/>
  <c r="N153" i="10"/>
  <c r="O153" i="10" s="1"/>
  <c r="M153" i="10"/>
  <c r="L153" i="10"/>
  <c r="M154" i="10" l="1"/>
  <c r="L154" i="10"/>
  <c r="N154" i="10"/>
  <c r="O154" i="10" s="1"/>
  <c r="G144" i="10"/>
  <c r="F145" i="10" s="1"/>
  <c r="I144" i="10"/>
  <c r="H156" i="10" s="1"/>
  <c r="J156" i="10" s="1"/>
  <c r="P154" i="10"/>
  <c r="K155" i="10"/>
  <c r="I145" i="10" l="1"/>
  <c r="H157" i="10" s="1"/>
  <c r="J157" i="10" s="1"/>
  <c r="G145" i="10"/>
  <c r="F146" i="10" s="1"/>
  <c r="K156" i="10"/>
  <c r="P155" i="10"/>
  <c r="L155" i="10"/>
  <c r="N155" i="10"/>
  <c r="O155" i="10" s="1"/>
  <c r="M155" i="10"/>
  <c r="L156" i="10" l="1"/>
  <c r="N156" i="10"/>
  <c r="O156" i="10" s="1"/>
  <c r="M156" i="10"/>
  <c r="I146" i="10"/>
  <c r="G146" i="10"/>
  <c r="F147" i="10" s="1"/>
  <c r="P156" i="10"/>
  <c r="Y14" i="10" s="1"/>
  <c r="K157" i="10"/>
  <c r="I147" i="10" l="1"/>
  <c r="G147" i="10"/>
  <c r="F148" i="10" s="1"/>
  <c r="N157" i="10"/>
  <c r="M157" i="10"/>
  <c r="L157" i="10"/>
  <c r="I148" i="10" l="1"/>
  <c r="G148" i="10"/>
  <c r="F149" i="10" s="1"/>
  <c r="Y10" i="10"/>
  <c r="Y11" i="10"/>
  <c r="O157" i="10"/>
  <c r="Y13" i="10" s="1"/>
  <c r="Y12" i="10"/>
  <c r="I149" i="10" l="1"/>
  <c r="G149" i="10"/>
  <c r="F150" i="10" s="1"/>
  <c r="I150" i="10" l="1"/>
  <c r="G150" i="10"/>
  <c r="F151" i="10" s="1"/>
  <c r="I151" i="10" l="1"/>
  <c r="G151" i="10"/>
  <c r="F152" i="10" s="1"/>
  <c r="I152" i="10" l="1"/>
  <c r="G152" i="10"/>
  <c r="F153" i="10" s="1"/>
  <c r="I153" i="10" l="1"/>
  <c r="G153" i="10"/>
  <c r="F154" i="10" s="1"/>
  <c r="I154" i="10" l="1"/>
  <c r="G154" i="10"/>
  <c r="F155" i="10" s="1"/>
  <c r="I155" i="10" l="1"/>
  <c r="G155" i="10"/>
  <c r="F156" i="10" s="1"/>
  <c r="I156" i="10" l="1"/>
  <c r="G156" i="10"/>
  <c r="F157" i="10" s="1"/>
  <c r="I157" i="10" l="1"/>
  <c r="G157" i="10"/>
</calcChain>
</file>

<file path=xl/sharedStrings.xml><?xml version="1.0" encoding="utf-8"?>
<sst xmlns="http://schemas.openxmlformats.org/spreadsheetml/2006/main" count="408" uniqueCount="121">
  <si>
    <t>Year</t>
  </si>
  <si>
    <t>Month</t>
  </si>
  <si>
    <t>Optical</t>
  </si>
  <si>
    <t>At</t>
  </si>
  <si>
    <t>Ft</t>
  </si>
  <si>
    <t xml:space="preserve">Error </t>
  </si>
  <si>
    <t>|Error|</t>
  </si>
  <si>
    <t>Error^2</t>
  </si>
  <si>
    <t xml:space="preserve">Percentage Error </t>
  </si>
  <si>
    <t>|Percentage Error|</t>
  </si>
  <si>
    <r>
      <t>((Predicted</t>
    </r>
    <r>
      <rPr>
        <b/>
        <vertAlign val="subscript"/>
        <sz val="10"/>
        <rFont val="Arial"/>
        <family val="2"/>
      </rPr>
      <t>t+1</t>
    </r>
    <r>
      <rPr>
        <b/>
        <sz val="10"/>
        <rFont val="新細明體"/>
        <family val="1"/>
        <charset val="136"/>
      </rPr>
      <t>-Actual</t>
    </r>
    <r>
      <rPr>
        <b/>
        <vertAlign val="subscript"/>
        <sz val="10"/>
        <rFont val="Arial"/>
        <family val="2"/>
      </rPr>
      <t>t+1</t>
    </r>
    <r>
      <rPr>
        <b/>
        <sz val="10"/>
        <rFont val="新細明體"/>
        <family val="1"/>
        <charset val="136"/>
      </rPr>
      <t>)/Actual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>)</t>
    </r>
    <r>
      <rPr>
        <b/>
        <vertAlign val="superscript"/>
        <sz val="10"/>
        <rFont val="Arial"/>
        <family val="2"/>
      </rPr>
      <t>2</t>
    </r>
  </si>
  <si>
    <r>
      <t>((Actual</t>
    </r>
    <r>
      <rPr>
        <b/>
        <vertAlign val="subscript"/>
        <sz val="10"/>
        <rFont val="Arial"/>
        <family val="2"/>
      </rPr>
      <t>t+1</t>
    </r>
    <r>
      <rPr>
        <b/>
        <sz val="10"/>
        <rFont val="新細明體"/>
        <family val="1"/>
        <charset val="136"/>
      </rPr>
      <t>-Actual</t>
    </r>
    <r>
      <rPr>
        <b/>
        <vertAlign val="subscript"/>
        <sz val="10"/>
        <rFont val="Arial"/>
        <family val="2"/>
      </rPr>
      <t>t</t>
    </r>
    <r>
      <rPr>
        <b/>
        <sz val="10"/>
        <rFont val="新細明體"/>
        <family val="1"/>
        <charset val="136"/>
      </rPr>
      <t>)/Actual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>)</t>
    </r>
    <r>
      <rPr>
        <b/>
        <vertAlign val="superscript"/>
        <sz val="10"/>
        <rFont val="Arial"/>
        <family val="2"/>
      </rPr>
      <t>2</t>
    </r>
  </si>
  <si>
    <t>alpha</t>
  </si>
  <si>
    <t>Alpha</t>
  </si>
  <si>
    <t>SSE</t>
  </si>
  <si>
    <t>min SSE</t>
  </si>
  <si>
    <t>A''t</t>
  </si>
  <si>
    <t>a</t>
  </si>
  <si>
    <t>b</t>
  </si>
  <si>
    <t>At</t>
    <phoneticPr fontId="6" type="noConversion"/>
  </si>
  <si>
    <t>Tt</t>
    <phoneticPr fontId="6" type="noConversion"/>
  </si>
  <si>
    <t>Ft</t>
    <phoneticPr fontId="6" type="noConversion"/>
  </si>
  <si>
    <t>Error</t>
    <phoneticPr fontId="6" type="noConversion"/>
  </si>
  <si>
    <t>|Error|</t>
    <phoneticPr fontId="6" type="noConversion"/>
  </si>
  <si>
    <t>Error^2</t>
    <phoneticPr fontId="6" type="noConversion"/>
  </si>
  <si>
    <t>Alpha</t>
    <phoneticPr fontId="6" type="noConversion"/>
  </si>
  <si>
    <t>Beta</t>
    <phoneticPr fontId="6" type="noConversion"/>
  </si>
  <si>
    <t>SSE</t>
    <phoneticPr fontId="6" type="noConversion"/>
  </si>
  <si>
    <t>YL+t - Yt</t>
    <phoneticPr fontId="9" type="noConversion"/>
  </si>
  <si>
    <t>At</t>
    <phoneticPr fontId="9" type="noConversion"/>
  </si>
  <si>
    <t>Tt</t>
    <phoneticPr fontId="9" type="noConversion"/>
  </si>
  <si>
    <t>SNt-L</t>
  </si>
  <si>
    <t>SNt</t>
    <phoneticPr fontId="9" type="noConversion"/>
  </si>
  <si>
    <t>Ft</t>
    <phoneticPr fontId="9" type="noConversion"/>
  </si>
  <si>
    <t>beta</t>
    <phoneticPr fontId="6" type="noConversion"/>
  </si>
  <si>
    <t>gamma</t>
    <phoneticPr fontId="6" type="noConversion"/>
  </si>
  <si>
    <t>MSE</t>
    <phoneticPr fontId="6" type="noConversion"/>
  </si>
  <si>
    <t>MPE</t>
    <phoneticPr fontId="6" type="noConversion"/>
  </si>
  <si>
    <t>MAPE</t>
    <phoneticPr fontId="6" type="noConversion"/>
  </si>
  <si>
    <t>U</t>
    <phoneticPr fontId="6" type="noConversion"/>
  </si>
  <si>
    <t>In-sample</t>
  </si>
  <si>
    <t>Out-sample</t>
  </si>
  <si>
    <t>MSE</t>
  </si>
  <si>
    <t>MPE</t>
  </si>
  <si>
    <t>MAPE</t>
  </si>
  <si>
    <t>Theil-U</t>
  </si>
  <si>
    <t>Microsoft Excel 16.0 Answer Report</t>
  </si>
  <si>
    <t>Result: Solver converged in probability to a global solution.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</si>
  <si>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</si>
  <si>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</si>
  <si>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</si>
  <si>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</si>
  <si>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 Multistart,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</si>
  <si>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</si>
  <si>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</si>
  <si>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</si>
  <si>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</si>
  <si>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</si>
  <si>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</si>
  <si>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</si>
  <si>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</si>
  <si>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</si>
  <si>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</si>
  <si>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</si>
  <si>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</si>
  <si>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</si>
  <si>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</si>
  <si>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Not Binding</t>
  </si>
  <si>
    <t>Worksheet: [Optical_Expotential_Optim.xlsx]Holt Double Exp</t>
  </si>
  <si>
    <t>Report Created: 2022/10/29 下午 04:58:15</t>
  </si>
  <si>
    <t>Solution Time: 6.875 Seconds.</t>
  </si>
  <si>
    <t>Iterations: 0 Subproblems: 100</t>
  </si>
  <si>
    <t>$S$22</t>
  </si>
  <si>
    <t>$S$2</t>
  </si>
  <si>
    <t>Alpha3</t>
  </si>
  <si>
    <t>$S$3</t>
  </si>
  <si>
    <t>beta3</t>
  </si>
  <si>
    <t>$S$2&lt;=1</t>
  </si>
  <si>
    <t>$S$2&gt;=0</t>
  </si>
  <si>
    <t>$S$3&lt;=1</t>
  </si>
  <si>
    <t>$S$3&gt;=0</t>
  </si>
  <si>
    <t xml:space="preserve">Period </t>
  </si>
  <si>
    <t>Year-Month</t>
    <phoneticPr fontId="6" type="noConversion"/>
  </si>
  <si>
    <t>Report Created: 2022/11/27 下午 09:07:24</t>
  </si>
  <si>
    <t>Solution Time: 5.515 Seconds.</t>
  </si>
  <si>
    <t>Iterations: 0 Subproblems: 95</t>
  </si>
  <si>
    <t xml:space="preserve">Worksheet: [Optical_Expotential_Optim.xlsx]Winter Multiplicative </t>
  </si>
  <si>
    <t>Report Created: 2022/11/27 下午 09:09:27</t>
  </si>
  <si>
    <t>Solution Time: 52.39 Seconds.</t>
  </si>
  <si>
    <t>Iterations: 0 Subproblems: 75</t>
  </si>
  <si>
    <t>$V$5</t>
  </si>
  <si>
    <t>$V$2</t>
  </si>
  <si>
    <t>alpha4</t>
  </si>
  <si>
    <t>$V$3</t>
  </si>
  <si>
    <t>beta4</t>
  </si>
  <si>
    <t>$V$4</t>
  </si>
  <si>
    <t>gamma4</t>
  </si>
  <si>
    <t>$V$2&lt;=1</t>
  </si>
  <si>
    <t>$V$2&gt;=0</t>
  </si>
  <si>
    <t>$V$3&lt;=1</t>
  </si>
  <si>
    <t>$V$3&gt;=0</t>
  </si>
  <si>
    <t>$V$4&lt;=1</t>
  </si>
  <si>
    <t>$V$4&gt;=0</t>
  </si>
  <si>
    <t>Worksheet: [Optical_Expotential_Optim.xlsx]Winter Additive</t>
  </si>
  <si>
    <t>Report Created: 2022/11/27 下午 09:10:23</t>
  </si>
  <si>
    <t>Solution Time: 3.766 Seconds.</t>
  </si>
  <si>
    <t>Iterations: 0 Subproblems: 6</t>
  </si>
  <si>
    <t>$T$5</t>
  </si>
  <si>
    <t>$T$2</t>
  </si>
  <si>
    <t>alpha5</t>
  </si>
  <si>
    <t>$T$3</t>
  </si>
  <si>
    <t>beta5</t>
  </si>
  <si>
    <t>$T$4</t>
  </si>
  <si>
    <t>gamma5</t>
  </si>
  <si>
    <t>$T$2&lt;=1</t>
  </si>
  <si>
    <t>$T$2&gt;=0</t>
  </si>
  <si>
    <t>$T$3&lt;=1</t>
  </si>
  <si>
    <t>Binding</t>
  </si>
  <si>
    <t>$T$3&gt;=0</t>
  </si>
  <si>
    <t>$T$4&lt;=1</t>
  </si>
  <si>
    <t>$T$4&gt;=0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</si>
</sst>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_ "/>
    <numFmt numFmtId="177" formatCode=";;;"/>
    <numFmt numFmtId="178" formatCode="0.000_ "/>
    <numFmt numFmtId="179" formatCode="0.000000_ "/>
    <numFmt numFmtId="180" formatCode="0.0000000_ "/>
  </numFmts>
  <fonts count="12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b/>
      <sz val="10"/>
      <name val="新細明體"/>
      <family val="1"/>
      <charset val="136"/>
    </font>
    <font>
      <b/>
      <vertAlign val="sub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1"/>
      <color indexed="18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2">
    <xf numFmtId="0" fontId="0" fillId="0" borderId="0" xfId="0"/>
    <xf numFmtId="177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80" fontId="0" fillId="0" borderId="3" xfId="0" applyNumberFormat="1" applyBorder="1"/>
    <xf numFmtId="180" fontId="0" fillId="0" borderId="3" xfId="0" applyNumberFormat="1" applyBorder="1" applyAlignment="1">
      <alignment horizontal="center" vertical="center"/>
    </xf>
    <xf numFmtId="0" fontId="7" fillId="0" borderId="3" xfId="0" applyFont="1" applyBorder="1"/>
    <xf numFmtId="0" fontId="10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10" fillId="0" borderId="4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" xfId="0" applyNumberFormat="1" applyFill="1" applyBorder="1" applyAlignment="1"/>
    <xf numFmtId="0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Out-sample-</a:t>
            </a:r>
            <a:r>
              <a:rPr lang="en-US" altLang="zh-TW" baseline="0"/>
              <a:t> </a:t>
            </a:r>
            <a:r>
              <a:rPr lang="en-US" altLang="zh-TW"/>
              <a:t>Prediction vs</a:t>
            </a:r>
            <a:r>
              <a:rPr lang="en-US" altLang="zh-TW" baseline="0"/>
              <a:t> Actual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'Brwon Double Exp'!$D$1</c:f>
              <c:strCache>
                <c:ptCount val="1"/>
                <c:pt idx="0">
                  <c:v>Period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Exp'!$D$2:$D$157</c:f>
            </c:numRef>
          </c:val>
          <c:smooth val="0"/>
          <c:extLst>
            <c:ext xmlns:c16="http://schemas.microsoft.com/office/drawing/2014/chart" uri="{C3380CC4-5D6E-409C-BE32-E72D297353CC}">
              <c16:uniqueId val="{00000000-2DA4-4B72-B060-D27310EAE0E6}"/>
            </c:ext>
          </c:extLst>
        </c:ser>
        <c:ser>
          <c:idx val="1"/>
          <c:order val="1"/>
          <c:tx>
            <c:strRef>
              <c:f>'Brwon Double Exp'!$E$1</c:f>
              <c:strCache>
                <c:ptCount val="1"/>
                <c:pt idx="0">
                  <c:v>Optical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Exp'!$E$2:$E$157</c:f>
              <c:numCache>
                <c:formatCode>General</c:formatCode>
                <c:ptCount val="156"/>
                <c:pt idx="0">
                  <c:v>141</c:v>
                </c:pt>
                <c:pt idx="1">
                  <c:v>126</c:v>
                </c:pt>
                <c:pt idx="2">
                  <c:v>144</c:v>
                </c:pt>
                <c:pt idx="3">
                  <c:v>160</c:v>
                </c:pt>
                <c:pt idx="4">
                  <c:v>155</c:v>
                </c:pt>
                <c:pt idx="5">
                  <c:v>131</c:v>
                </c:pt>
                <c:pt idx="6">
                  <c:v>145</c:v>
                </c:pt>
                <c:pt idx="7">
                  <c:v>145</c:v>
                </c:pt>
                <c:pt idx="8">
                  <c:v>115</c:v>
                </c:pt>
                <c:pt idx="9">
                  <c:v>110</c:v>
                </c:pt>
                <c:pt idx="10">
                  <c:v>94</c:v>
                </c:pt>
                <c:pt idx="11">
                  <c:v>113</c:v>
                </c:pt>
                <c:pt idx="12">
                  <c:v>140</c:v>
                </c:pt>
                <c:pt idx="13">
                  <c:v>140</c:v>
                </c:pt>
                <c:pt idx="14">
                  <c:v>142</c:v>
                </c:pt>
                <c:pt idx="15">
                  <c:v>158</c:v>
                </c:pt>
                <c:pt idx="16">
                  <c:v>155</c:v>
                </c:pt>
                <c:pt idx="17">
                  <c:v>134</c:v>
                </c:pt>
                <c:pt idx="18">
                  <c:v>145</c:v>
                </c:pt>
                <c:pt idx="19">
                  <c:v>151</c:v>
                </c:pt>
                <c:pt idx="20">
                  <c:v>122</c:v>
                </c:pt>
                <c:pt idx="21">
                  <c:v>114</c:v>
                </c:pt>
                <c:pt idx="22">
                  <c:v>104</c:v>
                </c:pt>
                <c:pt idx="23">
                  <c:v>125</c:v>
                </c:pt>
                <c:pt idx="24">
                  <c:v>152</c:v>
                </c:pt>
                <c:pt idx="25">
                  <c:v>192</c:v>
                </c:pt>
                <c:pt idx="26">
                  <c:v>169</c:v>
                </c:pt>
                <c:pt idx="27">
                  <c:v>177</c:v>
                </c:pt>
                <c:pt idx="28">
                  <c:v>186</c:v>
                </c:pt>
                <c:pt idx="29">
                  <c:v>182</c:v>
                </c:pt>
                <c:pt idx="30">
                  <c:v>181</c:v>
                </c:pt>
                <c:pt idx="31">
                  <c:v>170</c:v>
                </c:pt>
                <c:pt idx="32">
                  <c:v>137</c:v>
                </c:pt>
                <c:pt idx="33">
                  <c:v>137</c:v>
                </c:pt>
                <c:pt idx="34">
                  <c:v>138</c:v>
                </c:pt>
                <c:pt idx="35">
                  <c:v>161</c:v>
                </c:pt>
                <c:pt idx="36">
                  <c:v>180</c:v>
                </c:pt>
                <c:pt idx="37">
                  <c:v>198</c:v>
                </c:pt>
                <c:pt idx="38">
                  <c:v>196</c:v>
                </c:pt>
                <c:pt idx="39">
                  <c:v>199</c:v>
                </c:pt>
                <c:pt idx="40">
                  <c:v>197</c:v>
                </c:pt>
                <c:pt idx="41">
                  <c:v>172</c:v>
                </c:pt>
                <c:pt idx="42">
                  <c:v>172</c:v>
                </c:pt>
                <c:pt idx="43">
                  <c:v>174</c:v>
                </c:pt>
                <c:pt idx="44">
                  <c:v>142</c:v>
                </c:pt>
                <c:pt idx="45">
                  <c:v>127</c:v>
                </c:pt>
                <c:pt idx="46">
                  <c:v>132</c:v>
                </c:pt>
                <c:pt idx="47">
                  <c:v>159</c:v>
                </c:pt>
                <c:pt idx="48">
                  <c:v>165</c:v>
                </c:pt>
                <c:pt idx="49">
                  <c:v>193</c:v>
                </c:pt>
                <c:pt idx="50">
                  <c:v>161</c:v>
                </c:pt>
                <c:pt idx="51">
                  <c:v>180</c:v>
                </c:pt>
                <c:pt idx="52">
                  <c:v>178</c:v>
                </c:pt>
                <c:pt idx="53">
                  <c:v>160</c:v>
                </c:pt>
                <c:pt idx="54">
                  <c:v>171</c:v>
                </c:pt>
                <c:pt idx="55">
                  <c:v>174</c:v>
                </c:pt>
                <c:pt idx="56">
                  <c:v>136</c:v>
                </c:pt>
                <c:pt idx="57">
                  <c:v>135</c:v>
                </c:pt>
                <c:pt idx="58">
                  <c:v>136</c:v>
                </c:pt>
                <c:pt idx="59">
                  <c:v>169</c:v>
                </c:pt>
                <c:pt idx="60">
                  <c:v>175</c:v>
                </c:pt>
                <c:pt idx="61">
                  <c:v>206</c:v>
                </c:pt>
                <c:pt idx="62">
                  <c:v>180</c:v>
                </c:pt>
                <c:pt idx="63">
                  <c:v>194</c:v>
                </c:pt>
                <c:pt idx="64">
                  <c:v>197</c:v>
                </c:pt>
                <c:pt idx="65">
                  <c:v>175</c:v>
                </c:pt>
                <c:pt idx="66">
                  <c:v>198</c:v>
                </c:pt>
                <c:pt idx="67">
                  <c:v>189</c:v>
                </c:pt>
                <c:pt idx="68">
                  <c:v>145</c:v>
                </c:pt>
                <c:pt idx="69">
                  <c:v>146</c:v>
                </c:pt>
                <c:pt idx="70">
                  <c:v>149</c:v>
                </c:pt>
                <c:pt idx="71">
                  <c:v>183</c:v>
                </c:pt>
                <c:pt idx="72">
                  <c:v>199</c:v>
                </c:pt>
                <c:pt idx="73">
                  <c:v>218</c:v>
                </c:pt>
                <c:pt idx="74">
                  <c:v>190</c:v>
                </c:pt>
                <c:pt idx="75">
                  <c:v>232</c:v>
                </c:pt>
                <c:pt idx="76">
                  <c:v>232</c:v>
                </c:pt>
                <c:pt idx="77">
                  <c:v>216</c:v>
                </c:pt>
                <c:pt idx="78">
                  <c:v>242</c:v>
                </c:pt>
                <c:pt idx="79">
                  <c:v>224</c:v>
                </c:pt>
                <c:pt idx="80">
                  <c:v>167</c:v>
                </c:pt>
                <c:pt idx="81">
                  <c:v>166</c:v>
                </c:pt>
                <c:pt idx="82">
                  <c:v>171</c:v>
                </c:pt>
                <c:pt idx="83">
                  <c:v>212</c:v>
                </c:pt>
                <c:pt idx="84">
                  <c:v>220</c:v>
                </c:pt>
                <c:pt idx="85">
                  <c:v>250</c:v>
                </c:pt>
                <c:pt idx="86">
                  <c:v>230</c:v>
                </c:pt>
                <c:pt idx="87">
                  <c:v>261</c:v>
                </c:pt>
                <c:pt idx="88">
                  <c:v>252</c:v>
                </c:pt>
                <c:pt idx="89">
                  <c:v>228</c:v>
                </c:pt>
                <c:pt idx="90">
                  <c:v>263</c:v>
                </c:pt>
                <c:pt idx="91">
                  <c:v>247</c:v>
                </c:pt>
                <c:pt idx="92">
                  <c:v>194</c:v>
                </c:pt>
                <c:pt idx="93">
                  <c:v>192</c:v>
                </c:pt>
                <c:pt idx="94">
                  <c:v>196</c:v>
                </c:pt>
                <c:pt idx="95">
                  <c:v>231</c:v>
                </c:pt>
                <c:pt idx="96">
                  <c:v>246</c:v>
                </c:pt>
                <c:pt idx="97">
                  <c:v>298</c:v>
                </c:pt>
                <c:pt idx="98">
                  <c:v>269</c:v>
                </c:pt>
                <c:pt idx="99">
                  <c:v>284</c:v>
                </c:pt>
                <c:pt idx="100">
                  <c:v>279</c:v>
                </c:pt>
                <c:pt idx="101">
                  <c:v>288</c:v>
                </c:pt>
                <c:pt idx="102">
                  <c:v>302</c:v>
                </c:pt>
                <c:pt idx="103">
                  <c:v>286</c:v>
                </c:pt>
                <c:pt idx="104">
                  <c:v>211</c:v>
                </c:pt>
                <c:pt idx="105">
                  <c:v>216</c:v>
                </c:pt>
                <c:pt idx="106">
                  <c:v>219</c:v>
                </c:pt>
                <c:pt idx="107">
                  <c:v>258</c:v>
                </c:pt>
                <c:pt idx="108">
                  <c:v>286</c:v>
                </c:pt>
                <c:pt idx="109">
                  <c:v>327</c:v>
                </c:pt>
                <c:pt idx="110">
                  <c:v>287</c:v>
                </c:pt>
                <c:pt idx="111">
                  <c:v>327</c:v>
                </c:pt>
                <c:pt idx="112">
                  <c:v>322</c:v>
                </c:pt>
                <c:pt idx="113">
                  <c:v>303</c:v>
                </c:pt>
                <c:pt idx="114">
                  <c:v>328</c:v>
                </c:pt>
                <c:pt idx="115">
                  <c:v>321</c:v>
                </c:pt>
                <c:pt idx="116">
                  <c:v>226</c:v>
                </c:pt>
                <c:pt idx="117">
                  <c:v>218</c:v>
                </c:pt>
                <c:pt idx="118">
                  <c:v>224</c:v>
                </c:pt>
                <c:pt idx="119">
                  <c:v>253</c:v>
                </c:pt>
                <c:pt idx="120">
                  <c:v>270</c:v>
                </c:pt>
                <c:pt idx="121">
                  <c:v>335</c:v>
                </c:pt>
                <c:pt idx="122">
                  <c:v>272</c:v>
                </c:pt>
                <c:pt idx="123">
                  <c:v>325</c:v>
                </c:pt>
                <c:pt idx="124">
                  <c:v>317</c:v>
                </c:pt>
                <c:pt idx="125">
                  <c:v>304</c:v>
                </c:pt>
                <c:pt idx="126">
                  <c:v>308</c:v>
                </c:pt>
                <c:pt idx="127">
                  <c:v>293</c:v>
                </c:pt>
                <c:pt idx="128">
                  <c:v>210</c:v>
                </c:pt>
                <c:pt idx="129">
                  <c:v>213</c:v>
                </c:pt>
                <c:pt idx="130">
                  <c:v>210</c:v>
                </c:pt>
                <c:pt idx="131">
                  <c:v>243</c:v>
                </c:pt>
                <c:pt idx="132">
                  <c:v>253</c:v>
                </c:pt>
                <c:pt idx="133">
                  <c:v>302</c:v>
                </c:pt>
                <c:pt idx="134">
                  <c:v>261</c:v>
                </c:pt>
                <c:pt idx="135">
                  <c:v>295</c:v>
                </c:pt>
                <c:pt idx="136">
                  <c:v>289</c:v>
                </c:pt>
                <c:pt idx="137">
                  <c:v>287</c:v>
                </c:pt>
                <c:pt idx="138">
                  <c:v>307</c:v>
                </c:pt>
                <c:pt idx="139">
                  <c:v>272</c:v>
                </c:pt>
                <c:pt idx="140">
                  <c:v>213</c:v>
                </c:pt>
                <c:pt idx="141">
                  <c:v>209</c:v>
                </c:pt>
                <c:pt idx="142">
                  <c:v>207</c:v>
                </c:pt>
                <c:pt idx="143">
                  <c:v>258</c:v>
                </c:pt>
                <c:pt idx="144">
                  <c:v>262</c:v>
                </c:pt>
                <c:pt idx="145">
                  <c:v>301</c:v>
                </c:pt>
                <c:pt idx="146">
                  <c:v>255</c:v>
                </c:pt>
                <c:pt idx="147">
                  <c:v>305</c:v>
                </c:pt>
                <c:pt idx="148">
                  <c:v>299</c:v>
                </c:pt>
                <c:pt idx="149">
                  <c:v>276</c:v>
                </c:pt>
                <c:pt idx="150">
                  <c:v>296</c:v>
                </c:pt>
                <c:pt idx="151">
                  <c:v>271</c:v>
                </c:pt>
                <c:pt idx="152">
                  <c:v>224</c:v>
                </c:pt>
                <c:pt idx="153">
                  <c:v>212</c:v>
                </c:pt>
                <c:pt idx="154">
                  <c:v>219</c:v>
                </c:pt>
                <c:pt idx="155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4-4B72-B060-D27310EAE0E6}"/>
            </c:ext>
          </c:extLst>
        </c:ser>
        <c:ser>
          <c:idx val="2"/>
          <c:order val="2"/>
          <c:tx>
            <c:strRef>
              <c:f>'Brwon Double Exp'!$F$1</c:f>
              <c:strCache>
                <c:ptCount val="1"/>
                <c:pt idx="0">
                  <c:v>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Exp'!$F$2:$F$157</c:f>
            </c:numRef>
          </c:val>
          <c:smooth val="0"/>
          <c:extLst>
            <c:ext xmlns:c16="http://schemas.microsoft.com/office/drawing/2014/chart" uri="{C3380CC4-5D6E-409C-BE32-E72D297353CC}">
              <c16:uniqueId val="{00000002-2DA4-4B72-B060-D27310EAE0E6}"/>
            </c:ext>
          </c:extLst>
        </c:ser>
        <c:ser>
          <c:idx val="3"/>
          <c:order val="3"/>
          <c:tx>
            <c:strRef>
              <c:f>'Brwon Double Exp'!$G$1</c:f>
              <c:strCache>
                <c:ptCount val="1"/>
                <c:pt idx="0">
                  <c:v>A''t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Exp'!$G$2:$G$157</c:f>
            </c:numRef>
          </c:val>
          <c:smooth val="0"/>
          <c:extLst>
            <c:ext xmlns:c16="http://schemas.microsoft.com/office/drawing/2014/chart" uri="{C3380CC4-5D6E-409C-BE32-E72D297353CC}">
              <c16:uniqueId val="{00000003-2DA4-4B72-B060-D27310EAE0E6}"/>
            </c:ext>
          </c:extLst>
        </c:ser>
        <c:ser>
          <c:idx val="4"/>
          <c:order val="4"/>
          <c:tx>
            <c:strRef>
              <c:f>'Brwon Double Exp'!$H$1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Exp'!$H$2:$H$157</c:f>
            </c:numRef>
          </c:val>
          <c:smooth val="0"/>
          <c:extLst>
            <c:ext xmlns:c16="http://schemas.microsoft.com/office/drawing/2014/chart" uri="{C3380CC4-5D6E-409C-BE32-E72D297353CC}">
              <c16:uniqueId val="{00000004-2DA4-4B72-B060-D27310EAE0E6}"/>
            </c:ext>
          </c:extLst>
        </c:ser>
        <c:ser>
          <c:idx val="5"/>
          <c:order val="5"/>
          <c:tx>
            <c:strRef>
              <c:f>'Brwon Double Exp'!$I$1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Exp'!$I$2:$I$157</c:f>
            </c:numRef>
          </c:val>
          <c:smooth val="0"/>
          <c:extLst>
            <c:ext xmlns:c16="http://schemas.microsoft.com/office/drawing/2014/chart" uri="{C3380CC4-5D6E-409C-BE32-E72D297353CC}">
              <c16:uniqueId val="{00000005-2DA4-4B72-B060-D27310EAE0E6}"/>
            </c:ext>
          </c:extLst>
        </c:ser>
        <c:ser>
          <c:idx val="6"/>
          <c:order val="6"/>
          <c:tx>
            <c:strRef>
              <c:f>'Brwon Double Exp'!$J$1</c:f>
              <c:strCache>
                <c:ptCount val="1"/>
                <c:pt idx="0">
                  <c:v>Ft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'Brwon Double Exp'!$C$2:$C$157</c:f>
              <c:strCache>
                <c:ptCount val="156"/>
                <c:pt idx="0">
                  <c:v>2005 1</c:v>
                </c:pt>
                <c:pt idx="1">
                  <c:v>2005 2</c:v>
                </c:pt>
                <c:pt idx="2">
                  <c:v>2005 3</c:v>
                </c:pt>
                <c:pt idx="3">
                  <c:v>2005 4</c:v>
                </c:pt>
                <c:pt idx="4">
                  <c:v>2005 5</c:v>
                </c:pt>
                <c:pt idx="5">
                  <c:v>2005 6</c:v>
                </c:pt>
                <c:pt idx="6">
                  <c:v>2005 7</c:v>
                </c:pt>
                <c:pt idx="7">
                  <c:v>2005 8</c:v>
                </c:pt>
                <c:pt idx="8">
                  <c:v>2005 9</c:v>
                </c:pt>
                <c:pt idx="9">
                  <c:v>2005 10</c:v>
                </c:pt>
                <c:pt idx="10">
                  <c:v>2005 11</c:v>
                </c:pt>
                <c:pt idx="11">
                  <c:v>2005 12</c:v>
                </c:pt>
                <c:pt idx="12">
                  <c:v>2006 1</c:v>
                </c:pt>
                <c:pt idx="13">
                  <c:v>2006 2</c:v>
                </c:pt>
                <c:pt idx="14">
                  <c:v>2006 3</c:v>
                </c:pt>
                <c:pt idx="15">
                  <c:v>2006 4</c:v>
                </c:pt>
                <c:pt idx="16">
                  <c:v>2006 5</c:v>
                </c:pt>
                <c:pt idx="17">
                  <c:v>2006 6</c:v>
                </c:pt>
                <c:pt idx="18">
                  <c:v>2006 7</c:v>
                </c:pt>
                <c:pt idx="19">
                  <c:v>2006 8</c:v>
                </c:pt>
                <c:pt idx="20">
                  <c:v>2006 9</c:v>
                </c:pt>
                <c:pt idx="21">
                  <c:v>2006 10</c:v>
                </c:pt>
                <c:pt idx="22">
                  <c:v>2006 11</c:v>
                </c:pt>
                <c:pt idx="23">
                  <c:v>2006 12</c:v>
                </c:pt>
                <c:pt idx="24">
                  <c:v>2007 1</c:v>
                </c:pt>
                <c:pt idx="25">
                  <c:v>2007 2</c:v>
                </c:pt>
                <c:pt idx="26">
                  <c:v>2007 3</c:v>
                </c:pt>
                <c:pt idx="27">
                  <c:v>2007 4</c:v>
                </c:pt>
                <c:pt idx="28">
                  <c:v>2007 5</c:v>
                </c:pt>
                <c:pt idx="29">
                  <c:v>2007 6</c:v>
                </c:pt>
                <c:pt idx="30">
                  <c:v>2007 7</c:v>
                </c:pt>
                <c:pt idx="31">
                  <c:v>2007 8</c:v>
                </c:pt>
                <c:pt idx="32">
                  <c:v>2007 9</c:v>
                </c:pt>
                <c:pt idx="33">
                  <c:v>2007 10</c:v>
                </c:pt>
                <c:pt idx="34">
                  <c:v>2007 11</c:v>
                </c:pt>
                <c:pt idx="35">
                  <c:v>2007 12</c:v>
                </c:pt>
                <c:pt idx="36">
                  <c:v>2008 1</c:v>
                </c:pt>
                <c:pt idx="37">
                  <c:v>2008 2</c:v>
                </c:pt>
                <c:pt idx="38">
                  <c:v>2008 3</c:v>
                </c:pt>
                <c:pt idx="39">
                  <c:v>2008 4</c:v>
                </c:pt>
                <c:pt idx="40">
                  <c:v>2008 5</c:v>
                </c:pt>
                <c:pt idx="41">
                  <c:v>2008 6</c:v>
                </c:pt>
                <c:pt idx="42">
                  <c:v>2008 7</c:v>
                </c:pt>
                <c:pt idx="43">
                  <c:v>2008 8</c:v>
                </c:pt>
                <c:pt idx="44">
                  <c:v>2008 9</c:v>
                </c:pt>
                <c:pt idx="45">
                  <c:v>2008 10</c:v>
                </c:pt>
                <c:pt idx="46">
                  <c:v>2008 11</c:v>
                </c:pt>
                <c:pt idx="47">
                  <c:v>2008 12</c:v>
                </c:pt>
                <c:pt idx="48">
                  <c:v>2009 1</c:v>
                </c:pt>
                <c:pt idx="49">
                  <c:v>2009 2</c:v>
                </c:pt>
                <c:pt idx="50">
                  <c:v>2009 3</c:v>
                </c:pt>
                <c:pt idx="51">
                  <c:v>2009 4</c:v>
                </c:pt>
                <c:pt idx="52">
                  <c:v>2009 5</c:v>
                </c:pt>
                <c:pt idx="53">
                  <c:v>2009 6</c:v>
                </c:pt>
                <c:pt idx="54">
                  <c:v>2009 7</c:v>
                </c:pt>
                <c:pt idx="55">
                  <c:v>2009 8</c:v>
                </c:pt>
                <c:pt idx="56">
                  <c:v>2009 9</c:v>
                </c:pt>
                <c:pt idx="57">
                  <c:v>2009 10</c:v>
                </c:pt>
                <c:pt idx="58">
                  <c:v>2009 11</c:v>
                </c:pt>
                <c:pt idx="59">
                  <c:v>2009 12</c:v>
                </c:pt>
                <c:pt idx="60">
                  <c:v>2010 1</c:v>
                </c:pt>
                <c:pt idx="61">
                  <c:v>2010 2</c:v>
                </c:pt>
                <c:pt idx="62">
                  <c:v>2010 3</c:v>
                </c:pt>
                <c:pt idx="63">
                  <c:v>2010 4</c:v>
                </c:pt>
                <c:pt idx="64">
                  <c:v>2010 5</c:v>
                </c:pt>
                <c:pt idx="65">
                  <c:v>2010 6</c:v>
                </c:pt>
                <c:pt idx="66">
                  <c:v>2010 7</c:v>
                </c:pt>
                <c:pt idx="67">
                  <c:v>2010 8</c:v>
                </c:pt>
                <c:pt idx="68">
                  <c:v>2010 9</c:v>
                </c:pt>
                <c:pt idx="69">
                  <c:v>2010 10</c:v>
                </c:pt>
                <c:pt idx="70">
                  <c:v>2010 11</c:v>
                </c:pt>
                <c:pt idx="71">
                  <c:v>2010 12</c:v>
                </c:pt>
                <c:pt idx="72">
                  <c:v>2011 1</c:v>
                </c:pt>
                <c:pt idx="73">
                  <c:v>2011 2</c:v>
                </c:pt>
                <c:pt idx="74">
                  <c:v>2011 3</c:v>
                </c:pt>
                <c:pt idx="75">
                  <c:v>2011 4</c:v>
                </c:pt>
                <c:pt idx="76">
                  <c:v>2011 5</c:v>
                </c:pt>
                <c:pt idx="77">
                  <c:v>2011 6</c:v>
                </c:pt>
                <c:pt idx="78">
                  <c:v>2011 7</c:v>
                </c:pt>
                <c:pt idx="79">
                  <c:v>2011 8</c:v>
                </c:pt>
                <c:pt idx="80">
                  <c:v>2011 9</c:v>
                </c:pt>
                <c:pt idx="81">
                  <c:v>2011 10</c:v>
                </c:pt>
                <c:pt idx="82">
                  <c:v>2011 11</c:v>
                </c:pt>
                <c:pt idx="83">
                  <c:v>2011 12</c:v>
                </c:pt>
                <c:pt idx="84">
                  <c:v>2012 1</c:v>
                </c:pt>
                <c:pt idx="85">
                  <c:v>2012 2</c:v>
                </c:pt>
                <c:pt idx="86">
                  <c:v>2012 3</c:v>
                </c:pt>
                <c:pt idx="87">
                  <c:v>2012 4</c:v>
                </c:pt>
                <c:pt idx="88">
                  <c:v>2012 5</c:v>
                </c:pt>
                <c:pt idx="89">
                  <c:v>2012 6</c:v>
                </c:pt>
                <c:pt idx="90">
                  <c:v>2012 7</c:v>
                </c:pt>
                <c:pt idx="91">
                  <c:v>2012 8</c:v>
                </c:pt>
                <c:pt idx="92">
                  <c:v>2012 9</c:v>
                </c:pt>
                <c:pt idx="93">
                  <c:v>2012 10</c:v>
                </c:pt>
                <c:pt idx="94">
                  <c:v>2012 11</c:v>
                </c:pt>
                <c:pt idx="95">
                  <c:v>2012 12</c:v>
                </c:pt>
                <c:pt idx="96">
                  <c:v>2013 1</c:v>
                </c:pt>
                <c:pt idx="97">
                  <c:v>2013 2</c:v>
                </c:pt>
                <c:pt idx="98">
                  <c:v>2013 3</c:v>
                </c:pt>
                <c:pt idx="99">
                  <c:v>2013 4</c:v>
                </c:pt>
                <c:pt idx="100">
                  <c:v>2013 5</c:v>
                </c:pt>
                <c:pt idx="101">
                  <c:v>2013 6</c:v>
                </c:pt>
                <c:pt idx="102">
                  <c:v>2013 7</c:v>
                </c:pt>
                <c:pt idx="103">
                  <c:v>2013 8</c:v>
                </c:pt>
                <c:pt idx="104">
                  <c:v>2013 9</c:v>
                </c:pt>
                <c:pt idx="105">
                  <c:v>2013 10</c:v>
                </c:pt>
                <c:pt idx="106">
                  <c:v>2013 11</c:v>
                </c:pt>
                <c:pt idx="107">
                  <c:v>2013 12</c:v>
                </c:pt>
                <c:pt idx="108">
                  <c:v>2014 1</c:v>
                </c:pt>
                <c:pt idx="109">
                  <c:v>2014 2</c:v>
                </c:pt>
                <c:pt idx="110">
                  <c:v>2014 3</c:v>
                </c:pt>
                <c:pt idx="111">
                  <c:v>2014 4</c:v>
                </c:pt>
                <c:pt idx="112">
                  <c:v>2014 5</c:v>
                </c:pt>
                <c:pt idx="113">
                  <c:v>2014 6</c:v>
                </c:pt>
                <c:pt idx="114">
                  <c:v>2014 7</c:v>
                </c:pt>
                <c:pt idx="115">
                  <c:v>2014 8</c:v>
                </c:pt>
                <c:pt idx="116">
                  <c:v>2014 9</c:v>
                </c:pt>
                <c:pt idx="117">
                  <c:v>2014 10</c:v>
                </c:pt>
                <c:pt idx="118">
                  <c:v>2014 11</c:v>
                </c:pt>
                <c:pt idx="119">
                  <c:v>2014 12</c:v>
                </c:pt>
                <c:pt idx="120">
                  <c:v>2015 1</c:v>
                </c:pt>
                <c:pt idx="121">
                  <c:v>2015 2</c:v>
                </c:pt>
                <c:pt idx="122">
                  <c:v>2015 3</c:v>
                </c:pt>
                <c:pt idx="123">
                  <c:v>2015 4</c:v>
                </c:pt>
                <c:pt idx="124">
                  <c:v>2015 5</c:v>
                </c:pt>
                <c:pt idx="125">
                  <c:v>2015 6</c:v>
                </c:pt>
                <c:pt idx="126">
                  <c:v>2015 7</c:v>
                </c:pt>
                <c:pt idx="127">
                  <c:v>2015 8</c:v>
                </c:pt>
                <c:pt idx="128">
                  <c:v>2015 9</c:v>
                </c:pt>
                <c:pt idx="129">
                  <c:v>2015 10</c:v>
                </c:pt>
                <c:pt idx="130">
                  <c:v>2015 11</c:v>
                </c:pt>
                <c:pt idx="131">
                  <c:v>2015 12</c:v>
                </c:pt>
                <c:pt idx="132">
                  <c:v>2016 1</c:v>
                </c:pt>
                <c:pt idx="133">
                  <c:v>2016 2</c:v>
                </c:pt>
                <c:pt idx="134">
                  <c:v>2016 3</c:v>
                </c:pt>
                <c:pt idx="135">
                  <c:v>2016 4</c:v>
                </c:pt>
                <c:pt idx="136">
                  <c:v>2016 5</c:v>
                </c:pt>
                <c:pt idx="137">
                  <c:v>2016 6</c:v>
                </c:pt>
                <c:pt idx="138">
                  <c:v>2016 7</c:v>
                </c:pt>
                <c:pt idx="139">
                  <c:v>2016 8</c:v>
                </c:pt>
                <c:pt idx="140">
                  <c:v>2016 9</c:v>
                </c:pt>
                <c:pt idx="141">
                  <c:v>2016 10</c:v>
                </c:pt>
                <c:pt idx="142">
                  <c:v>2016 11</c:v>
                </c:pt>
                <c:pt idx="143">
                  <c:v>2016 12</c:v>
                </c:pt>
                <c:pt idx="144">
                  <c:v>2017 1</c:v>
                </c:pt>
                <c:pt idx="145">
                  <c:v>2017 2</c:v>
                </c:pt>
                <c:pt idx="146">
                  <c:v>2017 3</c:v>
                </c:pt>
                <c:pt idx="147">
                  <c:v>2017 4</c:v>
                </c:pt>
                <c:pt idx="148">
                  <c:v>2017 5</c:v>
                </c:pt>
                <c:pt idx="149">
                  <c:v>2017 6</c:v>
                </c:pt>
                <c:pt idx="150">
                  <c:v>2017 7</c:v>
                </c:pt>
                <c:pt idx="151">
                  <c:v>2017 8</c:v>
                </c:pt>
                <c:pt idx="152">
                  <c:v>2017 9</c:v>
                </c:pt>
                <c:pt idx="153">
                  <c:v>2017 10</c:v>
                </c:pt>
                <c:pt idx="154">
                  <c:v>2017 11</c:v>
                </c:pt>
                <c:pt idx="155">
                  <c:v>2017 12</c:v>
                </c:pt>
              </c:strCache>
            </c:strRef>
          </c:cat>
          <c:val>
            <c:numRef>
              <c:f>'Brwon Double Exp'!$J$2:$J$157</c:f>
              <c:numCache>
                <c:formatCode>General</c:formatCode>
                <c:ptCount val="156"/>
                <c:pt idx="1">
                  <c:v>125.98760281218365</c:v>
                </c:pt>
                <c:pt idx="2">
                  <c:v>140.25868571598465</c:v>
                </c:pt>
                <c:pt idx="3">
                  <c:v>160.77066043855709</c:v>
                </c:pt>
                <c:pt idx="4">
                  <c:v>160.69306515727587</c:v>
                </c:pt>
                <c:pt idx="5">
                  <c:v>135.22824302720139</c:v>
                </c:pt>
                <c:pt idx="6">
                  <c:v>141.82531817124027</c:v>
                </c:pt>
                <c:pt idx="7">
                  <c:v>144.26684481470951</c:v>
                </c:pt>
                <c:pt idx="8">
                  <c:v>115.03501547167006</c:v>
                </c:pt>
                <c:pt idx="9">
                  <c:v>102.72623215375042</c:v>
                </c:pt>
                <c:pt idx="10">
                  <c:v>85.462346044504741</c:v>
                </c:pt>
                <c:pt idx="11">
                  <c:v>102.30715183841997</c:v>
                </c:pt>
                <c:pt idx="12">
                  <c:v>136.21134273541105</c:v>
                </c:pt>
                <c:pt idx="13">
                  <c:v>145.62211628161162</c:v>
                </c:pt>
                <c:pt idx="14">
                  <c:v>148.56472201782458</c:v>
                </c:pt>
                <c:pt idx="15">
                  <c:v>163.66848719162803</c:v>
                </c:pt>
                <c:pt idx="16">
                  <c:v>163.01624494371103</c:v>
                </c:pt>
                <c:pt idx="17">
                  <c:v>139.82872250508663</c:v>
                </c:pt>
                <c:pt idx="18">
                  <c:v>143.5909209286429</c:v>
                </c:pt>
                <c:pt idx="19">
                  <c:v>150.88772765849566</c:v>
                </c:pt>
                <c:pt idx="20">
                  <c:v>123.71306186104324</c:v>
                </c:pt>
                <c:pt idx="21">
                  <c:v>108.49503492271795</c:v>
                </c:pt>
                <c:pt idx="22">
                  <c:v>96.067066567713937</c:v>
                </c:pt>
                <c:pt idx="23">
                  <c:v>115.96907706315935</c:v>
                </c:pt>
                <c:pt idx="24">
                  <c:v>150.22013793628162</c:v>
                </c:pt>
                <c:pt idx="25">
                  <c:v>199.24751560588444</c:v>
                </c:pt>
                <c:pt idx="26">
                  <c:v>186.65022422107324</c:v>
                </c:pt>
                <c:pt idx="27">
                  <c:v>187.09286391591462</c:v>
                </c:pt>
                <c:pt idx="28">
                  <c:v>193.68339083816321</c:v>
                </c:pt>
                <c:pt idx="29">
                  <c:v>189.4009702078302</c:v>
                </c:pt>
                <c:pt idx="30">
                  <c:v>185.47800531580361</c:v>
                </c:pt>
                <c:pt idx="31">
                  <c:v>172.36844069349328</c:v>
                </c:pt>
                <c:pt idx="32">
                  <c:v>135.47610156590477</c:v>
                </c:pt>
                <c:pt idx="33">
                  <c:v>126.64986046317848</c:v>
                </c:pt>
                <c:pt idx="34">
                  <c:v>128.03958625086904</c:v>
                </c:pt>
                <c:pt idx="35">
                  <c:v>153.89967384223402</c:v>
                </c:pt>
                <c:pt idx="36">
                  <c:v>181.14773373643771</c:v>
                </c:pt>
                <c:pt idx="37">
                  <c:v>205.67596209210447</c:v>
                </c:pt>
                <c:pt idx="38">
                  <c:v>207.87407053084817</c:v>
                </c:pt>
                <c:pt idx="39">
                  <c:v>208.45174261152823</c:v>
                </c:pt>
                <c:pt idx="40">
                  <c:v>204.22742595378844</c:v>
                </c:pt>
                <c:pt idx="41">
                  <c:v>176.34258536196734</c:v>
                </c:pt>
                <c:pt idx="42">
                  <c:v>168.29545196213076</c:v>
                </c:pt>
                <c:pt idx="43">
                  <c:v>169.21631409850903</c:v>
                </c:pt>
                <c:pt idx="44">
                  <c:v>138.61760101984046</c:v>
                </c:pt>
                <c:pt idx="45">
                  <c:v>116.81516300069632</c:v>
                </c:pt>
                <c:pt idx="46">
                  <c:v>118.92811156631031</c:v>
                </c:pt>
                <c:pt idx="47">
                  <c:v>149.75116701513446</c:v>
                </c:pt>
                <c:pt idx="48">
                  <c:v>165.76518951870884</c:v>
                </c:pt>
                <c:pt idx="49">
                  <c:v>197.59360795141751</c:v>
                </c:pt>
                <c:pt idx="50">
                  <c:v>172.36081686514694</c:v>
                </c:pt>
                <c:pt idx="51">
                  <c:v>182.23384418187402</c:v>
                </c:pt>
                <c:pt idx="52">
                  <c:v>182.13698527307068</c:v>
                </c:pt>
                <c:pt idx="53">
                  <c:v>163.06197733904392</c:v>
                </c:pt>
                <c:pt idx="54">
                  <c:v>168.54343572983558</c:v>
                </c:pt>
                <c:pt idx="55">
                  <c:v>173.52917218217203</c:v>
                </c:pt>
                <c:pt idx="56">
                  <c:v>136.86004223336889</c:v>
                </c:pt>
                <c:pt idx="57">
                  <c:v>126.49171403276009</c:v>
                </c:pt>
                <c:pt idx="58">
                  <c:v>127.03533020034426</c:v>
                </c:pt>
                <c:pt idx="59">
                  <c:v>162.4431570418341</c:v>
                </c:pt>
                <c:pt idx="60">
                  <c:v>178.9273681641908</c:v>
                </c:pt>
                <c:pt idx="61">
                  <c:v>213.08376703011177</c:v>
                </c:pt>
                <c:pt idx="62">
                  <c:v>193.81339908388733</c:v>
                </c:pt>
                <c:pt idx="63">
                  <c:v>199.55627742097005</c:v>
                </c:pt>
                <c:pt idx="64">
                  <c:v>202.60073786089015</c:v>
                </c:pt>
                <c:pt idx="65">
                  <c:v>179.93991298875454</c:v>
                </c:pt>
                <c:pt idx="66">
                  <c:v>196.06605581398594</c:v>
                </c:pt>
                <c:pt idx="67">
                  <c:v>191.56777755977183</c:v>
                </c:pt>
                <c:pt idx="68">
                  <c:v>145.76569507468838</c:v>
                </c:pt>
                <c:pt idx="69">
                  <c:v>135.1431800301383</c:v>
                </c:pt>
                <c:pt idx="70">
                  <c:v>138.2131118507192</c:v>
                </c:pt>
                <c:pt idx="71">
                  <c:v>175.70860845375447</c:v>
                </c:pt>
                <c:pt idx="72">
                  <c:v>202.90608027409243</c:v>
                </c:pt>
                <c:pt idx="73">
                  <c:v>227.7317820233857</c:v>
                </c:pt>
                <c:pt idx="74">
                  <c:v>203.46784259458872</c:v>
                </c:pt>
                <c:pt idx="75">
                  <c:v>236.07406414595732</c:v>
                </c:pt>
                <c:pt idx="76">
                  <c:v>243.19195062329516</c:v>
                </c:pt>
                <c:pt idx="77">
                  <c:v>226.15264387443881</c:v>
                </c:pt>
                <c:pt idx="78">
                  <c:v>245.37898587577916</c:v>
                </c:pt>
                <c:pt idx="79">
                  <c:v>231.31660957148341</c:v>
                </c:pt>
                <c:pt idx="80">
                  <c:v>168.92753775591731</c:v>
                </c:pt>
                <c:pt idx="81">
                  <c:v>151.87253300048661</c:v>
                </c:pt>
                <c:pt idx="82">
                  <c:v>156.15766628948342</c:v>
                </c:pt>
                <c:pt idx="83">
                  <c:v>201.97778460561369</c:v>
                </c:pt>
                <c:pt idx="84">
                  <c:v>223.93019629190553</c:v>
                </c:pt>
                <c:pt idx="85">
                  <c:v>258.44985187532427</c:v>
                </c:pt>
                <c:pt idx="86">
                  <c:v>244.93302096864272</c:v>
                </c:pt>
                <c:pt idx="87">
                  <c:v>268.84558877053115</c:v>
                </c:pt>
                <c:pt idx="88">
                  <c:v>263.84177423166562</c:v>
                </c:pt>
                <c:pt idx="89">
                  <c:v>235.60771294617035</c:v>
                </c:pt>
                <c:pt idx="90">
                  <c:v>261.68471366304527</c:v>
                </c:pt>
                <c:pt idx="91">
                  <c:v>252.50933391640228</c:v>
                </c:pt>
                <c:pt idx="92">
                  <c:v>195.79586455131624</c:v>
                </c:pt>
                <c:pt idx="93">
                  <c:v>179.1895622510888</c:v>
                </c:pt>
                <c:pt idx="94">
                  <c:v>182.25605754351361</c:v>
                </c:pt>
                <c:pt idx="95">
                  <c:v>221.49200896690979</c:v>
                </c:pt>
                <c:pt idx="96">
                  <c:v>248.67811532242422</c:v>
                </c:pt>
                <c:pt idx="97">
                  <c:v>306.83575310477744</c:v>
                </c:pt>
                <c:pt idx="98">
                  <c:v>290.11458047863243</c:v>
                </c:pt>
                <c:pt idx="99">
                  <c:v>295.66621739908095</c:v>
                </c:pt>
                <c:pt idx="100">
                  <c:v>289.12632374018949</c:v>
                </c:pt>
                <c:pt idx="101">
                  <c:v>293.96572280215946</c:v>
                </c:pt>
                <c:pt idx="102">
                  <c:v>307.69124727923082</c:v>
                </c:pt>
                <c:pt idx="103">
                  <c:v>293.67857050480103</c:v>
                </c:pt>
                <c:pt idx="104">
                  <c:v>213.19638654526605</c:v>
                </c:pt>
                <c:pt idx="105">
                  <c:v>197.56321298736589</c:v>
                </c:pt>
                <c:pt idx="106">
                  <c:v>201.28067532404671</c:v>
                </c:pt>
                <c:pt idx="107">
                  <c:v>245.6778945501292</c:v>
                </c:pt>
                <c:pt idx="108">
                  <c:v>287.86762211517095</c:v>
                </c:pt>
                <c:pt idx="109">
                  <c:v>338.96383476873075</c:v>
                </c:pt>
                <c:pt idx="110">
                  <c:v>308.68781784655874</c:v>
                </c:pt>
                <c:pt idx="111">
                  <c:v>335.73345843207812</c:v>
                </c:pt>
                <c:pt idx="112">
                  <c:v>335.29258936126803</c:v>
                </c:pt>
                <c:pt idx="113">
                  <c:v>312.83820846378671</c:v>
                </c:pt>
                <c:pt idx="114">
                  <c:v>329.79093109062893</c:v>
                </c:pt>
                <c:pt idx="115">
                  <c:v>326.56785058965113</c:v>
                </c:pt>
                <c:pt idx="116">
                  <c:v>229.29063184111763</c:v>
                </c:pt>
                <c:pt idx="117">
                  <c:v>196.18087916553998</c:v>
                </c:pt>
                <c:pt idx="118">
                  <c:v>199.38587693770154</c:v>
                </c:pt>
                <c:pt idx="119">
                  <c:v>235.37347689158821</c:v>
                </c:pt>
                <c:pt idx="120">
                  <c:v>265.78347943493668</c:v>
                </c:pt>
                <c:pt idx="121">
                  <c:v>339.48301308845475</c:v>
                </c:pt>
                <c:pt idx="122">
                  <c:v>293.70277873692322</c:v>
                </c:pt>
                <c:pt idx="123">
                  <c:v>329.88576709587096</c:v>
                </c:pt>
                <c:pt idx="124">
                  <c:v>329.68649468684453</c:v>
                </c:pt>
                <c:pt idx="125">
                  <c:v>313.44914626830996</c:v>
                </c:pt>
                <c:pt idx="126">
                  <c:v>311.03362928084488</c:v>
                </c:pt>
                <c:pt idx="127">
                  <c:v>294.65868916694382</c:v>
                </c:pt>
                <c:pt idx="128">
                  <c:v>207.08776233216588</c:v>
                </c:pt>
                <c:pt idx="129">
                  <c:v>188.96294624723765</c:v>
                </c:pt>
                <c:pt idx="130">
                  <c:v>187.45595019021656</c:v>
                </c:pt>
                <c:pt idx="131">
                  <c:v>225.75242987846303</c:v>
                </c:pt>
                <c:pt idx="132">
                  <c:v>225.75242987846303</c:v>
                </c:pt>
                <c:pt idx="133">
                  <c:v>222.36792869387494</c:v>
                </c:pt>
                <c:pt idx="134">
                  <c:v>218.98342750928686</c:v>
                </c:pt>
                <c:pt idx="135">
                  <c:v>215.59892632469874</c:v>
                </c:pt>
                <c:pt idx="136">
                  <c:v>212.21442514011065</c:v>
                </c:pt>
                <c:pt idx="137">
                  <c:v>208.82992395552256</c:v>
                </c:pt>
                <c:pt idx="138">
                  <c:v>205.44542277093447</c:v>
                </c:pt>
                <c:pt idx="139">
                  <c:v>202.06092158634638</c:v>
                </c:pt>
                <c:pt idx="140">
                  <c:v>198.67642040175829</c:v>
                </c:pt>
                <c:pt idx="141">
                  <c:v>195.29191921717018</c:v>
                </c:pt>
                <c:pt idx="142">
                  <c:v>191.90741803258209</c:v>
                </c:pt>
                <c:pt idx="143">
                  <c:v>188.522916847994</c:v>
                </c:pt>
                <c:pt idx="144">
                  <c:v>185.13841566340591</c:v>
                </c:pt>
                <c:pt idx="145">
                  <c:v>181.75391447881782</c:v>
                </c:pt>
                <c:pt idx="146">
                  <c:v>178.36941329422973</c:v>
                </c:pt>
                <c:pt idx="147">
                  <c:v>174.98491210964164</c:v>
                </c:pt>
                <c:pt idx="148">
                  <c:v>171.60041092505352</c:v>
                </c:pt>
                <c:pt idx="149">
                  <c:v>168.21590974046543</c:v>
                </c:pt>
                <c:pt idx="150">
                  <c:v>164.83140855587735</c:v>
                </c:pt>
                <c:pt idx="151">
                  <c:v>161.44690737128926</c:v>
                </c:pt>
                <c:pt idx="152">
                  <c:v>158.06240618670114</c:v>
                </c:pt>
                <c:pt idx="153">
                  <c:v>154.67790500211305</c:v>
                </c:pt>
                <c:pt idx="154">
                  <c:v>151.29340381752496</c:v>
                </c:pt>
                <c:pt idx="155">
                  <c:v>147.90890263293687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A4-4B72-B060-D27310EAE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372320"/>
        <c:axId val="297384800"/>
      </c:lineChart>
      <c:catAx>
        <c:axId val="2973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7384800"/>
        <c:crosses val="autoZero"/>
        <c:auto val="1"/>
        <c:lblAlgn val="ctr"/>
        <c:lblOffset val="100"/>
        <c:noMultiLvlLbl val="0"/>
      </c:catAx>
      <c:valAx>
        <c:axId val="2973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73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Double Exp'!$D$1</c:f>
              <c:strCache>
                <c:ptCount val="1"/>
                <c:pt idx="0">
                  <c:v>Optical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'Holt Double Exp'!$D$2:$D$183</c:f>
              <c:numCache>
                <c:formatCode>General</c:formatCode>
                <c:ptCount val="182"/>
                <c:pt idx="0">
                  <c:v>141</c:v>
                </c:pt>
                <c:pt idx="1">
                  <c:v>126</c:v>
                </c:pt>
                <c:pt idx="2">
                  <c:v>144</c:v>
                </c:pt>
                <c:pt idx="3">
                  <c:v>160</c:v>
                </c:pt>
                <c:pt idx="4">
                  <c:v>155</c:v>
                </c:pt>
                <c:pt idx="5">
                  <c:v>131</c:v>
                </c:pt>
                <c:pt idx="6">
                  <c:v>145</c:v>
                </c:pt>
                <c:pt idx="7">
                  <c:v>145</c:v>
                </c:pt>
                <c:pt idx="8">
                  <c:v>115</c:v>
                </c:pt>
                <c:pt idx="9">
                  <c:v>110</c:v>
                </c:pt>
                <c:pt idx="10">
                  <c:v>94</c:v>
                </c:pt>
                <c:pt idx="11">
                  <c:v>113</c:v>
                </c:pt>
                <c:pt idx="12">
                  <c:v>140</c:v>
                </c:pt>
                <c:pt idx="13">
                  <c:v>140</c:v>
                </c:pt>
                <c:pt idx="14">
                  <c:v>142</c:v>
                </c:pt>
                <c:pt idx="15">
                  <c:v>158</c:v>
                </c:pt>
                <c:pt idx="16">
                  <c:v>155</c:v>
                </c:pt>
                <c:pt idx="17">
                  <c:v>134</c:v>
                </c:pt>
                <c:pt idx="18">
                  <c:v>145</c:v>
                </c:pt>
                <c:pt idx="19">
                  <c:v>151</c:v>
                </c:pt>
                <c:pt idx="20">
                  <c:v>122</c:v>
                </c:pt>
                <c:pt idx="21">
                  <c:v>114</c:v>
                </c:pt>
                <c:pt idx="22">
                  <c:v>104</c:v>
                </c:pt>
                <c:pt idx="23">
                  <c:v>125</c:v>
                </c:pt>
                <c:pt idx="24">
                  <c:v>152</c:v>
                </c:pt>
                <c:pt idx="25">
                  <c:v>192</c:v>
                </c:pt>
                <c:pt idx="26">
                  <c:v>169</c:v>
                </c:pt>
                <c:pt idx="27">
                  <c:v>177</c:v>
                </c:pt>
                <c:pt idx="28">
                  <c:v>186</c:v>
                </c:pt>
                <c:pt idx="29">
                  <c:v>182</c:v>
                </c:pt>
                <c:pt idx="30">
                  <c:v>181</c:v>
                </c:pt>
                <c:pt idx="31">
                  <c:v>170</c:v>
                </c:pt>
                <c:pt idx="32">
                  <c:v>137</c:v>
                </c:pt>
                <c:pt idx="33">
                  <c:v>137</c:v>
                </c:pt>
                <c:pt idx="34">
                  <c:v>138</c:v>
                </c:pt>
                <c:pt idx="35">
                  <c:v>161</c:v>
                </c:pt>
                <c:pt idx="36">
                  <c:v>180</c:v>
                </c:pt>
                <c:pt idx="37">
                  <c:v>198</c:v>
                </c:pt>
                <c:pt idx="38">
                  <c:v>196</c:v>
                </c:pt>
                <c:pt idx="39">
                  <c:v>199</c:v>
                </c:pt>
                <c:pt idx="40">
                  <c:v>197</c:v>
                </c:pt>
                <c:pt idx="41">
                  <c:v>172</c:v>
                </c:pt>
                <c:pt idx="42">
                  <c:v>172</c:v>
                </c:pt>
                <c:pt idx="43">
                  <c:v>174</c:v>
                </c:pt>
                <c:pt idx="44">
                  <c:v>142</c:v>
                </c:pt>
                <c:pt idx="45">
                  <c:v>127</c:v>
                </c:pt>
                <c:pt idx="46">
                  <c:v>132</c:v>
                </c:pt>
                <c:pt idx="47">
                  <c:v>159</c:v>
                </c:pt>
                <c:pt idx="48">
                  <c:v>165</c:v>
                </c:pt>
                <c:pt idx="49">
                  <c:v>193</c:v>
                </c:pt>
                <c:pt idx="50">
                  <c:v>161</c:v>
                </c:pt>
                <c:pt idx="51">
                  <c:v>180</c:v>
                </c:pt>
                <c:pt idx="52">
                  <c:v>178</c:v>
                </c:pt>
                <c:pt idx="53">
                  <c:v>160</c:v>
                </c:pt>
                <c:pt idx="54">
                  <c:v>171</c:v>
                </c:pt>
                <c:pt idx="55">
                  <c:v>174</c:v>
                </c:pt>
                <c:pt idx="56">
                  <c:v>136</c:v>
                </c:pt>
                <c:pt idx="57">
                  <c:v>135</c:v>
                </c:pt>
                <c:pt idx="58">
                  <c:v>136</c:v>
                </c:pt>
                <c:pt idx="59">
                  <c:v>169</c:v>
                </c:pt>
                <c:pt idx="60">
                  <c:v>175</c:v>
                </c:pt>
                <c:pt idx="61">
                  <c:v>206</c:v>
                </c:pt>
                <c:pt idx="62">
                  <c:v>180</c:v>
                </c:pt>
                <c:pt idx="63">
                  <c:v>194</c:v>
                </c:pt>
                <c:pt idx="64">
                  <c:v>197</c:v>
                </c:pt>
                <c:pt idx="65">
                  <c:v>175</c:v>
                </c:pt>
                <c:pt idx="66">
                  <c:v>198</c:v>
                </c:pt>
                <c:pt idx="67">
                  <c:v>189</c:v>
                </c:pt>
                <c:pt idx="68">
                  <c:v>145</c:v>
                </c:pt>
                <c:pt idx="69">
                  <c:v>146</c:v>
                </c:pt>
                <c:pt idx="70">
                  <c:v>149</c:v>
                </c:pt>
                <c:pt idx="71">
                  <c:v>183</c:v>
                </c:pt>
                <c:pt idx="72">
                  <c:v>199</c:v>
                </c:pt>
                <c:pt idx="73">
                  <c:v>218</c:v>
                </c:pt>
                <c:pt idx="74">
                  <c:v>190</c:v>
                </c:pt>
                <c:pt idx="75">
                  <c:v>232</c:v>
                </c:pt>
                <c:pt idx="76">
                  <c:v>232</c:v>
                </c:pt>
                <c:pt idx="77">
                  <c:v>216</c:v>
                </c:pt>
                <c:pt idx="78">
                  <c:v>242</c:v>
                </c:pt>
                <c:pt idx="79">
                  <c:v>224</c:v>
                </c:pt>
                <c:pt idx="80">
                  <c:v>167</c:v>
                </c:pt>
                <c:pt idx="81">
                  <c:v>166</c:v>
                </c:pt>
                <c:pt idx="82">
                  <c:v>171</c:v>
                </c:pt>
                <c:pt idx="83">
                  <c:v>212</c:v>
                </c:pt>
                <c:pt idx="84">
                  <c:v>220</c:v>
                </c:pt>
                <c:pt idx="85">
                  <c:v>250</c:v>
                </c:pt>
                <c:pt idx="86">
                  <c:v>230</c:v>
                </c:pt>
                <c:pt idx="87">
                  <c:v>261</c:v>
                </c:pt>
                <c:pt idx="88">
                  <c:v>252</c:v>
                </c:pt>
                <c:pt idx="89">
                  <c:v>228</c:v>
                </c:pt>
                <c:pt idx="90">
                  <c:v>263</c:v>
                </c:pt>
                <c:pt idx="91">
                  <c:v>247</c:v>
                </c:pt>
                <c:pt idx="92">
                  <c:v>194</c:v>
                </c:pt>
                <c:pt idx="93">
                  <c:v>192</c:v>
                </c:pt>
                <c:pt idx="94">
                  <c:v>196</c:v>
                </c:pt>
                <c:pt idx="95">
                  <c:v>231</c:v>
                </c:pt>
                <c:pt idx="96">
                  <c:v>246</c:v>
                </c:pt>
                <c:pt idx="97">
                  <c:v>298</c:v>
                </c:pt>
                <c:pt idx="98">
                  <c:v>269</c:v>
                </c:pt>
                <c:pt idx="99">
                  <c:v>284</c:v>
                </c:pt>
                <c:pt idx="100">
                  <c:v>279</c:v>
                </c:pt>
                <c:pt idx="101">
                  <c:v>288</c:v>
                </c:pt>
                <c:pt idx="102">
                  <c:v>302</c:v>
                </c:pt>
                <c:pt idx="103">
                  <c:v>286</c:v>
                </c:pt>
                <c:pt idx="104">
                  <c:v>211</c:v>
                </c:pt>
                <c:pt idx="105">
                  <c:v>216</c:v>
                </c:pt>
                <c:pt idx="106">
                  <c:v>219</c:v>
                </c:pt>
                <c:pt idx="107">
                  <c:v>258</c:v>
                </c:pt>
                <c:pt idx="108">
                  <c:v>286</c:v>
                </c:pt>
                <c:pt idx="109">
                  <c:v>327</c:v>
                </c:pt>
                <c:pt idx="110">
                  <c:v>287</c:v>
                </c:pt>
                <c:pt idx="111">
                  <c:v>327</c:v>
                </c:pt>
                <c:pt idx="112">
                  <c:v>322</c:v>
                </c:pt>
                <c:pt idx="113">
                  <c:v>303</c:v>
                </c:pt>
                <c:pt idx="114">
                  <c:v>328</c:v>
                </c:pt>
                <c:pt idx="115">
                  <c:v>321</c:v>
                </c:pt>
                <c:pt idx="116">
                  <c:v>226</c:v>
                </c:pt>
                <c:pt idx="117">
                  <c:v>218</c:v>
                </c:pt>
                <c:pt idx="118">
                  <c:v>224</c:v>
                </c:pt>
                <c:pt idx="119">
                  <c:v>253</c:v>
                </c:pt>
                <c:pt idx="120">
                  <c:v>270</c:v>
                </c:pt>
                <c:pt idx="121">
                  <c:v>335</c:v>
                </c:pt>
                <c:pt idx="122">
                  <c:v>272</c:v>
                </c:pt>
                <c:pt idx="123">
                  <c:v>325</c:v>
                </c:pt>
                <c:pt idx="124">
                  <c:v>317</c:v>
                </c:pt>
                <c:pt idx="125">
                  <c:v>304</c:v>
                </c:pt>
                <c:pt idx="126">
                  <c:v>308</c:v>
                </c:pt>
                <c:pt idx="127">
                  <c:v>293</c:v>
                </c:pt>
                <c:pt idx="128">
                  <c:v>210</c:v>
                </c:pt>
                <c:pt idx="129">
                  <c:v>213</c:v>
                </c:pt>
                <c:pt idx="130">
                  <c:v>210</c:v>
                </c:pt>
                <c:pt idx="131">
                  <c:v>243</c:v>
                </c:pt>
                <c:pt idx="132">
                  <c:v>253</c:v>
                </c:pt>
                <c:pt idx="133">
                  <c:v>302</c:v>
                </c:pt>
                <c:pt idx="134">
                  <c:v>261</c:v>
                </c:pt>
                <c:pt idx="135">
                  <c:v>295</c:v>
                </c:pt>
                <c:pt idx="136">
                  <c:v>289</c:v>
                </c:pt>
                <c:pt idx="137">
                  <c:v>287</c:v>
                </c:pt>
                <c:pt idx="138">
                  <c:v>307</c:v>
                </c:pt>
                <c:pt idx="139">
                  <c:v>272</c:v>
                </c:pt>
                <c:pt idx="140">
                  <c:v>213</c:v>
                </c:pt>
                <c:pt idx="141">
                  <c:v>209</c:v>
                </c:pt>
                <c:pt idx="142">
                  <c:v>207</c:v>
                </c:pt>
                <c:pt idx="143">
                  <c:v>258</c:v>
                </c:pt>
                <c:pt idx="144">
                  <c:v>262</c:v>
                </c:pt>
                <c:pt idx="145">
                  <c:v>301</c:v>
                </c:pt>
                <c:pt idx="146">
                  <c:v>255</c:v>
                </c:pt>
                <c:pt idx="147">
                  <c:v>305</c:v>
                </c:pt>
                <c:pt idx="148">
                  <c:v>299</c:v>
                </c:pt>
                <c:pt idx="149">
                  <c:v>276</c:v>
                </c:pt>
                <c:pt idx="150">
                  <c:v>296</c:v>
                </c:pt>
                <c:pt idx="151">
                  <c:v>271</c:v>
                </c:pt>
                <c:pt idx="152">
                  <c:v>224</c:v>
                </c:pt>
                <c:pt idx="153">
                  <c:v>212</c:v>
                </c:pt>
                <c:pt idx="154">
                  <c:v>219</c:v>
                </c:pt>
                <c:pt idx="155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B-41A9-8AF6-B52139F06CD7}"/>
            </c:ext>
          </c:extLst>
        </c:ser>
        <c:ser>
          <c:idx val="1"/>
          <c:order val="1"/>
          <c:tx>
            <c:strRef>
              <c:f>'Holt Double Exp'!$G$1</c:f>
              <c:strCache>
                <c:ptCount val="1"/>
                <c:pt idx="0">
                  <c:v>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'Holt Double Exp'!$G$2:$G$183</c:f>
              <c:numCache>
                <c:formatCode>General</c:formatCode>
                <c:ptCount val="182"/>
                <c:pt idx="1">
                  <c:v>121.27479290689101</c:v>
                </c:pt>
                <c:pt idx="2">
                  <c:v>141.80565481452615</c:v>
                </c:pt>
                <c:pt idx="3">
                  <c:v>171.46051583051317</c:v>
                </c:pt>
                <c:pt idx="4">
                  <c:v>166.93329239233483</c:v>
                </c:pt>
                <c:pt idx="5">
                  <c:v>125.37187764791993</c:v>
                </c:pt>
                <c:pt idx="6">
                  <c:v>134.09587316233518</c:v>
                </c:pt>
                <c:pt idx="7">
                  <c:v>144.26808540516055</c:v>
                </c:pt>
                <c:pt idx="8">
                  <c:v>108.01045655089978</c:v>
                </c:pt>
                <c:pt idx="9">
                  <c:v>93.994292217442052</c:v>
                </c:pt>
                <c:pt idx="10">
                  <c:v>78.654695657111475</c:v>
                </c:pt>
                <c:pt idx="11">
                  <c:v>109.23473494716799</c:v>
                </c:pt>
                <c:pt idx="12">
                  <c:v>157.97328458697751</c:v>
                </c:pt>
                <c:pt idx="13">
                  <c:v>162.09668940496576</c:v>
                </c:pt>
                <c:pt idx="14">
                  <c:v>151.37327288616746</c:v>
                </c:pt>
                <c:pt idx="15">
                  <c:v>162.95580752689554</c:v>
                </c:pt>
                <c:pt idx="16">
                  <c:v>159.46707235969086</c:v>
                </c:pt>
                <c:pt idx="17">
                  <c:v>127.2487301685068</c:v>
                </c:pt>
                <c:pt idx="18">
                  <c:v>135.8040250095512</c:v>
                </c:pt>
                <c:pt idx="19">
                  <c:v>152.80188079628533</c:v>
                </c:pt>
                <c:pt idx="20">
                  <c:v>118.4476671542858</c:v>
                </c:pt>
                <c:pt idx="21">
                  <c:v>98.753813552769117</c:v>
                </c:pt>
                <c:pt idx="22">
                  <c:v>89.0503115685419</c:v>
                </c:pt>
                <c:pt idx="23">
                  <c:v>123.9056464638866</c:v>
                </c:pt>
                <c:pt idx="24">
                  <c:v>172.27480783838428</c:v>
                </c:pt>
                <c:pt idx="25">
                  <c:v>228.22275953436554</c:v>
                </c:pt>
                <c:pt idx="26">
                  <c:v>191.78661484182908</c:v>
                </c:pt>
                <c:pt idx="27">
                  <c:v>175.20093762514387</c:v>
                </c:pt>
                <c:pt idx="28">
                  <c:v>182.94748439544719</c:v>
                </c:pt>
                <c:pt idx="29">
                  <c:v>182.20224398179923</c:v>
                </c:pt>
                <c:pt idx="30">
                  <c:v>180.48336639610739</c:v>
                </c:pt>
                <c:pt idx="31">
                  <c:v>165.551410587812</c:v>
                </c:pt>
                <c:pt idx="32">
                  <c:v>119.45676044298274</c:v>
                </c:pt>
                <c:pt idx="33">
                  <c:v>115.92110260261323</c:v>
                </c:pt>
                <c:pt idx="34">
                  <c:v>130.17040950175053</c:v>
                </c:pt>
                <c:pt idx="35">
                  <c:v>170.87083062118643</c:v>
                </c:pt>
                <c:pt idx="36">
                  <c:v>203.15203715115439</c:v>
                </c:pt>
                <c:pt idx="37">
                  <c:v>222.43671482731543</c:v>
                </c:pt>
                <c:pt idx="38">
                  <c:v>209.81946034521053</c:v>
                </c:pt>
                <c:pt idx="39">
                  <c:v>200.42234986539401</c:v>
                </c:pt>
                <c:pt idx="40">
                  <c:v>193.68772374406913</c:v>
                </c:pt>
                <c:pt idx="41">
                  <c:v>160.24387696913453</c:v>
                </c:pt>
                <c:pt idx="42">
                  <c:v>157.02899825056119</c:v>
                </c:pt>
                <c:pt idx="43">
                  <c:v>168.64101953095843</c:v>
                </c:pt>
                <c:pt idx="44">
                  <c:v>133.27695508136335</c:v>
                </c:pt>
                <c:pt idx="45">
                  <c:v>107.34355042714704</c:v>
                </c:pt>
                <c:pt idx="46">
                  <c:v>118.5780053556385</c:v>
                </c:pt>
                <c:pt idx="47">
                  <c:v>167.36521569608536</c:v>
                </c:pt>
                <c:pt idx="48">
                  <c:v>185.9463469697545</c:v>
                </c:pt>
                <c:pt idx="49">
                  <c:v>215.54138934584043</c:v>
                </c:pt>
                <c:pt idx="50">
                  <c:v>167.48948209127298</c:v>
                </c:pt>
                <c:pt idx="51">
                  <c:v>172.65533829237074</c:v>
                </c:pt>
                <c:pt idx="52">
                  <c:v>176.59768461923974</c:v>
                </c:pt>
                <c:pt idx="53">
                  <c:v>154.7713598510397</c:v>
                </c:pt>
                <c:pt idx="54">
                  <c:v>165.74886246911623</c:v>
                </c:pt>
                <c:pt idx="55">
                  <c:v>176.9015983448497</c:v>
                </c:pt>
                <c:pt idx="56">
                  <c:v>127.84413437766889</c:v>
                </c:pt>
                <c:pt idx="57">
                  <c:v>115.71924528839982</c:v>
                </c:pt>
                <c:pt idx="58">
                  <c:v>125.92447042734423</c:v>
                </c:pt>
                <c:pt idx="59">
                  <c:v>180.15799035309379</c:v>
                </c:pt>
                <c:pt idx="60">
                  <c:v>198.67588956422239</c:v>
                </c:pt>
                <c:pt idx="61">
                  <c:v>230.43778111407249</c:v>
                </c:pt>
                <c:pt idx="62">
                  <c:v>189.85875508481215</c:v>
                </c:pt>
                <c:pt idx="63">
                  <c:v>188.56141594510808</c:v>
                </c:pt>
                <c:pt idx="64">
                  <c:v>195.77677617849412</c:v>
                </c:pt>
                <c:pt idx="65">
                  <c:v>169.56563291426548</c:v>
                </c:pt>
                <c:pt idx="66">
                  <c:v>195.2746556595944</c:v>
                </c:pt>
                <c:pt idx="67">
                  <c:v>193.57032944597358</c:v>
                </c:pt>
                <c:pt idx="68">
                  <c:v>131.12005605066668</c:v>
                </c:pt>
                <c:pt idx="69">
                  <c:v>121.06091175836679</c:v>
                </c:pt>
                <c:pt idx="70">
                  <c:v>138.40427731263244</c:v>
                </c:pt>
                <c:pt idx="71">
                  <c:v>196.68494875087902</c:v>
                </c:pt>
                <c:pt idx="72">
                  <c:v>228.22522441189957</c:v>
                </c:pt>
                <c:pt idx="73">
                  <c:v>244.54441024970151</c:v>
                </c:pt>
                <c:pt idx="74">
                  <c:v>194.77269374335279</c:v>
                </c:pt>
                <c:pt idx="75">
                  <c:v>231.26982997346343</c:v>
                </c:pt>
                <c:pt idx="76">
                  <c:v>243.83710098111405</c:v>
                </c:pt>
                <c:pt idx="77">
                  <c:v>218.69459651807219</c:v>
                </c:pt>
                <c:pt idx="78">
                  <c:v>243.33783762045647</c:v>
                </c:pt>
                <c:pt idx="79">
                  <c:v>226.53224704833718</c:v>
                </c:pt>
                <c:pt idx="80">
                  <c:v>143.06307818577579</c:v>
                </c:pt>
                <c:pt idx="81">
                  <c:v>130.09195640841065</c:v>
                </c:pt>
                <c:pt idx="82">
                  <c:v>156.47390659246588</c:v>
                </c:pt>
                <c:pt idx="83">
                  <c:v>229.73165253843456</c:v>
                </c:pt>
                <c:pt idx="84">
                  <c:v>252.82848756688628</c:v>
                </c:pt>
                <c:pt idx="85">
                  <c:v>278.65409024584824</c:v>
                </c:pt>
                <c:pt idx="86">
                  <c:v>241.31615865066843</c:v>
                </c:pt>
                <c:pt idx="87">
                  <c:v>262.84873454374815</c:v>
                </c:pt>
                <c:pt idx="88">
                  <c:v>256.70627806791862</c:v>
                </c:pt>
                <c:pt idx="89">
                  <c:v>219.43849461305896</c:v>
                </c:pt>
                <c:pt idx="90">
                  <c:v>259.62260138297529</c:v>
                </c:pt>
                <c:pt idx="91">
                  <c:v>253.78494799976852</c:v>
                </c:pt>
                <c:pt idx="92">
                  <c:v>176.45313313666935</c:v>
                </c:pt>
                <c:pt idx="93">
                  <c:v>159.90711249115665</c:v>
                </c:pt>
                <c:pt idx="94">
                  <c:v>181.21993792548591</c:v>
                </c:pt>
                <c:pt idx="95">
                  <c:v>244.94696603912035</c:v>
                </c:pt>
                <c:pt idx="96">
                  <c:v>276.77766393090928</c:v>
                </c:pt>
                <c:pt idx="97">
                  <c:v>336.28045120825038</c:v>
                </c:pt>
                <c:pt idx="98">
                  <c:v>291.62348677644457</c:v>
                </c:pt>
                <c:pt idx="99">
                  <c:v>281.78571803934136</c:v>
                </c:pt>
                <c:pt idx="100">
                  <c:v>273.32347848027041</c:v>
                </c:pt>
                <c:pt idx="101">
                  <c:v>286.34909340203541</c:v>
                </c:pt>
                <c:pt idx="102">
                  <c:v>310.48266165198476</c:v>
                </c:pt>
                <c:pt idx="103">
                  <c:v>291.4092895644618</c:v>
                </c:pt>
                <c:pt idx="104">
                  <c:v>181.19947542993503</c:v>
                </c:pt>
                <c:pt idx="105">
                  <c:v>171.318018642493</c:v>
                </c:pt>
                <c:pt idx="106">
                  <c:v>201.91002906005403</c:v>
                </c:pt>
                <c:pt idx="107">
                  <c:v>275.59983433605311</c:v>
                </c:pt>
                <c:pt idx="108">
                  <c:v>325.66993589054852</c:v>
                </c:pt>
                <c:pt idx="109">
                  <c:v>370.56045729789531</c:v>
                </c:pt>
                <c:pt idx="110">
                  <c:v>302.83159163471652</c:v>
                </c:pt>
                <c:pt idx="111">
                  <c:v>323.32299858573793</c:v>
                </c:pt>
                <c:pt idx="112">
                  <c:v>325.87602159989632</c:v>
                </c:pt>
                <c:pt idx="113">
                  <c:v>298.72640996544783</c:v>
                </c:pt>
                <c:pt idx="114">
                  <c:v>326.02355591716099</c:v>
                </c:pt>
                <c:pt idx="115">
                  <c:v>327.01874576524688</c:v>
                </c:pt>
                <c:pt idx="116">
                  <c:v>196.30165620217028</c:v>
                </c:pt>
                <c:pt idx="117">
                  <c:v>162.18220880343227</c:v>
                </c:pt>
                <c:pt idx="118">
                  <c:v>196.2031146022741</c:v>
                </c:pt>
                <c:pt idx="119">
                  <c:v>264.80975754960019</c:v>
                </c:pt>
                <c:pt idx="120">
                  <c:v>302.3575086971581</c:v>
                </c:pt>
                <c:pt idx="121">
                  <c:v>380.07943813462805</c:v>
                </c:pt>
                <c:pt idx="122">
                  <c:v>291.44845102198605</c:v>
                </c:pt>
                <c:pt idx="123">
                  <c:v>319.98796153874656</c:v>
                </c:pt>
                <c:pt idx="124">
                  <c:v>322.08524715405252</c:v>
                </c:pt>
                <c:pt idx="125">
                  <c:v>301.9996012736238</c:v>
                </c:pt>
                <c:pt idx="126">
                  <c:v>302.03672140285749</c:v>
                </c:pt>
                <c:pt idx="127">
                  <c:v>285.97630327729655</c:v>
                </c:pt>
                <c:pt idx="128">
                  <c:v>174.37303731470939</c:v>
                </c:pt>
                <c:pt idx="129">
                  <c:v>165.24869727562805</c:v>
                </c:pt>
                <c:pt idx="130">
                  <c:v>190.11918262522266</c:v>
                </c:pt>
                <c:pt idx="131">
                  <c:v>255.75718286534595</c:v>
                </c:pt>
                <c:pt idx="132">
                  <c:v>255.75718286534595</c:v>
                </c:pt>
                <c:pt idx="133">
                  <c:v>286.01633232835485</c:v>
                </c:pt>
                <c:pt idx="134">
                  <c:v>316.27548179136375</c:v>
                </c:pt>
                <c:pt idx="135">
                  <c:v>346.53463125437264</c:v>
                </c:pt>
                <c:pt idx="136">
                  <c:v>376.79378071738154</c:v>
                </c:pt>
                <c:pt idx="137">
                  <c:v>407.05293018039049</c:v>
                </c:pt>
                <c:pt idx="138">
                  <c:v>437.31207964339933</c:v>
                </c:pt>
                <c:pt idx="139">
                  <c:v>467.57122910640828</c:v>
                </c:pt>
                <c:pt idx="140">
                  <c:v>497.83037856941718</c:v>
                </c:pt>
                <c:pt idx="141">
                  <c:v>528.08952803242607</c:v>
                </c:pt>
                <c:pt idx="142">
                  <c:v>558.34867749543491</c:v>
                </c:pt>
                <c:pt idx="143">
                  <c:v>588.60782695844387</c:v>
                </c:pt>
                <c:pt idx="144">
                  <c:v>618.86697642145282</c:v>
                </c:pt>
                <c:pt idx="145">
                  <c:v>649.12612588446166</c:v>
                </c:pt>
                <c:pt idx="146">
                  <c:v>679.3852753474705</c:v>
                </c:pt>
                <c:pt idx="147">
                  <c:v>709.64442481047945</c:v>
                </c:pt>
                <c:pt idx="148">
                  <c:v>739.9035742734884</c:v>
                </c:pt>
                <c:pt idx="149">
                  <c:v>770.16272373649736</c:v>
                </c:pt>
                <c:pt idx="150">
                  <c:v>800.42187319950608</c:v>
                </c:pt>
                <c:pt idx="151">
                  <c:v>830.68102266251503</c:v>
                </c:pt>
                <c:pt idx="152">
                  <c:v>860.94017212552399</c:v>
                </c:pt>
                <c:pt idx="153">
                  <c:v>891.19932158853294</c:v>
                </c:pt>
                <c:pt idx="154">
                  <c:v>921.45847105154166</c:v>
                </c:pt>
                <c:pt idx="155">
                  <c:v>951.71762051455062</c:v>
                </c:pt>
                <c:pt idx="156">
                  <c:v>286.22047891056246</c:v>
                </c:pt>
                <c:pt idx="157">
                  <c:v>326.7376263497427</c:v>
                </c:pt>
                <c:pt idx="158">
                  <c:v>367.25477378892299</c:v>
                </c:pt>
                <c:pt idx="159">
                  <c:v>407.77192122810322</c:v>
                </c:pt>
                <c:pt idx="160">
                  <c:v>448.28906866728352</c:v>
                </c:pt>
                <c:pt idx="161">
                  <c:v>488.80621610646381</c:v>
                </c:pt>
                <c:pt idx="162">
                  <c:v>529.32336354564404</c:v>
                </c:pt>
                <c:pt idx="163">
                  <c:v>569.84051098482428</c:v>
                </c:pt>
                <c:pt idx="164">
                  <c:v>610.35765842400463</c:v>
                </c:pt>
                <c:pt idx="165">
                  <c:v>650.87480586318486</c:v>
                </c:pt>
                <c:pt idx="166">
                  <c:v>691.39195330236521</c:v>
                </c:pt>
                <c:pt idx="167">
                  <c:v>731.90910074154544</c:v>
                </c:pt>
                <c:pt idx="168">
                  <c:v>772.42624818072568</c:v>
                </c:pt>
                <c:pt idx="169">
                  <c:v>812.94339561990591</c:v>
                </c:pt>
                <c:pt idx="170">
                  <c:v>853.46054305908626</c:v>
                </c:pt>
                <c:pt idx="171">
                  <c:v>893.9776904982665</c:v>
                </c:pt>
                <c:pt idx="172">
                  <c:v>934.49483793744673</c:v>
                </c:pt>
                <c:pt idx="173">
                  <c:v>975.01198537662708</c:v>
                </c:pt>
                <c:pt idx="174">
                  <c:v>1015.5291328158073</c:v>
                </c:pt>
                <c:pt idx="175">
                  <c:v>1056.0462802549876</c:v>
                </c:pt>
                <c:pt idx="176">
                  <c:v>1096.5634276941678</c:v>
                </c:pt>
                <c:pt idx="177">
                  <c:v>1137.0805751333482</c:v>
                </c:pt>
                <c:pt idx="178">
                  <c:v>1177.5977225725283</c:v>
                </c:pt>
                <c:pt idx="179">
                  <c:v>1218.1148700117087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B-41A9-8AF6-B52139F06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178367"/>
        <c:axId val="1806175871"/>
      </c:lineChart>
      <c:catAx>
        <c:axId val="180617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175871"/>
        <c:crosses val="autoZero"/>
        <c:auto val="1"/>
        <c:lblAlgn val="ctr"/>
        <c:lblOffset val="100"/>
        <c:noMultiLvlLbl val="0"/>
      </c:catAx>
      <c:valAx>
        <c:axId val="18061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17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Out-Simple</a:t>
            </a:r>
            <a:r>
              <a:rPr lang="en-US" altLang="zh-TW" baseline="0"/>
              <a:t> - Prediction and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 Multiplicative '!$D$1</c:f>
              <c:strCache>
                <c:ptCount val="1"/>
                <c:pt idx="0">
                  <c:v>Optical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'Winter Multiplicative '!$D$2:$D$187</c:f>
              <c:numCache>
                <c:formatCode>General</c:formatCode>
                <c:ptCount val="186"/>
                <c:pt idx="0">
                  <c:v>141</c:v>
                </c:pt>
                <c:pt idx="1">
                  <c:v>126</c:v>
                </c:pt>
                <c:pt idx="2">
                  <c:v>144</c:v>
                </c:pt>
                <c:pt idx="3">
                  <c:v>160</c:v>
                </c:pt>
                <c:pt idx="4">
                  <c:v>155</c:v>
                </c:pt>
                <c:pt idx="5">
                  <c:v>131</c:v>
                </c:pt>
                <c:pt idx="6">
                  <c:v>145</c:v>
                </c:pt>
                <c:pt idx="7">
                  <c:v>145</c:v>
                </c:pt>
                <c:pt idx="8">
                  <c:v>115</c:v>
                </c:pt>
                <c:pt idx="9">
                  <c:v>110</c:v>
                </c:pt>
                <c:pt idx="10">
                  <c:v>94</c:v>
                </c:pt>
                <c:pt idx="11">
                  <c:v>113</c:v>
                </c:pt>
                <c:pt idx="12">
                  <c:v>140</c:v>
                </c:pt>
                <c:pt idx="13">
                  <c:v>140</c:v>
                </c:pt>
                <c:pt idx="14">
                  <c:v>142</c:v>
                </c:pt>
                <c:pt idx="15">
                  <c:v>158</c:v>
                </c:pt>
                <c:pt idx="16">
                  <c:v>155</c:v>
                </c:pt>
                <c:pt idx="17">
                  <c:v>134</c:v>
                </c:pt>
                <c:pt idx="18">
                  <c:v>145</c:v>
                </c:pt>
                <c:pt idx="19">
                  <c:v>151</c:v>
                </c:pt>
                <c:pt idx="20">
                  <c:v>122</c:v>
                </c:pt>
                <c:pt idx="21">
                  <c:v>114</c:v>
                </c:pt>
                <c:pt idx="22">
                  <c:v>104</c:v>
                </c:pt>
                <c:pt idx="23">
                  <c:v>125</c:v>
                </c:pt>
                <c:pt idx="24">
                  <c:v>152</c:v>
                </c:pt>
                <c:pt idx="25">
                  <c:v>192</c:v>
                </c:pt>
                <c:pt idx="26">
                  <c:v>169</c:v>
                </c:pt>
                <c:pt idx="27">
                  <c:v>177</c:v>
                </c:pt>
                <c:pt idx="28">
                  <c:v>186</c:v>
                </c:pt>
                <c:pt idx="29">
                  <c:v>182</c:v>
                </c:pt>
                <c:pt idx="30">
                  <c:v>181</c:v>
                </c:pt>
                <c:pt idx="31">
                  <c:v>170</c:v>
                </c:pt>
                <c:pt idx="32">
                  <c:v>137</c:v>
                </c:pt>
                <c:pt idx="33">
                  <c:v>137</c:v>
                </c:pt>
                <c:pt idx="34">
                  <c:v>138</c:v>
                </c:pt>
                <c:pt idx="35">
                  <c:v>161</c:v>
                </c:pt>
                <c:pt idx="36">
                  <c:v>180</c:v>
                </c:pt>
                <c:pt idx="37">
                  <c:v>198</c:v>
                </c:pt>
                <c:pt idx="38">
                  <c:v>196</c:v>
                </c:pt>
                <c:pt idx="39">
                  <c:v>199</c:v>
                </c:pt>
                <c:pt idx="40">
                  <c:v>197</c:v>
                </c:pt>
                <c:pt idx="41">
                  <c:v>172</c:v>
                </c:pt>
                <c:pt idx="42">
                  <c:v>172</c:v>
                </c:pt>
                <c:pt idx="43">
                  <c:v>174</c:v>
                </c:pt>
                <c:pt idx="44">
                  <c:v>142</c:v>
                </c:pt>
                <c:pt idx="45">
                  <c:v>127</c:v>
                </c:pt>
                <c:pt idx="46">
                  <c:v>132</c:v>
                </c:pt>
                <c:pt idx="47">
                  <c:v>159</c:v>
                </c:pt>
                <c:pt idx="48">
                  <c:v>165</c:v>
                </c:pt>
                <c:pt idx="49">
                  <c:v>193</c:v>
                </c:pt>
                <c:pt idx="50">
                  <c:v>161</c:v>
                </c:pt>
                <c:pt idx="51">
                  <c:v>180</c:v>
                </c:pt>
                <c:pt idx="52">
                  <c:v>178</c:v>
                </c:pt>
                <c:pt idx="53">
                  <c:v>160</c:v>
                </c:pt>
                <c:pt idx="54">
                  <c:v>171</c:v>
                </c:pt>
                <c:pt idx="55">
                  <c:v>174</c:v>
                </c:pt>
                <c:pt idx="56">
                  <c:v>136</c:v>
                </c:pt>
                <c:pt idx="57">
                  <c:v>135</c:v>
                </c:pt>
                <c:pt idx="58">
                  <c:v>136</c:v>
                </c:pt>
                <c:pt idx="59">
                  <c:v>169</c:v>
                </c:pt>
                <c:pt idx="60">
                  <c:v>175</c:v>
                </c:pt>
                <c:pt idx="61">
                  <c:v>206</c:v>
                </c:pt>
                <c:pt idx="62">
                  <c:v>180</c:v>
                </c:pt>
                <c:pt idx="63">
                  <c:v>194</c:v>
                </c:pt>
                <c:pt idx="64">
                  <c:v>197</c:v>
                </c:pt>
                <c:pt idx="65">
                  <c:v>175</c:v>
                </c:pt>
                <c:pt idx="66">
                  <c:v>198</c:v>
                </c:pt>
                <c:pt idx="67">
                  <c:v>189</c:v>
                </c:pt>
                <c:pt idx="68">
                  <c:v>145</c:v>
                </c:pt>
                <c:pt idx="69">
                  <c:v>146</c:v>
                </c:pt>
                <c:pt idx="70">
                  <c:v>149</c:v>
                </c:pt>
                <c:pt idx="71">
                  <c:v>183</c:v>
                </c:pt>
                <c:pt idx="72">
                  <c:v>199</c:v>
                </c:pt>
                <c:pt idx="73">
                  <c:v>218</c:v>
                </c:pt>
                <c:pt idx="74">
                  <c:v>190</c:v>
                </c:pt>
                <c:pt idx="75">
                  <c:v>232</c:v>
                </c:pt>
                <c:pt idx="76">
                  <c:v>232</c:v>
                </c:pt>
                <c:pt idx="77">
                  <c:v>216</c:v>
                </c:pt>
                <c:pt idx="78">
                  <c:v>242</c:v>
                </c:pt>
                <c:pt idx="79">
                  <c:v>224</c:v>
                </c:pt>
                <c:pt idx="80">
                  <c:v>167</c:v>
                </c:pt>
                <c:pt idx="81">
                  <c:v>166</c:v>
                </c:pt>
                <c:pt idx="82">
                  <c:v>171</c:v>
                </c:pt>
                <c:pt idx="83">
                  <c:v>212</c:v>
                </c:pt>
                <c:pt idx="84">
                  <c:v>220</c:v>
                </c:pt>
                <c:pt idx="85">
                  <c:v>250</c:v>
                </c:pt>
                <c:pt idx="86">
                  <c:v>230</c:v>
                </c:pt>
                <c:pt idx="87">
                  <c:v>261</c:v>
                </c:pt>
                <c:pt idx="88">
                  <c:v>252</c:v>
                </c:pt>
                <c:pt idx="89">
                  <c:v>228</c:v>
                </c:pt>
                <c:pt idx="90">
                  <c:v>263</c:v>
                </c:pt>
                <c:pt idx="91">
                  <c:v>247</c:v>
                </c:pt>
                <c:pt idx="92">
                  <c:v>194</c:v>
                </c:pt>
                <c:pt idx="93">
                  <c:v>192</c:v>
                </c:pt>
                <c:pt idx="94">
                  <c:v>196</c:v>
                </c:pt>
                <c:pt idx="95">
                  <c:v>231</c:v>
                </c:pt>
                <c:pt idx="96">
                  <c:v>246</c:v>
                </c:pt>
                <c:pt idx="97">
                  <c:v>298</c:v>
                </c:pt>
                <c:pt idx="98">
                  <c:v>269</c:v>
                </c:pt>
                <c:pt idx="99">
                  <c:v>284</c:v>
                </c:pt>
                <c:pt idx="100">
                  <c:v>279</c:v>
                </c:pt>
                <c:pt idx="101">
                  <c:v>288</c:v>
                </c:pt>
                <c:pt idx="102">
                  <c:v>302</c:v>
                </c:pt>
                <c:pt idx="103">
                  <c:v>286</c:v>
                </c:pt>
                <c:pt idx="104">
                  <c:v>211</c:v>
                </c:pt>
                <c:pt idx="105">
                  <c:v>216</c:v>
                </c:pt>
                <c:pt idx="106">
                  <c:v>219</c:v>
                </c:pt>
                <c:pt idx="107">
                  <c:v>258</c:v>
                </c:pt>
                <c:pt idx="108">
                  <c:v>286</c:v>
                </c:pt>
                <c:pt idx="109">
                  <c:v>327</c:v>
                </c:pt>
                <c:pt idx="110">
                  <c:v>287</c:v>
                </c:pt>
                <c:pt idx="111">
                  <c:v>327</c:v>
                </c:pt>
                <c:pt idx="112">
                  <c:v>322</c:v>
                </c:pt>
                <c:pt idx="113">
                  <c:v>303</c:v>
                </c:pt>
                <c:pt idx="114">
                  <c:v>328</c:v>
                </c:pt>
                <c:pt idx="115">
                  <c:v>321</c:v>
                </c:pt>
                <c:pt idx="116">
                  <c:v>226</c:v>
                </c:pt>
                <c:pt idx="117">
                  <c:v>218</c:v>
                </c:pt>
                <c:pt idx="118">
                  <c:v>224</c:v>
                </c:pt>
                <c:pt idx="119">
                  <c:v>253</c:v>
                </c:pt>
                <c:pt idx="120">
                  <c:v>270</c:v>
                </c:pt>
                <c:pt idx="121">
                  <c:v>335</c:v>
                </c:pt>
                <c:pt idx="122">
                  <c:v>272</c:v>
                </c:pt>
                <c:pt idx="123">
                  <c:v>325</c:v>
                </c:pt>
                <c:pt idx="124">
                  <c:v>317</c:v>
                </c:pt>
                <c:pt idx="125">
                  <c:v>304</c:v>
                </c:pt>
                <c:pt idx="126">
                  <c:v>308</c:v>
                </c:pt>
                <c:pt idx="127">
                  <c:v>293</c:v>
                </c:pt>
                <c:pt idx="128">
                  <c:v>210</c:v>
                </c:pt>
                <c:pt idx="129">
                  <c:v>213</c:v>
                </c:pt>
                <c:pt idx="130">
                  <c:v>210</c:v>
                </c:pt>
                <c:pt idx="131">
                  <c:v>243</c:v>
                </c:pt>
                <c:pt idx="132">
                  <c:v>253</c:v>
                </c:pt>
                <c:pt idx="133">
                  <c:v>302</c:v>
                </c:pt>
                <c:pt idx="134">
                  <c:v>261</c:v>
                </c:pt>
                <c:pt idx="135">
                  <c:v>295</c:v>
                </c:pt>
                <c:pt idx="136">
                  <c:v>289</c:v>
                </c:pt>
                <c:pt idx="137">
                  <c:v>287</c:v>
                </c:pt>
                <c:pt idx="138">
                  <c:v>307</c:v>
                </c:pt>
                <c:pt idx="139">
                  <c:v>272</c:v>
                </c:pt>
                <c:pt idx="140">
                  <c:v>213</c:v>
                </c:pt>
                <c:pt idx="141">
                  <c:v>209</c:v>
                </c:pt>
                <c:pt idx="142">
                  <c:v>207</c:v>
                </c:pt>
                <c:pt idx="143">
                  <c:v>258</c:v>
                </c:pt>
                <c:pt idx="144">
                  <c:v>262</c:v>
                </c:pt>
                <c:pt idx="145">
                  <c:v>301</c:v>
                </c:pt>
                <c:pt idx="146">
                  <c:v>255</c:v>
                </c:pt>
                <c:pt idx="147">
                  <c:v>305</c:v>
                </c:pt>
                <c:pt idx="148">
                  <c:v>299</c:v>
                </c:pt>
                <c:pt idx="149">
                  <c:v>276</c:v>
                </c:pt>
                <c:pt idx="150">
                  <c:v>296</c:v>
                </c:pt>
                <c:pt idx="151">
                  <c:v>271</c:v>
                </c:pt>
                <c:pt idx="152">
                  <c:v>224</c:v>
                </c:pt>
                <c:pt idx="153">
                  <c:v>212</c:v>
                </c:pt>
                <c:pt idx="154">
                  <c:v>219</c:v>
                </c:pt>
                <c:pt idx="155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8-453A-8285-30DCC6417633}"/>
            </c:ext>
          </c:extLst>
        </c:ser>
        <c:ser>
          <c:idx val="1"/>
          <c:order val="1"/>
          <c:tx>
            <c:strRef>
              <c:f>'Winter Multiplicative '!$J$1</c:f>
              <c:strCache>
                <c:ptCount val="1"/>
                <c:pt idx="0">
                  <c:v>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'Winter Multiplicative '!$J$2:$J$187</c:f>
              <c:numCache>
                <c:formatCode>General</c:formatCode>
                <c:ptCount val="186"/>
                <c:pt idx="12">
                  <c:v>141.29021532615582</c:v>
                </c:pt>
                <c:pt idx="13">
                  <c:v>126.49794279250128</c:v>
                </c:pt>
                <c:pt idx="14">
                  <c:v>145.14031635138176</c:v>
                </c:pt>
                <c:pt idx="15">
                  <c:v>161.56605692818573</c:v>
                </c:pt>
                <c:pt idx="16">
                  <c:v>156.79847108345876</c:v>
                </c:pt>
                <c:pt idx="17">
                  <c:v>132.77691791016906</c:v>
                </c:pt>
                <c:pt idx="18">
                  <c:v>147.3023264746403</c:v>
                </c:pt>
                <c:pt idx="19">
                  <c:v>147.57487178277165</c:v>
                </c:pt>
                <c:pt idx="20">
                  <c:v>117.33622580374951</c:v>
                </c:pt>
                <c:pt idx="21">
                  <c:v>112.55483855975712</c:v>
                </c:pt>
                <c:pt idx="22">
                  <c:v>96.418377828093213</c:v>
                </c:pt>
                <c:pt idx="23">
                  <c:v>116.33019974791497</c:v>
                </c:pt>
                <c:pt idx="24">
                  <c:v>144.68026311694908</c:v>
                </c:pt>
                <c:pt idx="25">
                  <c:v>141.28026540730843</c:v>
                </c:pt>
                <c:pt idx="26">
                  <c:v>148.17490419441501</c:v>
                </c:pt>
                <c:pt idx="27">
                  <c:v>165.54936894153323</c:v>
                </c:pt>
                <c:pt idx="28">
                  <c:v>162.48323484634341</c:v>
                </c:pt>
                <c:pt idx="29">
                  <c:v>140.39815895388139</c:v>
                </c:pt>
                <c:pt idx="30">
                  <c:v>153.89826959512757</c:v>
                </c:pt>
                <c:pt idx="31">
                  <c:v>159.74785551012033</c:v>
                </c:pt>
                <c:pt idx="32">
                  <c:v>129.04564685860475</c:v>
                </c:pt>
                <c:pt idx="33">
                  <c:v>121.71504306716822</c:v>
                </c:pt>
                <c:pt idx="34">
                  <c:v>109.98489149294186</c:v>
                </c:pt>
                <c:pt idx="35">
                  <c:v>133.13232113379178</c:v>
                </c:pt>
                <c:pt idx="36">
                  <c:v>163.66424129950872</c:v>
                </c:pt>
                <c:pt idx="37">
                  <c:v>196.71980688017186</c:v>
                </c:pt>
                <c:pt idx="38">
                  <c:v>179.00994818232863</c:v>
                </c:pt>
                <c:pt idx="39">
                  <c:v>190.58728555104273</c:v>
                </c:pt>
                <c:pt idx="40">
                  <c:v>197.74781935270082</c:v>
                </c:pt>
                <c:pt idx="41">
                  <c:v>188.58093747367724</c:v>
                </c:pt>
                <c:pt idx="42">
                  <c:v>190.48789729178239</c:v>
                </c:pt>
                <c:pt idx="43">
                  <c:v>182.2859736535612</c:v>
                </c:pt>
                <c:pt idx="44">
                  <c:v>146.85219485857061</c:v>
                </c:pt>
                <c:pt idx="45">
                  <c:v>144.8318920101496</c:v>
                </c:pt>
                <c:pt idx="46">
                  <c:v>142.04745555886441</c:v>
                </c:pt>
                <c:pt idx="47">
                  <c:v>166.04574660204284</c:v>
                </c:pt>
                <c:pt idx="48">
                  <c:v>188.53178821726979</c:v>
                </c:pt>
                <c:pt idx="49">
                  <c:v>210.57769428225501</c:v>
                </c:pt>
                <c:pt idx="50">
                  <c:v>203.86716239317033</c:v>
                </c:pt>
                <c:pt idx="51">
                  <c:v>207.75995829882652</c:v>
                </c:pt>
                <c:pt idx="52">
                  <c:v>206.83693213526738</c:v>
                </c:pt>
                <c:pt idx="53">
                  <c:v>183.61684410558277</c:v>
                </c:pt>
                <c:pt idx="54">
                  <c:v>183.45359568218609</c:v>
                </c:pt>
                <c:pt idx="55">
                  <c:v>182.63937760202694</c:v>
                </c:pt>
                <c:pt idx="56">
                  <c:v>148.18329021871492</c:v>
                </c:pt>
                <c:pt idx="57">
                  <c:v>135.322512052581</c:v>
                </c:pt>
                <c:pt idx="58">
                  <c:v>138.52509487320799</c:v>
                </c:pt>
                <c:pt idx="59">
                  <c:v>165.3831730337873</c:v>
                </c:pt>
                <c:pt idx="60">
                  <c:v>175.32358738364687</c:v>
                </c:pt>
                <c:pt idx="61">
                  <c:v>202.68666585944766</c:v>
                </c:pt>
                <c:pt idx="62">
                  <c:v>175.80215733680879</c:v>
                </c:pt>
                <c:pt idx="63">
                  <c:v>192.20961413182692</c:v>
                </c:pt>
                <c:pt idx="64">
                  <c:v>190.65672698873024</c:v>
                </c:pt>
                <c:pt idx="65">
                  <c:v>171.18874775002675</c:v>
                </c:pt>
                <c:pt idx="66">
                  <c:v>180.24466669425703</c:v>
                </c:pt>
                <c:pt idx="67">
                  <c:v>182.91567051093747</c:v>
                </c:pt>
                <c:pt idx="68">
                  <c:v>144.505407689289</c:v>
                </c:pt>
                <c:pt idx="69">
                  <c:v>140.80712307205113</c:v>
                </c:pt>
                <c:pt idx="70">
                  <c:v>142.54309447659847</c:v>
                </c:pt>
                <c:pt idx="71">
                  <c:v>175.74366817204779</c:v>
                </c:pt>
                <c:pt idx="72">
                  <c:v>183.15495142785375</c:v>
                </c:pt>
                <c:pt idx="73">
                  <c:v>215.15528873414937</c:v>
                </c:pt>
                <c:pt idx="74">
                  <c:v>187.81076573924423</c:v>
                </c:pt>
                <c:pt idx="75">
                  <c:v>203.20619050665968</c:v>
                </c:pt>
                <c:pt idx="76">
                  <c:v>205.86143623359033</c:v>
                </c:pt>
                <c:pt idx="77">
                  <c:v>183.81514533075685</c:v>
                </c:pt>
                <c:pt idx="78">
                  <c:v>205.40051765979743</c:v>
                </c:pt>
                <c:pt idx="79">
                  <c:v>199.37402142055643</c:v>
                </c:pt>
                <c:pt idx="80">
                  <c:v>154.50326515111965</c:v>
                </c:pt>
                <c:pt idx="81">
                  <c:v>154.87071346605219</c:v>
                </c:pt>
                <c:pt idx="82">
                  <c:v>158.15755653320261</c:v>
                </c:pt>
                <c:pt idx="83">
                  <c:v>194.92214328671156</c:v>
                </c:pt>
                <c:pt idx="84">
                  <c:v>210.52544181082277</c:v>
                </c:pt>
                <c:pt idx="85">
                  <c:v>234.64961819375191</c:v>
                </c:pt>
                <c:pt idx="86">
                  <c:v>205.178646301806</c:v>
                </c:pt>
                <c:pt idx="87">
                  <c:v>244.78046739097718</c:v>
                </c:pt>
                <c:pt idx="88">
                  <c:v>245.68968255463193</c:v>
                </c:pt>
                <c:pt idx="89">
                  <c:v>226.75268388079789</c:v>
                </c:pt>
                <c:pt idx="90">
                  <c:v>253.60313028756329</c:v>
                </c:pt>
                <c:pt idx="91">
                  <c:v>236.90846625996483</c:v>
                </c:pt>
                <c:pt idx="92">
                  <c:v>178.09831892861314</c:v>
                </c:pt>
                <c:pt idx="93">
                  <c:v>177.57357149281967</c:v>
                </c:pt>
                <c:pt idx="94">
                  <c:v>182.78324135752237</c:v>
                </c:pt>
                <c:pt idx="95">
                  <c:v>226.50553317249941</c:v>
                </c:pt>
                <c:pt idx="96">
                  <c:v>237.13806738237093</c:v>
                </c:pt>
                <c:pt idx="97">
                  <c:v>268.48225595038912</c:v>
                </c:pt>
                <c:pt idx="98">
                  <c:v>244.62009433984633</c:v>
                </c:pt>
                <c:pt idx="99">
                  <c:v>280.84634004108386</c:v>
                </c:pt>
                <c:pt idx="100">
                  <c:v>273.54717181764755</c:v>
                </c:pt>
                <c:pt idx="101">
                  <c:v>248.80323459721345</c:v>
                </c:pt>
                <c:pt idx="102">
                  <c:v>285.9161858995293</c:v>
                </c:pt>
                <c:pt idx="103">
                  <c:v>268.55088855494421</c:v>
                </c:pt>
                <c:pt idx="104">
                  <c:v>209.14051592172413</c:v>
                </c:pt>
                <c:pt idx="105">
                  <c:v>207.24645739855126</c:v>
                </c:pt>
                <c:pt idx="106">
                  <c:v>211.99659523408272</c:v>
                </c:pt>
                <c:pt idx="107">
                  <c:v>252.76405334111303</c:v>
                </c:pt>
                <c:pt idx="108">
                  <c:v>268.3081691569086</c:v>
                </c:pt>
                <c:pt idx="109">
                  <c:v>320.49254093742263</c:v>
                </c:pt>
                <c:pt idx="110">
                  <c:v>289.64881064739927</c:v>
                </c:pt>
                <c:pt idx="111">
                  <c:v>311.26851447809355</c:v>
                </c:pt>
                <c:pt idx="112">
                  <c:v>305.49349954437605</c:v>
                </c:pt>
                <c:pt idx="113">
                  <c:v>306.86132114069886</c:v>
                </c:pt>
                <c:pt idx="114">
                  <c:v>327.51356891880459</c:v>
                </c:pt>
                <c:pt idx="115">
                  <c:v>309.32195398222041</c:v>
                </c:pt>
                <c:pt idx="116">
                  <c:v>230.96424643405712</c:v>
                </c:pt>
                <c:pt idx="117">
                  <c:v>234.52548102389454</c:v>
                </c:pt>
                <c:pt idx="118">
                  <c:v>237.76997318617961</c:v>
                </c:pt>
                <c:pt idx="119">
                  <c:v>280.35357459895391</c:v>
                </c:pt>
                <c:pt idx="120">
                  <c:v>306.90757834789429</c:v>
                </c:pt>
                <c:pt idx="121">
                  <c:v>353.02681439932996</c:v>
                </c:pt>
                <c:pt idx="122">
                  <c:v>311.26371287575461</c:v>
                </c:pt>
                <c:pt idx="123">
                  <c:v>348.70758724467049</c:v>
                </c:pt>
                <c:pt idx="124">
                  <c:v>341.91895066194814</c:v>
                </c:pt>
                <c:pt idx="125">
                  <c:v>325.41827802567366</c:v>
                </c:pt>
                <c:pt idx="126">
                  <c:v>350.11976456579822</c:v>
                </c:pt>
                <c:pt idx="127">
                  <c:v>338.43650628748969</c:v>
                </c:pt>
                <c:pt idx="128">
                  <c:v>240.33926408431734</c:v>
                </c:pt>
                <c:pt idx="129">
                  <c:v>233.74287727566954</c:v>
                </c:pt>
                <c:pt idx="130">
                  <c:v>238.68295783481176</c:v>
                </c:pt>
                <c:pt idx="131">
                  <c:v>271.47371244046411</c:v>
                </c:pt>
                <c:pt idx="132">
                  <c:v>290.77357347796101</c:v>
                </c:pt>
                <c:pt idx="133">
                  <c:v>353.80037472326609</c:v>
                </c:pt>
                <c:pt idx="134">
                  <c:v>292.82827678381238</c:v>
                </c:pt>
                <c:pt idx="135">
                  <c:v>344.21760495131656</c:v>
                </c:pt>
                <c:pt idx="136">
                  <c:v>335.90431146524975</c:v>
                </c:pt>
                <c:pt idx="137">
                  <c:v>321.33524037042037</c:v>
                </c:pt>
                <c:pt idx="138">
                  <c:v>330.34614055812466</c:v>
                </c:pt>
                <c:pt idx="139">
                  <c:v>315.73727555240856</c:v>
                </c:pt>
                <c:pt idx="140">
                  <c:v>225.9977902933577</c:v>
                </c:pt>
                <c:pt idx="141">
                  <c:v>227.05981838323413</c:v>
                </c:pt>
                <c:pt idx="142">
                  <c:v>226.04381284918935</c:v>
                </c:pt>
                <c:pt idx="143">
                  <c:v>260.81552901397004</c:v>
                </c:pt>
                <c:pt idx="144">
                  <c:v>273.94090568609408</c:v>
                </c:pt>
                <c:pt idx="145">
                  <c:v>329.14213952953958</c:v>
                </c:pt>
                <c:pt idx="146">
                  <c:v>281.85257276667727</c:v>
                </c:pt>
                <c:pt idx="147">
                  <c:v>322.32116994127023</c:v>
                </c:pt>
                <c:pt idx="148">
                  <c:v>316.14225862206661</c:v>
                </c:pt>
                <c:pt idx="149">
                  <c:v>311.69693875934365</c:v>
                </c:pt>
                <c:pt idx="150">
                  <c:v>330.82669118459296</c:v>
                </c:pt>
                <c:pt idx="151">
                  <c:v>299.24057389670236</c:v>
                </c:pt>
                <c:pt idx="152">
                  <c:v>229.7454039684842</c:v>
                </c:pt>
                <c:pt idx="153">
                  <c:v>227.11353740796596</c:v>
                </c:pt>
                <c:pt idx="154">
                  <c:v>225.67378423156808</c:v>
                </c:pt>
                <c:pt idx="155">
                  <c:v>276.71927121613567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8-453A-8285-30DCC6417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95567"/>
        <c:axId val="38999727"/>
      </c:lineChart>
      <c:catAx>
        <c:axId val="389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999727"/>
        <c:crosses val="autoZero"/>
        <c:auto val="1"/>
        <c:lblAlgn val="ctr"/>
        <c:lblOffset val="100"/>
        <c:noMultiLvlLbl val="0"/>
      </c:catAx>
      <c:valAx>
        <c:axId val="3899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9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 Additive'!$D$1</c:f>
              <c:strCache>
                <c:ptCount val="1"/>
                <c:pt idx="0">
                  <c:v>Optical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'Winter Additive'!$D$2:$D$187</c:f>
              <c:numCache>
                <c:formatCode>General</c:formatCode>
                <c:ptCount val="186"/>
                <c:pt idx="0">
                  <c:v>141</c:v>
                </c:pt>
                <c:pt idx="1">
                  <c:v>126</c:v>
                </c:pt>
                <c:pt idx="2">
                  <c:v>144</c:v>
                </c:pt>
                <c:pt idx="3">
                  <c:v>160</c:v>
                </c:pt>
                <c:pt idx="4">
                  <c:v>155</c:v>
                </c:pt>
                <c:pt idx="5">
                  <c:v>131</c:v>
                </c:pt>
                <c:pt idx="6">
                  <c:v>145</c:v>
                </c:pt>
                <c:pt idx="7">
                  <c:v>145</c:v>
                </c:pt>
                <c:pt idx="8">
                  <c:v>115</c:v>
                </c:pt>
                <c:pt idx="9">
                  <c:v>110</c:v>
                </c:pt>
                <c:pt idx="10">
                  <c:v>94</c:v>
                </c:pt>
                <c:pt idx="11">
                  <c:v>113</c:v>
                </c:pt>
                <c:pt idx="12">
                  <c:v>140</c:v>
                </c:pt>
                <c:pt idx="13">
                  <c:v>140</c:v>
                </c:pt>
                <c:pt idx="14">
                  <c:v>142</c:v>
                </c:pt>
                <c:pt idx="15">
                  <c:v>158</c:v>
                </c:pt>
                <c:pt idx="16">
                  <c:v>155</c:v>
                </c:pt>
                <c:pt idx="17">
                  <c:v>134</c:v>
                </c:pt>
                <c:pt idx="18">
                  <c:v>145</c:v>
                </c:pt>
                <c:pt idx="19">
                  <c:v>151</c:v>
                </c:pt>
                <c:pt idx="20">
                  <c:v>122</c:v>
                </c:pt>
                <c:pt idx="21">
                  <c:v>114</c:v>
                </c:pt>
                <c:pt idx="22">
                  <c:v>104</c:v>
                </c:pt>
                <c:pt idx="23">
                  <c:v>125</c:v>
                </c:pt>
                <c:pt idx="24">
                  <c:v>152</c:v>
                </c:pt>
                <c:pt idx="25">
                  <c:v>192</c:v>
                </c:pt>
                <c:pt idx="26">
                  <c:v>169</c:v>
                </c:pt>
                <c:pt idx="27">
                  <c:v>177</c:v>
                </c:pt>
                <c:pt idx="28">
                  <c:v>186</c:v>
                </c:pt>
                <c:pt idx="29">
                  <c:v>182</c:v>
                </c:pt>
                <c:pt idx="30">
                  <c:v>181</c:v>
                </c:pt>
                <c:pt idx="31">
                  <c:v>170</c:v>
                </c:pt>
                <c:pt idx="32">
                  <c:v>137</c:v>
                </c:pt>
                <c:pt idx="33">
                  <c:v>137</c:v>
                </c:pt>
                <c:pt idx="34">
                  <c:v>138</c:v>
                </c:pt>
                <c:pt idx="35">
                  <c:v>161</c:v>
                </c:pt>
                <c:pt idx="36">
                  <c:v>180</c:v>
                </c:pt>
                <c:pt idx="37">
                  <c:v>198</c:v>
                </c:pt>
                <c:pt idx="38">
                  <c:v>196</c:v>
                </c:pt>
                <c:pt idx="39">
                  <c:v>199</c:v>
                </c:pt>
                <c:pt idx="40">
                  <c:v>197</c:v>
                </c:pt>
                <c:pt idx="41">
                  <c:v>172</c:v>
                </c:pt>
                <c:pt idx="42">
                  <c:v>172</c:v>
                </c:pt>
                <c:pt idx="43">
                  <c:v>174</c:v>
                </c:pt>
                <c:pt idx="44">
                  <c:v>142</c:v>
                </c:pt>
                <c:pt idx="45">
                  <c:v>127</c:v>
                </c:pt>
                <c:pt idx="46">
                  <c:v>132</c:v>
                </c:pt>
                <c:pt idx="47">
                  <c:v>159</c:v>
                </c:pt>
                <c:pt idx="48">
                  <c:v>165</c:v>
                </c:pt>
                <c:pt idx="49">
                  <c:v>193</c:v>
                </c:pt>
                <c:pt idx="50">
                  <c:v>161</c:v>
                </c:pt>
                <c:pt idx="51">
                  <c:v>180</c:v>
                </c:pt>
                <c:pt idx="52">
                  <c:v>178</c:v>
                </c:pt>
                <c:pt idx="53">
                  <c:v>160</c:v>
                </c:pt>
                <c:pt idx="54">
                  <c:v>171</c:v>
                </c:pt>
                <c:pt idx="55">
                  <c:v>174</c:v>
                </c:pt>
                <c:pt idx="56">
                  <c:v>136</c:v>
                </c:pt>
                <c:pt idx="57">
                  <c:v>135</c:v>
                </c:pt>
                <c:pt idx="58">
                  <c:v>136</c:v>
                </c:pt>
                <c:pt idx="59">
                  <c:v>169</c:v>
                </c:pt>
                <c:pt idx="60">
                  <c:v>175</c:v>
                </c:pt>
                <c:pt idx="61">
                  <c:v>206</c:v>
                </c:pt>
                <c:pt idx="62">
                  <c:v>180</c:v>
                </c:pt>
                <c:pt idx="63">
                  <c:v>194</c:v>
                </c:pt>
                <c:pt idx="64">
                  <c:v>197</c:v>
                </c:pt>
                <c:pt idx="65">
                  <c:v>175</c:v>
                </c:pt>
                <c:pt idx="66">
                  <c:v>198</c:v>
                </c:pt>
                <c:pt idx="67">
                  <c:v>189</c:v>
                </c:pt>
                <c:pt idx="68">
                  <c:v>145</c:v>
                </c:pt>
                <c:pt idx="69">
                  <c:v>146</c:v>
                </c:pt>
                <c:pt idx="70">
                  <c:v>149</c:v>
                </c:pt>
                <c:pt idx="71">
                  <c:v>183</c:v>
                </c:pt>
                <c:pt idx="72">
                  <c:v>199</c:v>
                </c:pt>
                <c:pt idx="73">
                  <c:v>218</c:v>
                </c:pt>
                <c:pt idx="74">
                  <c:v>190</c:v>
                </c:pt>
                <c:pt idx="75">
                  <c:v>232</c:v>
                </c:pt>
                <c:pt idx="76">
                  <c:v>232</c:v>
                </c:pt>
                <c:pt idx="77">
                  <c:v>216</c:v>
                </c:pt>
                <c:pt idx="78">
                  <c:v>242</c:v>
                </c:pt>
                <c:pt idx="79">
                  <c:v>224</c:v>
                </c:pt>
                <c:pt idx="80">
                  <c:v>167</c:v>
                </c:pt>
                <c:pt idx="81">
                  <c:v>166</c:v>
                </c:pt>
                <c:pt idx="82">
                  <c:v>171</c:v>
                </c:pt>
                <c:pt idx="83">
                  <c:v>212</c:v>
                </c:pt>
                <c:pt idx="84">
                  <c:v>220</c:v>
                </c:pt>
                <c:pt idx="85">
                  <c:v>250</c:v>
                </c:pt>
                <c:pt idx="86">
                  <c:v>230</c:v>
                </c:pt>
                <c:pt idx="87">
                  <c:v>261</c:v>
                </c:pt>
                <c:pt idx="88">
                  <c:v>252</c:v>
                </c:pt>
                <c:pt idx="89">
                  <c:v>228</c:v>
                </c:pt>
                <c:pt idx="90">
                  <c:v>263</c:v>
                </c:pt>
                <c:pt idx="91">
                  <c:v>247</c:v>
                </c:pt>
                <c:pt idx="92">
                  <c:v>194</c:v>
                </c:pt>
                <c:pt idx="93">
                  <c:v>192</c:v>
                </c:pt>
                <c:pt idx="94">
                  <c:v>196</c:v>
                </c:pt>
                <c:pt idx="95">
                  <c:v>231</c:v>
                </c:pt>
                <c:pt idx="96">
                  <c:v>246</c:v>
                </c:pt>
                <c:pt idx="97">
                  <c:v>298</c:v>
                </c:pt>
                <c:pt idx="98">
                  <c:v>269</c:v>
                </c:pt>
                <c:pt idx="99">
                  <c:v>284</c:v>
                </c:pt>
                <c:pt idx="100">
                  <c:v>279</c:v>
                </c:pt>
                <c:pt idx="101">
                  <c:v>288</c:v>
                </c:pt>
                <c:pt idx="102">
                  <c:v>302</c:v>
                </c:pt>
                <c:pt idx="103">
                  <c:v>286</c:v>
                </c:pt>
                <c:pt idx="104">
                  <c:v>211</c:v>
                </c:pt>
                <c:pt idx="105">
                  <c:v>216</c:v>
                </c:pt>
                <c:pt idx="106">
                  <c:v>219</c:v>
                </c:pt>
                <c:pt idx="107">
                  <c:v>258</c:v>
                </c:pt>
                <c:pt idx="108">
                  <c:v>286</c:v>
                </c:pt>
                <c:pt idx="109">
                  <c:v>327</c:v>
                </c:pt>
                <c:pt idx="110">
                  <c:v>287</c:v>
                </c:pt>
                <c:pt idx="111">
                  <c:v>327</c:v>
                </c:pt>
                <c:pt idx="112">
                  <c:v>322</c:v>
                </c:pt>
                <c:pt idx="113">
                  <c:v>303</c:v>
                </c:pt>
                <c:pt idx="114">
                  <c:v>328</c:v>
                </c:pt>
                <c:pt idx="115">
                  <c:v>321</c:v>
                </c:pt>
                <c:pt idx="116">
                  <c:v>226</c:v>
                </c:pt>
                <c:pt idx="117">
                  <c:v>218</c:v>
                </c:pt>
                <c:pt idx="118">
                  <c:v>224</c:v>
                </c:pt>
                <c:pt idx="119">
                  <c:v>253</c:v>
                </c:pt>
                <c:pt idx="120">
                  <c:v>270</c:v>
                </c:pt>
                <c:pt idx="121">
                  <c:v>335</c:v>
                </c:pt>
                <c:pt idx="122">
                  <c:v>272</c:v>
                </c:pt>
                <c:pt idx="123">
                  <c:v>325</c:v>
                </c:pt>
                <c:pt idx="124">
                  <c:v>317</c:v>
                </c:pt>
                <c:pt idx="125">
                  <c:v>304</c:v>
                </c:pt>
                <c:pt idx="126">
                  <c:v>308</c:v>
                </c:pt>
                <c:pt idx="127">
                  <c:v>293</c:v>
                </c:pt>
                <c:pt idx="128">
                  <c:v>210</c:v>
                </c:pt>
                <c:pt idx="129">
                  <c:v>213</c:v>
                </c:pt>
                <c:pt idx="130">
                  <c:v>210</c:v>
                </c:pt>
                <c:pt idx="131">
                  <c:v>243</c:v>
                </c:pt>
                <c:pt idx="132">
                  <c:v>253</c:v>
                </c:pt>
                <c:pt idx="133">
                  <c:v>302</c:v>
                </c:pt>
                <c:pt idx="134">
                  <c:v>261</c:v>
                </c:pt>
                <c:pt idx="135">
                  <c:v>295</c:v>
                </c:pt>
                <c:pt idx="136">
                  <c:v>289</c:v>
                </c:pt>
                <c:pt idx="137">
                  <c:v>287</c:v>
                </c:pt>
                <c:pt idx="138">
                  <c:v>307</c:v>
                </c:pt>
                <c:pt idx="139">
                  <c:v>272</c:v>
                </c:pt>
                <c:pt idx="140">
                  <c:v>213</c:v>
                </c:pt>
                <c:pt idx="141">
                  <c:v>209</c:v>
                </c:pt>
                <c:pt idx="142">
                  <c:v>207</c:v>
                </c:pt>
                <c:pt idx="143">
                  <c:v>258</c:v>
                </c:pt>
                <c:pt idx="144">
                  <c:v>262</c:v>
                </c:pt>
                <c:pt idx="145">
                  <c:v>301</c:v>
                </c:pt>
                <c:pt idx="146">
                  <c:v>255</c:v>
                </c:pt>
                <c:pt idx="147">
                  <c:v>305</c:v>
                </c:pt>
                <c:pt idx="148">
                  <c:v>299</c:v>
                </c:pt>
                <c:pt idx="149">
                  <c:v>276</c:v>
                </c:pt>
                <c:pt idx="150">
                  <c:v>296</c:v>
                </c:pt>
                <c:pt idx="151">
                  <c:v>271</c:v>
                </c:pt>
                <c:pt idx="152">
                  <c:v>224</c:v>
                </c:pt>
                <c:pt idx="153">
                  <c:v>212</c:v>
                </c:pt>
                <c:pt idx="154">
                  <c:v>219</c:v>
                </c:pt>
                <c:pt idx="155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E-4539-8DF4-A4E8609934B4}"/>
            </c:ext>
          </c:extLst>
        </c:ser>
        <c:ser>
          <c:idx val="1"/>
          <c:order val="1"/>
          <c:tx>
            <c:strRef>
              <c:f>'Winter Additive'!$J$1</c:f>
              <c:strCache>
                <c:ptCount val="1"/>
                <c:pt idx="0">
                  <c:v>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'Winter Additive'!$J$2:$J$187</c:f>
              <c:numCache>
                <c:formatCode>General</c:formatCode>
                <c:ptCount val="186"/>
                <c:pt idx="12" formatCode="0.0000000_ ">
                  <c:v>132.92573094785732</c:v>
                </c:pt>
                <c:pt idx="13" formatCode="0.0000000_ ">
                  <c:v>131.23794281224178</c:v>
                </c:pt>
                <c:pt idx="14" formatCode="0.0000000_ ">
                  <c:v>155.27974614588655</c:v>
                </c:pt>
                <c:pt idx="15" formatCode="0.0000000_ ">
                  <c:v>127.54462348700908</c:v>
                </c:pt>
                <c:pt idx="16" formatCode="0.0000000_ ">
                  <c:v>127.17326905402858</c:v>
                </c:pt>
                <c:pt idx="17" formatCode="0.0000000_ ">
                  <c:v>131.96865605568499</c:v>
                </c:pt>
                <c:pt idx="18" formatCode="0.0000000_ ">
                  <c:v>137.57359295643164</c:v>
                </c:pt>
                <c:pt idx="19" formatCode="0.0000000_ ">
                  <c:v>132.32098911241178</c:v>
                </c:pt>
                <c:pt idx="20" formatCode="0.0000000_ ">
                  <c:v>140.14083127551154</c:v>
                </c:pt>
                <c:pt idx="21" formatCode="0.0000000_ ">
                  <c:v>143.42021607774984</c:v>
                </c:pt>
                <c:pt idx="22" formatCode="0.0000000_ ">
                  <c:v>136.7994893576213</c:v>
                </c:pt>
                <c:pt idx="23" formatCode="0.0000000_ ">
                  <c:v>150.58955770501194</c:v>
                </c:pt>
                <c:pt idx="24" formatCode="0.0000000_ ">
                  <c:v>149.50411218555024</c:v>
                </c:pt>
                <c:pt idx="25" formatCode="0.0000000_ ">
                  <c:v>141.76297854857444</c:v>
                </c:pt>
                <c:pt idx="26" formatCode="0.0000000_ ">
                  <c:v>231.66521604758509</c:v>
                </c:pt>
                <c:pt idx="27" formatCode="0.0000000_ ">
                  <c:v>151.15169869090465</c:v>
                </c:pt>
                <c:pt idx="28" formatCode="0.0000000_ ">
                  <c:v>132.32968070964492</c:v>
                </c:pt>
                <c:pt idx="29" formatCode="0.0000000_ ">
                  <c:v>158.27778496383297</c:v>
                </c:pt>
                <c:pt idx="30" formatCode="0.0000000_ ">
                  <c:v>199.54401454612804</c:v>
                </c:pt>
                <c:pt idx="31" formatCode="0.0000000_ ">
                  <c:v>165.34249047597135</c:v>
                </c:pt>
                <c:pt idx="32" formatCode="0.0000000_ ">
                  <c:v>146.41774134158308</c:v>
                </c:pt>
                <c:pt idx="33" formatCode="0.0000000_ ">
                  <c:v>153.83597762765467</c:v>
                </c:pt>
                <c:pt idx="34" formatCode="0.0000000_ ">
                  <c:v>167.74687421711104</c:v>
                </c:pt>
                <c:pt idx="35" formatCode="0.0000000_ ">
                  <c:v>212.17962282359437</c:v>
                </c:pt>
                <c:pt idx="36" formatCode="0.0000000_ ">
                  <c:v>196.61624577392999</c:v>
                </c:pt>
                <c:pt idx="37" formatCode="0.0000000_ ">
                  <c:v>159.96001985367803</c:v>
                </c:pt>
                <c:pt idx="38" formatCode="0.0000000_ ">
                  <c:v>221.5577187385808</c:v>
                </c:pt>
                <c:pt idx="39" formatCode="0.0000000_ ">
                  <c:v>176.76346684249489</c:v>
                </c:pt>
                <c:pt idx="40" formatCode="0.0000000_ ">
                  <c:v>150.83093077493916</c:v>
                </c:pt>
                <c:pt idx="41" formatCode="0.0000000_ ">
                  <c:v>162.39960686947236</c:v>
                </c:pt>
                <c:pt idx="42" formatCode="0.0000000_ ">
                  <c:v>175.83243014267981</c:v>
                </c:pt>
                <c:pt idx="43" formatCode="0.0000000_ ">
                  <c:v>150.36511449794256</c:v>
                </c:pt>
                <c:pt idx="44" formatCode="0.0000000_ ">
                  <c:v>154.68732003698963</c:v>
                </c:pt>
                <c:pt idx="45" formatCode="0.0000000_ ">
                  <c:v>164.69670919398095</c:v>
                </c:pt>
                <c:pt idx="46" formatCode="0.0000000_ ">
                  <c:v>148.52807945041991</c:v>
                </c:pt>
                <c:pt idx="47" formatCode="0.0000000_ ">
                  <c:v>200.00400876255947</c:v>
                </c:pt>
                <c:pt idx="48" formatCode="0.0000000_ ">
                  <c:v>196.82847932837888</c:v>
                </c:pt>
                <c:pt idx="49" formatCode="0.0000000_ ">
                  <c:v>141.92481934933926</c:v>
                </c:pt>
                <c:pt idx="50" formatCode="0.0000000_ ">
                  <c:v>217.6989189622598</c:v>
                </c:pt>
                <c:pt idx="51" formatCode="0.0000000_ ">
                  <c:v>132.46010170332505</c:v>
                </c:pt>
                <c:pt idx="52" formatCode="0.0000000_ ">
                  <c:v>135.3362221316147</c:v>
                </c:pt>
                <c:pt idx="53" formatCode="0.0000000_ ">
                  <c:v>148.92345002435584</c:v>
                </c:pt>
                <c:pt idx="54" formatCode="0.0000000_ ">
                  <c:v>167.12600149345127</c:v>
                </c:pt>
                <c:pt idx="55" formatCode="0.0000000_ ">
                  <c:v>157.09574795656798</c:v>
                </c:pt>
                <c:pt idx="56" formatCode="0.0000000_ ">
                  <c:v>159.52247549897214</c:v>
                </c:pt>
                <c:pt idx="57" formatCode="0.0000000_ ">
                  <c:v>155.77050452599235</c:v>
                </c:pt>
                <c:pt idx="58" formatCode="0.0000000_ ">
                  <c:v>164.7099546479873</c:v>
                </c:pt>
                <c:pt idx="59" formatCode="0.0000000_ ">
                  <c:v>208.43014172444691</c:v>
                </c:pt>
                <c:pt idx="60" formatCode="0.0000000_ ">
                  <c:v>211.95660143689625</c:v>
                </c:pt>
                <c:pt idx="61" formatCode="0.0000000_ ">
                  <c:v>151.97799036125346</c:v>
                </c:pt>
                <c:pt idx="62" formatCode="0.0000000_ ">
                  <c:v>233.29214383003682</c:v>
                </c:pt>
                <c:pt idx="63" formatCode="0.0000000_ ">
                  <c:v>153.13119192720291</c:v>
                </c:pt>
                <c:pt idx="64" formatCode="0.0000000_ ">
                  <c:v>145.46356187564814</c:v>
                </c:pt>
                <c:pt idx="65" formatCode="0.0000000_ ">
                  <c:v>165.94673541450982</c:v>
                </c:pt>
                <c:pt idx="66" formatCode="0.0000000_ ">
                  <c:v>182.64428891841203</c:v>
                </c:pt>
                <c:pt idx="67" formatCode="0.0000000_ ">
                  <c:v>186.63318315636397</c:v>
                </c:pt>
                <c:pt idx="68" formatCode="0.0000000_ ">
                  <c:v>170.59367386172033</c:v>
                </c:pt>
                <c:pt idx="69" formatCode="0.0000000_ ">
                  <c:v>161.52759793391601</c:v>
                </c:pt>
                <c:pt idx="70" formatCode="0.0000000_ ">
                  <c:v>177.18801947733891</c:v>
                </c:pt>
                <c:pt idx="71" formatCode="0.0000000_ ">
                  <c:v>229.72872856045862</c:v>
                </c:pt>
                <c:pt idx="72" formatCode="0.0000000_ ">
                  <c:v>229.2722469431925</c:v>
                </c:pt>
                <c:pt idx="73" formatCode="0.0000000_ ">
                  <c:v>177.59357456659762</c:v>
                </c:pt>
                <c:pt idx="74" formatCode="0.0000000_ ">
                  <c:v>242.58829491644562</c:v>
                </c:pt>
                <c:pt idx="75" formatCode="0.0000000_ ">
                  <c:v>157.64405004608972</c:v>
                </c:pt>
                <c:pt idx="76" formatCode="0.0000000_ ">
                  <c:v>186.29915415309924</c:v>
                </c:pt>
                <c:pt idx="77" formatCode="0.0000000_ ">
                  <c:v>201.99277765046642</c:v>
                </c:pt>
                <c:pt idx="78" formatCode="0.0000000_ ">
                  <c:v>231.78382386171197</c:v>
                </c:pt>
                <c:pt idx="79" formatCode="0.0000000_ ">
                  <c:v>230.13088522876313</c:v>
                </c:pt>
                <c:pt idx="80" formatCode="0.0000000_ ">
                  <c:v>198.76155250661861</c:v>
                </c:pt>
                <c:pt idx="81" formatCode="0.0000000_ ">
                  <c:v>180.342246052972</c:v>
                </c:pt>
                <c:pt idx="82" formatCode="0.0000000_ ">
                  <c:v>197.17408220816117</c:v>
                </c:pt>
                <c:pt idx="83" formatCode="0.0000000_ ">
                  <c:v>262.84743076714551</c:v>
                </c:pt>
                <c:pt idx="84" formatCode="0.0000000_ ">
                  <c:v>266.78829208243224</c:v>
                </c:pt>
                <c:pt idx="85" formatCode="0.0000000_ ">
                  <c:v>191.4698429519388</c:v>
                </c:pt>
                <c:pt idx="86" formatCode="0.0000000_ ">
                  <c:v>278.89439095447199</c:v>
                </c:pt>
                <c:pt idx="87" formatCode="0.0000000_ ">
                  <c:v>199.16244914708389</c:v>
                </c:pt>
                <c:pt idx="88" formatCode="0.0000000_ ">
                  <c:v>205.74032283482839</c:v>
                </c:pt>
                <c:pt idx="89" formatCode="0.0000000_ ">
                  <c:v>211.49045493293585</c:v>
                </c:pt>
                <c:pt idx="90" formatCode="0.0000000_ ">
                  <c:v>237.47052389926046</c:v>
                </c:pt>
                <c:pt idx="91" formatCode="0.0000000_ ">
                  <c:v>250.18916095247278</c:v>
                </c:pt>
                <c:pt idx="92" formatCode="0.0000000_ ">
                  <c:v>222.40115986982167</c:v>
                </c:pt>
                <c:pt idx="93" formatCode="0.0000000_ ">
                  <c:v>217.94383630587396</c:v>
                </c:pt>
                <c:pt idx="94" formatCode="0.0000000_ ">
                  <c:v>232.2490540300513</c:v>
                </c:pt>
                <c:pt idx="95" formatCode="0.0000000_ ">
                  <c:v>301.1258856150161</c:v>
                </c:pt>
                <c:pt idx="96" formatCode="0.0000000_ ">
                  <c:v>283.59374791140493</c:v>
                </c:pt>
                <c:pt idx="97" formatCode="0.0000000_ ">
                  <c:v>212.77093285961905</c:v>
                </c:pt>
                <c:pt idx="98" formatCode="0.0000000_ ">
                  <c:v>342.13868122036348</c:v>
                </c:pt>
                <c:pt idx="99" formatCode="0.0000000_ ">
                  <c:v>236.10450887564105</c:v>
                </c:pt>
                <c:pt idx="100" formatCode="0.0000000_ ">
                  <c:v>213.6160831684912</c:v>
                </c:pt>
                <c:pt idx="101" formatCode="0.0000000_ ">
                  <c:v>229.57838883858724</c:v>
                </c:pt>
                <c:pt idx="102" formatCode="0.0000000_ ">
                  <c:v>316.84545396899478</c:v>
                </c:pt>
                <c:pt idx="103" formatCode="0.0000000_ ">
                  <c:v>285.49520787792113</c:v>
                </c:pt>
                <c:pt idx="104" formatCode="0.0000000_ ">
                  <c:v>253.36563837292584</c:v>
                </c:pt>
                <c:pt idx="105" formatCode="0.0000000_ ">
                  <c:v>226.85174422515422</c:v>
                </c:pt>
                <c:pt idx="106" formatCode="0.0000000_ ">
                  <c:v>259.80088958126942</c:v>
                </c:pt>
                <c:pt idx="107" formatCode="0.0000000_ ">
                  <c:v>336.61028641628201</c:v>
                </c:pt>
                <c:pt idx="108" formatCode="0.0000000_ ">
                  <c:v>316.63414109669861</c:v>
                </c:pt>
                <c:pt idx="109" formatCode="0.0000000_ ">
                  <c:v>253.57771012110859</c:v>
                </c:pt>
                <c:pt idx="110" formatCode="0.0000000_ ">
                  <c:v>370.73185854747874</c:v>
                </c:pt>
                <c:pt idx="111" formatCode="0.0000000_ ">
                  <c:v>243.34959089804155</c:v>
                </c:pt>
                <c:pt idx="112" formatCode="0.0000000_ ">
                  <c:v>253.52416903339289</c:v>
                </c:pt>
                <c:pt idx="113" formatCode="0.0000000_ ">
                  <c:v>271.62056628853827</c:v>
                </c:pt>
                <c:pt idx="114" formatCode="0.0000000_ ">
                  <c:v>322.75969121747363</c:v>
                </c:pt>
                <c:pt idx="115" formatCode="0.0000000_ ">
                  <c:v>306.65245657765564</c:v>
                </c:pt>
                <c:pt idx="116" formatCode="0.0000000_ ">
                  <c:v>290.09521371712685</c:v>
                </c:pt>
                <c:pt idx="117" formatCode="0.0000000_ ">
                  <c:v>239.63077861549883</c:v>
                </c:pt>
                <c:pt idx="118" formatCode="0.0000000_ ">
                  <c:v>250.33184249917446</c:v>
                </c:pt>
                <c:pt idx="119" formatCode="0.0000000_ ">
                  <c:v>339.47333315561804</c:v>
                </c:pt>
                <c:pt idx="120" formatCode="0.0000000_ ">
                  <c:v>303.69759978703985</c:v>
                </c:pt>
                <c:pt idx="121" formatCode="0.0000000_ ">
                  <c:v>307.21333840422636</c:v>
                </c:pt>
                <c:pt idx="122" formatCode="0.0000000_ ">
                  <c:v>310.97986866169146</c:v>
                </c:pt>
                <c:pt idx="123" formatCode="0.0000000_ ">
                  <c:v>314.73119942580644</c:v>
                </c:pt>
                <c:pt idx="124" formatCode="0.0000000_ ">
                  <c:v>318.32293550974401</c:v>
                </c:pt>
                <c:pt idx="125" formatCode="0.0000000_ ">
                  <c:v>321.77027640685452</c:v>
                </c:pt>
                <c:pt idx="126" formatCode="0.0000000_ ">
                  <c:v>325.50640767761917</c:v>
                </c:pt>
                <c:pt idx="127" formatCode="0.0000000_ ">
                  <c:v>329.1361424949323</c:v>
                </c:pt>
                <c:pt idx="128" formatCode="0.0000000_ ">
                  <c:v>332.53788491199214</c:v>
                </c:pt>
                <c:pt idx="129" formatCode="0.0000000_ ">
                  <c:v>336.12962099592971</c:v>
                </c:pt>
                <c:pt idx="130" formatCode="0.0000000_ ">
                  <c:v>339.63775986644112</c:v>
                </c:pt>
                <c:pt idx="131" formatCode="0.0000000_ ">
                  <c:v>343.41188987058138</c:v>
                </c:pt>
                <c:pt idx="132" formatCode="0.0000000_ ">
                  <c:v>312.91615696595028</c:v>
                </c:pt>
                <c:pt idx="133" formatCode="0.0000000_ ">
                  <c:v>285.06916627478194</c:v>
                </c:pt>
                <c:pt idx="134" formatCode="0.0000000_ ">
                  <c:v>332.01271823123631</c:v>
                </c:pt>
                <c:pt idx="135" formatCode="0.0000000_ ">
                  <c:v>375.81344841889711</c:v>
                </c:pt>
                <c:pt idx="136" formatCode="0.0000000_ ">
                  <c:v>370.76375543771309</c:v>
                </c:pt>
                <c:pt idx="137" formatCode="0.0000000_ ">
                  <c:v>319.01308700819465</c:v>
                </c:pt>
                <c:pt idx="138" formatCode="0.0000000_ ">
                  <c:v>359.36866419497596</c:v>
                </c:pt>
                <c:pt idx="139" formatCode="0.0000000_ ">
                  <c:v>365.63123971675947</c:v>
                </c:pt>
                <c:pt idx="140" formatCode="0.0000000_ ">
                  <c:v>294.95026725815472</c:v>
                </c:pt>
                <c:pt idx="141" formatCode="0.0000000_ ">
                  <c:v>286.87726195610969</c:v>
                </c:pt>
                <c:pt idx="142" formatCode="0.0000000_ ">
                  <c:v>249.2095367621954</c:v>
                </c:pt>
                <c:pt idx="143" formatCode="0.0000000_ ">
                  <c:v>304.46216706096516</c:v>
                </c:pt>
                <c:pt idx="144" formatCode="0.0000000_ ">
                  <c:v>385.99393477876163</c:v>
                </c:pt>
                <c:pt idx="145" formatCode="0.0000000_ ">
                  <c:v>350.37271240537933</c:v>
                </c:pt>
                <c:pt idx="146" formatCode="0.0000000_ ">
                  <c:v>406.64534238049043</c:v>
                </c:pt>
                <c:pt idx="147" formatCode="0.0000000_ ">
                  <c:v>458.73858636251288</c:v>
                </c:pt>
                <c:pt idx="148" formatCode="0.0000000_ ">
                  <c:v>451.09748282059081</c:v>
                </c:pt>
                <c:pt idx="149" formatCode="0.0000000_ ">
                  <c:v>386.90804369953003</c:v>
                </c:pt>
                <c:pt idx="150" formatCode="0.0000000_ ">
                  <c:v>434.51957045637772</c:v>
                </c:pt>
                <c:pt idx="151" formatCode="0.0000000_ ">
                  <c:v>440.78214597816122</c:v>
                </c:pt>
                <c:pt idx="152" formatCode="0.0000000_ ">
                  <c:v>354.55271015512858</c:v>
                </c:pt>
                <c:pt idx="153" formatCode="0.0000000_ ">
                  <c:v>343.88829429234551</c:v>
                </c:pt>
                <c:pt idx="154" formatCode="0.0000000_ ">
                  <c:v>297.92805530406963</c:v>
                </c:pt>
                <c:pt idx="155" formatCode="0.0000000_ ">
                  <c:v>363.02804573364375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E-4539-8DF4-A4E860993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135807"/>
        <c:axId val="360127903"/>
      </c:lineChart>
      <c:catAx>
        <c:axId val="36013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0127903"/>
        <c:crosses val="autoZero"/>
        <c:auto val="1"/>
        <c:lblAlgn val="ctr"/>
        <c:lblOffset val="100"/>
        <c:noMultiLvlLbl val="0"/>
      </c:catAx>
      <c:valAx>
        <c:axId val="3601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013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11</xdr:row>
      <xdr:rowOff>180975</xdr:rowOff>
    </xdr:from>
    <xdr:to>
      <xdr:col>25</xdr:col>
      <xdr:colOff>333375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17095-EB98-EB3D-A6EF-2E1BE83B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523875</xdr:colOff>
      <xdr:row>28</xdr:row>
      <xdr:rowOff>128587</xdr:rowOff>
    </xdr:from>
    <xdr:to>
      <xdr:col>30</xdr:col>
      <xdr:colOff>219075</xdr:colOff>
      <xdr:row>42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04FE1-9C5F-7909-66F8-0BF549747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17</xdr:row>
      <xdr:rowOff>138112</xdr:rowOff>
    </xdr:from>
    <xdr:to>
      <xdr:col>27</xdr:col>
      <xdr:colOff>571500</xdr:colOff>
      <xdr:row>31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4509C-FD0F-57DD-2EF7-A974339B2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</xdr:colOff>
      <xdr:row>18</xdr:row>
      <xdr:rowOff>119062</xdr:rowOff>
    </xdr:from>
    <xdr:to>
      <xdr:col>25</xdr:col>
      <xdr:colOff>428625</xdr:colOff>
      <xdr:row>32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FCC63-1F1D-0444-C417-9F9F6940D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E58F-8FAA-4553-B415-2BECC47E12A1}">
  <dimension ref="A1:S181"/>
  <sheetViews>
    <sheetView tabSelected="1" workbookViewId="0">
      <pane ySplit="1" topLeftCell="A2" activePane="bottomLeft" state="frozen"/>
      <selection pane="bottomLeft" activeCell="S7" sqref="S7"/>
    </sheetView>
  </sheetViews>
  <sheetFormatPr defaultRowHeight="15.75" x14ac:dyDescent="0.25"/>
  <cols>
    <col min="11" max="11" width="8.42578125" bestFit="1" customWidth="1"/>
  </cols>
  <sheetData>
    <row r="1" spans="1:19" ht="57.75" x14ac:dyDescent="0.25">
      <c r="A1" s="14" t="s">
        <v>0</v>
      </c>
      <c r="B1" s="14" t="s">
        <v>1</v>
      </c>
      <c r="C1" s="14" t="s">
        <v>81</v>
      </c>
      <c r="D1" s="14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5" t="s">
        <v>10</v>
      </c>
      <c r="M1" s="15" t="s">
        <v>11</v>
      </c>
    </row>
    <row r="2" spans="1:19" x14ac:dyDescent="0.25">
      <c r="A2" s="16">
        <v>2005</v>
      </c>
      <c r="B2" s="16">
        <v>1</v>
      </c>
      <c r="C2" s="16">
        <v>1</v>
      </c>
      <c r="D2" s="16">
        <v>141</v>
      </c>
      <c r="E2">
        <f>D2</f>
        <v>141</v>
      </c>
      <c r="O2" t="s">
        <v>12</v>
      </c>
      <c r="P2">
        <v>0.900233103509262</v>
      </c>
      <c r="R2" t="s">
        <v>27</v>
      </c>
      <c r="S2">
        <v>255735.66720157542</v>
      </c>
    </row>
    <row r="3" spans="1:19" x14ac:dyDescent="0.25">
      <c r="A3" s="16">
        <v>2005</v>
      </c>
      <c r="B3" s="16">
        <v>2</v>
      </c>
      <c r="C3" s="16">
        <v>2</v>
      </c>
      <c r="D3" s="16">
        <v>126</v>
      </c>
      <c r="E3">
        <f>Alpha*D3+(1-Alpha)*E2</f>
        <v>127.49650344736106</v>
      </c>
      <c r="F3">
        <f>E2</f>
        <v>141</v>
      </c>
      <c r="G3">
        <f>D3-F3</f>
        <v>-15</v>
      </c>
      <c r="H3">
        <f>ABS(G3)</f>
        <v>15</v>
      </c>
      <c r="I3">
        <f>G3^2</f>
        <v>225</v>
      </c>
      <c r="J3">
        <f>G3/D3</f>
        <v>-0.11904761904761904</v>
      </c>
      <c r="K3">
        <f>ABS(J3)</f>
        <v>0.11904761904761904</v>
      </c>
      <c r="L3">
        <f>((F4-D4)/D3)^2</f>
        <v>1.7155794813741822E-2</v>
      </c>
      <c r="M3">
        <f>((D4-D3)/D3)^2</f>
        <v>2.0408163265306121E-2</v>
      </c>
      <c r="O3" t="s">
        <v>14</v>
      </c>
      <c r="P3">
        <f>SUM(I3:I157)</f>
        <v>263414.13193583064</v>
      </c>
      <c r="R3" t="s">
        <v>36</v>
      </c>
      <c r="S3">
        <f>AVERAGE(I3:I157)</f>
        <v>1699.4460124892298</v>
      </c>
    </row>
    <row r="4" spans="1:19" x14ac:dyDescent="0.25">
      <c r="A4" s="16">
        <v>2005</v>
      </c>
      <c r="B4" s="16">
        <v>3</v>
      </c>
      <c r="C4" s="16">
        <v>3</v>
      </c>
      <c r="D4" s="16">
        <v>144</v>
      </c>
      <c r="E4">
        <f>Alpha*D3+(1-Alpha)*E3</f>
        <v>126.1493015045309</v>
      </c>
      <c r="F4">
        <f>E3</f>
        <v>127.49650344736106</v>
      </c>
      <c r="G4">
        <f t="shared" ref="G4:G67" si="0">D4-F4</f>
        <v>16.503496552638936</v>
      </c>
      <c r="H4">
        <f t="shared" ref="H4:H67" si="1">ABS(G4)</f>
        <v>16.503496552638936</v>
      </c>
      <c r="I4">
        <f t="shared" ref="I4:I67" si="2">G4^2</f>
        <v>272.36539846296523</v>
      </c>
      <c r="J4">
        <f t="shared" ref="J4:J67" si="3">G4/D4</f>
        <v>0.1146076149488815</v>
      </c>
      <c r="K4">
        <f t="shared" ref="K4:K67" si="4">ABS(J4)</f>
        <v>0.1146076149488815</v>
      </c>
      <c r="L4">
        <f t="shared" ref="L4:L67" si="5">((F5-D5)/D4)^2</f>
        <v>5.5259924220252422E-2</v>
      </c>
      <c r="M4">
        <f t="shared" ref="M4:M67" si="6">((D5-D4)/D4)^2</f>
        <v>1.2345679012345678E-2</v>
      </c>
      <c r="R4" t="s">
        <v>37</v>
      </c>
      <c r="S4">
        <f>AVERAGE(J3:J157)</f>
        <v>2.1912088246527243E-2</v>
      </c>
    </row>
    <row r="5" spans="1:19" x14ac:dyDescent="0.25">
      <c r="A5" s="16">
        <v>2005</v>
      </c>
      <c r="B5" s="16">
        <v>4</v>
      </c>
      <c r="C5" s="16">
        <v>4</v>
      </c>
      <c r="D5" s="16">
        <v>160</v>
      </c>
      <c r="E5">
        <f t="shared" ref="E5:E35" si="7">Alpha*D4+(1-Alpha)*E4</f>
        <v>142.21909121091517</v>
      </c>
      <c r="F5">
        <f t="shared" ref="F5:F68" si="8">E4</f>
        <v>126.1493015045309</v>
      </c>
      <c r="G5">
        <f t="shared" si="0"/>
        <v>33.850698495469103</v>
      </c>
      <c r="H5">
        <f t="shared" si="1"/>
        <v>33.850698495469103</v>
      </c>
      <c r="I5">
        <f t="shared" si="2"/>
        <v>1145.8697886311543</v>
      </c>
      <c r="J5">
        <f t="shared" si="3"/>
        <v>0.21156686559668189</v>
      </c>
      <c r="K5">
        <f t="shared" si="4"/>
        <v>0.21156686559668189</v>
      </c>
      <c r="L5">
        <f t="shared" si="5"/>
        <v>6.3809230263635131E-3</v>
      </c>
      <c r="M5">
        <f t="shared" si="6"/>
        <v>9.765625E-4</v>
      </c>
      <c r="P5" t="s">
        <v>14</v>
      </c>
      <c r="R5" t="s">
        <v>38</v>
      </c>
      <c r="S5">
        <f>AVERAGE(K3:K157)</f>
        <v>0.15137995192348788</v>
      </c>
    </row>
    <row r="6" spans="1:19" x14ac:dyDescent="0.25">
      <c r="A6" s="16">
        <v>2005</v>
      </c>
      <c r="B6" s="16">
        <v>5</v>
      </c>
      <c r="C6" s="16">
        <v>5</v>
      </c>
      <c r="D6" s="16">
        <v>155</v>
      </c>
      <c r="E6">
        <f t="shared" si="7"/>
        <v>158.22605391332812</v>
      </c>
      <c r="F6">
        <f t="shared" si="8"/>
        <v>142.21909121091517</v>
      </c>
      <c r="G6">
        <f t="shared" si="0"/>
        <v>12.780908789084833</v>
      </c>
      <c r="H6">
        <f t="shared" si="1"/>
        <v>12.780908789084833</v>
      </c>
      <c r="I6">
        <f t="shared" si="2"/>
        <v>163.35162947490593</v>
      </c>
      <c r="J6">
        <f t="shared" si="3"/>
        <v>8.2457476058611825E-2</v>
      </c>
      <c r="K6">
        <f t="shared" si="4"/>
        <v>8.2457476058611825E-2</v>
      </c>
      <c r="L6">
        <f t="shared" si="5"/>
        <v>3.0853611308697158E-2</v>
      </c>
      <c r="M6">
        <f t="shared" si="6"/>
        <v>2.3975026014568159E-2</v>
      </c>
      <c r="O6" t="s">
        <v>13</v>
      </c>
      <c r="P6" s="1">
        <f>SUM(I3:I133)</f>
        <v>167485.77042835671</v>
      </c>
      <c r="R6" t="s">
        <v>39</v>
      </c>
      <c r="S6">
        <f>SQRT(SUM(L3:L156)/SUM(M3:M56))</f>
        <v>2.6795422988297521</v>
      </c>
    </row>
    <row r="7" spans="1:19" x14ac:dyDescent="0.25">
      <c r="A7" s="16">
        <v>2005</v>
      </c>
      <c r="B7" s="16">
        <v>6</v>
      </c>
      <c r="C7" s="16">
        <v>6</v>
      </c>
      <c r="D7" s="16">
        <v>131</v>
      </c>
      <c r="E7">
        <f t="shared" si="7"/>
        <v>155.32185338684454</v>
      </c>
      <c r="F7">
        <f t="shared" si="8"/>
        <v>158.22605391332812</v>
      </c>
      <c r="G7">
        <f t="shared" si="0"/>
        <v>-27.226053913328116</v>
      </c>
      <c r="H7">
        <f t="shared" si="1"/>
        <v>27.226053913328116</v>
      </c>
      <c r="I7">
        <f t="shared" si="2"/>
        <v>741.25801169144916</v>
      </c>
      <c r="J7">
        <f t="shared" si="3"/>
        <v>-0.2078324726208253</v>
      </c>
      <c r="K7">
        <f t="shared" si="4"/>
        <v>0.2078324726208253</v>
      </c>
      <c r="L7">
        <f t="shared" si="5"/>
        <v>6.2083012260074613E-3</v>
      </c>
      <c r="M7">
        <f t="shared" si="6"/>
        <v>1.1421245848144046E-2</v>
      </c>
      <c r="O7">
        <v>0.01</v>
      </c>
      <c r="P7">
        <f t="dataTable" ref="P7:P26" dt2D="0" dtr="0" r1="P2"/>
        <v>542860.47059160715</v>
      </c>
    </row>
    <row r="8" spans="1:19" x14ac:dyDescent="0.25">
      <c r="A8" s="16">
        <v>2005</v>
      </c>
      <c r="B8" s="16">
        <v>7</v>
      </c>
      <c r="C8" s="16">
        <v>7</v>
      </c>
      <c r="D8" s="16">
        <v>145</v>
      </c>
      <c r="E8">
        <f t="shared" si="7"/>
        <v>133.42651582930822</v>
      </c>
      <c r="F8">
        <f t="shared" si="8"/>
        <v>155.32185338684454</v>
      </c>
      <c r="G8">
        <f t="shared" si="0"/>
        <v>-10.321853386844538</v>
      </c>
      <c r="H8">
        <f t="shared" si="1"/>
        <v>10.321853386844538</v>
      </c>
      <c r="I8">
        <f t="shared" si="2"/>
        <v>106.54065733951406</v>
      </c>
      <c r="J8">
        <f t="shared" si="3"/>
        <v>-7.1185195771341636E-2</v>
      </c>
      <c r="K8">
        <f t="shared" si="4"/>
        <v>7.1185195771341636E-2</v>
      </c>
      <c r="L8">
        <f t="shared" si="5"/>
        <v>6.3707745944948076E-3</v>
      </c>
      <c r="M8">
        <f t="shared" si="6"/>
        <v>0</v>
      </c>
      <c r="O8">
        <v>6.0000000000000005E-2</v>
      </c>
      <c r="P8">
        <v>196660.68214861903</v>
      </c>
    </row>
    <row r="9" spans="1:19" x14ac:dyDescent="0.25">
      <c r="A9" s="16">
        <v>2005</v>
      </c>
      <c r="B9" s="16">
        <v>8</v>
      </c>
      <c r="C9" s="16">
        <v>8</v>
      </c>
      <c r="D9" s="16">
        <v>145</v>
      </c>
      <c r="E9">
        <f t="shared" si="7"/>
        <v>143.84534940270541</v>
      </c>
      <c r="F9">
        <f t="shared" si="8"/>
        <v>133.42651582930822</v>
      </c>
      <c r="G9">
        <f t="shared" si="0"/>
        <v>11.573484170691785</v>
      </c>
      <c r="H9">
        <f t="shared" si="1"/>
        <v>11.573484170691785</v>
      </c>
      <c r="I9">
        <f t="shared" si="2"/>
        <v>133.9455358492533</v>
      </c>
      <c r="J9">
        <f t="shared" si="3"/>
        <v>7.9817132211667488E-2</v>
      </c>
      <c r="K9">
        <f t="shared" si="4"/>
        <v>7.9817132211667488E-2</v>
      </c>
      <c r="L9">
        <f t="shared" si="5"/>
        <v>3.9574515204002729E-2</v>
      </c>
      <c r="M9">
        <f t="shared" si="6"/>
        <v>4.2806183115338882E-2</v>
      </c>
      <c r="O9">
        <v>0.11</v>
      </c>
      <c r="P9">
        <v>169019.52802360599</v>
      </c>
    </row>
    <row r="10" spans="1:19" x14ac:dyDescent="0.25">
      <c r="A10" s="16">
        <v>2005</v>
      </c>
      <c r="B10" s="16">
        <v>9</v>
      </c>
      <c r="C10" s="16">
        <v>9</v>
      </c>
      <c r="D10" s="16">
        <v>115</v>
      </c>
      <c r="E10">
        <f t="shared" si="7"/>
        <v>144.88480409337674</v>
      </c>
      <c r="F10">
        <f t="shared" si="8"/>
        <v>143.84534940270541</v>
      </c>
      <c r="G10">
        <f t="shared" si="0"/>
        <v>-28.845349402705409</v>
      </c>
      <c r="H10">
        <f t="shared" si="1"/>
        <v>28.845349402705409</v>
      </c>
      <c r="I10">
        <f t="shared" si="2"/>
        <v>832.05418216415728</v>
      </c>
      <c r="J10">
        <f t="shared" si="3"/>
        <v>-0.25082912524091661</v>
      </c>
      <c r="K10">
        <f t="shared" si="4"/>
        <v>0.25082912524091661</v>
      </c>
      <c r="L10">
        <f t="shared" si="5"/>
        <v>9.2018870066788258E-2</v>
      </c>
      <c r="M10">
        <f t="shared" si="6"/>
        <v>1.8903591682419658E-3</v>
      </c>
      <c r="O10">
        <v>0.16000000000000003</v>
      </c>
      <c r="P10">
        <v>166319.31983736012</v>
      </c>
    </row>
    <row r="11" spans="1:19" x14ac:dyDescent="0.25">
      <c r="A11" s="16">
        <v>2005</v>
      </c>
      <c r="B11" s="16">
        <v>10</v>
      </c>
      <c r="C11" s="16">
        <v>10</v>
      </c>
      <c r="D11" s="16">
        <v>110</v>
      </c>
      <c r="E11">
        <f t="shared" si="7"/>
        <v>117.9815141566299</v>
      </c>
      <c r="F11">
        <f t="shared" si="8"/>
        <v>144.88480409337674</v>
      </c>
      <c r="G11">
        <f t="shared" si="0"/>
        <v>-34.884804093376744</v>
      </c>
      <c r="H11">
        <f t="shared" si="1"/>
        <v>34.884804093376744</v>
      </c>
      <c r="I11">
        <f t="shared" si="2"/>
        <v>1216.9495566332748</v>
      </c>
      <c r="J11">
        <f t="shared" si="3"/>
        <v>-0.31713458266706129</v>
      </c>
      <c r="K11">
        <f t="shared" si="4"/>
        <v>0.31713458266706129</v>
      </c>
      <c r="L11">
        <f t="shared" si="5"/>
        <v>4.7530001755755398E-2</v>
      </c>
      <c r="M11">
        <f t="shared" si="6"/>
        <v>2.1157024793388428E-2</v>
      </c>
      <c r="O11">
        <v>0.21000000000000002</v>
      </c>
      <c r="P11">
        <v>168412.31639183324</v>
      </c>
    </row>
    <row r="12" spans="1:19" x14ac:dyDescent="0.25">
      <c r="A12" s="16">
        <v>2005</v>
      </c>
      <c r="B12" s="16">
        <v>11</v>
      </c>
      <c r="C12" s="16">
        <v>11</v>
      </c>
      <c r="D12" s="16">
        <v>94</v>
      </c>
      <c r="E12">
        <f t="shared" si="7"/>
        <v>110.79629089670385</v>
      </c>
      <c r="F12">
        <f t="shared" si="8"/>
        <v>117.9815141566299</v>
      </c>
      <c r="G12">
        <f t="shared" si="0"/>
        <v>-23.981514156629899</v>
      </c>
      <c r="H12">
        <f t="shared" si="1"/>
        <v>23.981514156629899</v>
      </c>
      <c r="I12">
        <f t="shared" si="2"/>
        <v>575.11302124464021</v>
      </c>
      <c r="J12">
        <f t="shared" si="3"/>
        <v>-0.25512249102797763</v>
      </c>
      <c r="K12">
        <f t="shared" si="4"/>
        <v>0.25512249102797763</v>
      </c>
      <c r="L12">
        <f t="shared" si="5"/>
        <v>5.4960771977708399E-4</v>
      </c>
      <c r="M12">
        <f t="shared" si="6"/>
        <v>4.0855590765052054E-2</v>
      </c>
      <c r="O12">
        <v>0.26</v>
      </c>
      <c r="P12">
        <v>171167.20031896266</v>
      </c>
    </row>
    <row r="13" spans="1:19" x14ac:dyDescent="0.25">
      <c r="A13" s="16">
        <v>2005</v>
      </c>
      <c r="B13" s="16">
        <v>12</v>
      </c>
      <c r="C13" s="16">
        <v>12</v>
      </c>
      <c r="D13" s="16">
        <v>113</v>
      </c>
      <c r="E13">
        <f t="shared" si="7"/>
        <v>95.675713815319781</v>
      </c>
      <c r="F13">
        <f t="shared" si="8"/>
        <v>110.79629089670385</v>
      </c>
      <c r="G13">
        <f t="shared" si="0"/>
        <v>2.2037091032961484</v>
      </c>
      <c r="H13">
        <f t="shared" si="1"/>
        <v>2.2037091032961484</v>
      </c>
      <c r="I13">
        <f t="shared" si="2"/>
        <v>4.8563338119503143</v>
      </c>
      <c r="J13">
        <f t="shared" si="3"/>
        <v>1.950185047164733E-2</v>
      </c>
      <c r="K13">
        <f t="shared" si="4"/>
        <v>1.950185047164733E-2</v>
      </c>
      <c r="L13">
        <f t="shared" si="5"/>
        <v>0.1538603137114444</v>
      </c>
      <c r="M13">
        <f t="shared" si="6"/>
        <v>5.7091393217949725E-2</v>
      </c>
      <c r="O13">
        <v>0.31000000000000005</v>
      </c>
      <c r="P13">
        <v>173330.62882000988</v>
      </c>
    </row>
    <row r="14" spans="1:19" x14ac:dyDescent="0.25">
      <c r="A14" s="16">
        <v>2006</v>
      </c>
      <c r="B14" s="16">
        <v>1</v>
      </c>
      <c r="C14" s="16">
        <v>13</v>
      </c>
      <c r="D14" s="16">
        <v>140</v>
      </c>
      <c r="E14">
        <f t="shared" si="7"/>
        <v>111.27160973343709</v>
      </c>
      <c r="F14">
        <f t="shared" si="8"/>
        <v>95.675713815319781</v>
      </c>
      <c r="G14">
        <f t="shared" si="0"/>
        <v>44.324286184680219</v>
      </c>
      <c r="H14">
        <f t="shared" si="1"/>
        <v>44.324286184680219</v>
      </c>
      <c r="I14">
        <f t="shared" si="2"/>
        <v>1964.6423457814337</v>
      </c>
      <c r="J14">
        <f t="shared" si="3"/>
        <v>0.31660204417628729</v>
      </c>
      <c r="K14">
        <f t="shared" si="4"/>
        <v>0.31660204417628729</v>
      </c>
      <c r="L14">
        <f t="shared" si="5"/>
        <v>4.2108184046323813E-2</v>
      </c>
      <c r="M14">
        <f t="shared" si="6"/>
        <v>0</v>
      </c>
      <c r="O14">
        <v>0.36000000000000004</v>
      </c>
      <c r="P14">
        <v>174573.75048687396</v>
      </c>
    </row>
    <row r="15" spans="1:19" x14ac:dyDescent="0.25">
      <c r="A15" s="16">
        <v>2006</v>
      </c>
      <c r="B15" s="16">
        <v>2</v>
      </c>
      <c r="C15" s="16">
        <v>14</v>
      </c>
      <c r="D15" s="16">
        <v>140</v>
      </c>
      <c r="E15">
        <f t="shared" si="7"/>
        <v>137.13385766193028</v>
      </c>
      <c r="F15">
        <f t="shared" si="8"/>
        <v>111.27160973343709</v>
      </c>
      <c r="G15">
        <f t="shared" si="0"/>
        <v>28.728390266562911</v>
      </c>
      <c r="H15">
        <f t="shared" si="1"/>
        <v>28.728390266562911</v>
      </c>
      <c r="I15">
        <f t="shared" si="2"/>
        <v>825.32040730794665</v>
      </c>
      <c r="J15">
        <f t="shared" si="3"/>
        <v>0.20520278761830651</v>
      </c>
      <c r="K15">
        <f t="shared" si="4"/>
        <v>0.20520278761830651</v>
      </c>
      <c r="L15">
        <f t="shared" si="5"/>
        <v>1.2081296558344211E-3</v>
      </c>
      <c r="M15">
        <f t="shared" si="6"/>
        <v>2.040816326530612E-4</v>
      </c>
      <c r="O15">
        <v>0.41000000000000003</v>
      </c>
      <c r="P15">
        <v>174943.74604275619</v>
      </c>
    </row>
    <row r="16" spans="1:19" x14ac:dyDescent="0.25">
      <c r="A16" s="16">
        <v>2006</v>
      </c>
      <c r="B16" s="16">
        <v>3</v>
      </c>
      <c r="C16" s="16">
        <v>15</v>
      </c>
      <c r="D16" s="16">
        <v>142</v>
      </c>
      <c r="E16">
        <f t="shared" si="7"/>
        <v>139.71405387403007</v>
      </c>
      <c r="F16">
        <f t="shared" si="8"/>
        <v>137.13385766193028</v>
      </c>
      <c r="G16">
        <f t="shared" si="0"/>
        <v>4.8661423380697215</v>
      </c>
      <c r="H16">
        <f t="shared" si="1"/>
        <v>4.8661423380697215</v>
      </c>
      <c r="I16">
        <f t="shared" si="2"/>
        <v>23.679341254354657</v>
      </c>
      <c r="J16">
        <f t="shared" si="3"/>
        <v>3.4268608014575506E-2</v>
      </c>
      <c r="K16">
        <f t="shared" si="4"/>
        <v>3.4268608014575506E-2</v>
      </c>
      <c r="L16">
        <f t="shared" si="5"/>
        <v>1.658281222584183E-2</v>
      </c>
      <c r="M16">
        <f t="shared" si="6"/>
        <v>1.2695893671890498E-2</v>
      </c>
      <c r="O16">
        <v>0.46</v>
      </c>
      <c r="P16">
        <v>174632.11822873706</v>
      </c>
    </row>
    <row r="17" spans="1:16" x14ac:dyDescent="0.25">
      <c r="A17" s="16">
        <v>2006</v>
      </c>
      <c r="B17" s="16">
        <v>4</v>
      </c>
      <c r="C17" s="16">
        <v>16</v>
      </c>
      <c r="D17" s="16">
        <v>158</v>
      </c>
      <c r="E17">
        <f t="shared" si="7"/>
        <v>141.77193824946696</v>
      </c>
      <c r="F17">
        <f t="shared" si="8"/>
        <v>139.71405387403007</v>
      </c>
      <c r="G17">
        <f t="shared" si="0"/>
        <v>18.285946125969929</v>
      </c>
      <c r="H17">
        <f t="shared" si="1"/>
        <v>18.285946125969929</v>
      </c>
      <c r="I17">
        <f t="shared" si="2"/>
        <v>334.37582572187466</v>
      </c>
      <c r="J17">
        <f t="shared" si="3"/>
        <v>0.11573383624031601</v>
      </c>
      <c r="K17">
        <f t="shared" si="4"/>
        <v>0.11573383624031601</v>
      </c>
      <c r="L17">
        <f t="shared" si="5"/>
        <v>7.0093581828198741E-3</v>
      </c>
      <c r="M17">
        <f t="shared" si="6"/>
        <v>3.6051914757250441E-4</v>
      </c>
      <c r="O17">
        <v>0.51</v>
      </c>
      <c r="P17">
        <v>173860.55610192061</v>
      </c>
    </row>
    <row r="18" spans="1:16" x14ac:dyDescent="0.25">
      <c r="A18" s="16">
        <v>2006</v>
      </c>
      <c r="B18" s="16">
        <v>5</v>
      </c>
      <c r="C18" s="16">
        <v>17</v>
      </c>
      <c r="D18" s="16">
        <v>155</v>
      </c>
      <c r="E18">
        <f t="shared" si="7"/>
        <v>156.38097664308927</v>
      </c>
      <c r="F18">
        <f t="shared" si="8"/>
        <v>141.77193824946696</v>
      </c>
      <c r="G18">
        <f t="shared" si="0"/>
        <v>13.228061750533044</v>
      </c>
      <c r="H18">
        <f t="shared" si="1"/>
        <v>13.228061750533044</v>
      </c>
      <c r="I18">
        <f t="shared" si="2"/>
        <v>174.98161767591534</v>
      </c>
      <c r="J18">
        <f t="shared" si="3"/>
        <v>8.5342333874406734E-2</v>
      </c>
      <c r="K18">
        <f t="shared" si="4"/>
        <v>8.5342333874406734E-2</v>
      </c>
      <c r="L18">
        <f t="shared" si="5"/>
        <v>2.0849453298585119E-2</v>
      </c>
      <c r="M18">
        <f t="shared" si="6"/>
        <v>1.8355879292403749E-2</v>
      </c>
      <c r="O18">
        <v>0.56000000000000005</v>
      </c>
      <c r="P18">
        <v>172828.00301830316</v>
      </c>
    </row>
    <row r="19" spans="1:16" x14ac:dyDescent="0.25">
      <c r="A19" s="16">
        <v>2006</v>
      </c>
      <c r="B19" s="16">
        <v>6</v>
      </c>
      <c r="C19" s="16">
        <v>18</v>
      </c>
      <c r="D19" s="16">
        <v>134</v>
      </c>
      <c r="E19">
        <f t="shared" si="7"/>
        <v>155.1377757538072</v>
      </c>
      <c r="F19">
        <f t="shared" si="8"/>
        <v>156.38097664308927</v>
      </c>
      <c r="G19">
        <f t="shared" si="0"/>
        <v>-22.380976643089269</v>
      </c>
      <c r="H19">
        <f t="shared" si="1"/>
        <v>22.380976643089269</v>
      </c>
      <c r="I19">
        <f t="shared" si="2"/>
        <v>500.90811549850741</v>
      </c>
      <c r="J19">
        <f t="shared" si="3"/>
        <v>-0.16702221375439752</v>
      </c>
      <c r="K19">
        <f t="shared" si="4"/>
        <v>0.16702221375439752</v>
      </c>
      <c r="L19">
        <f t="shared" si="5"/>
        <v>5.7236855220807095E-3</v>
      </c>
      <c r="M19">
        <f t="shared" si="6"/>
        <v>6.7386945867676544E-3</v>
      </c>
      <c r="O19">
        <v>0.6100000000000001</v>
      </c>
      <c r="P19">
        <v>171692.48946231342</v>
      </c>
    </row>
    <row r="20" spans="1:16" x14ac:dyDescent="0.25">
      <c r="A20" s="16">
        <v>2006</v>
      </c>
      <c r="B20" s="16">
        <v>7</v>
      </c>
      <c r="C20" s="16">
        <v>19</v>
      </c>
      <c r="D20" s="16">
        <v>145</v>
      </c>
      <c r="E20">
        <f t="shared" si="7"/>
        <v>136.10885028567452</v>
      </c>
      <c r="F20">
        <f t="shared" si="8"/>
        <v>155.1377757538072</v>
      </c>
      <c r="G20">
        <f t="shared" si="0"/>
        <v>-10.137775753807205</v>
      </c>
      <c r="H20">
        <f t="shared" si="1"/>
        <v>10.137775753807205</v>
      </c>
      <c r="I20">
        <f t="shared" si="2"/>
        <v>102.77449723448123</v>
      </c>
      <c r="J20">
        <f t="shared" si="3"/>
        <v>-6.9915694853842789E-2</v>
      </c>
      <c r="K20">
        <f t="shared" si="4"/>
        <v>6.9915694853842789E-2</v>
      </c>
      <c r="L20">
        <f t="shared" si="5"/>
        <v>1.0546793808059727E-2</v>
      </c>
      <c r="M20">
        <f t="shared" si="6"/>
        <v>1.7122473246135553E-3</v>
      </c>
      <c r="O20">
        <v>0.66</v>
      </c>
      <c r="P20">
        <v>170571.22609165387</v>
      </c>
    </row>
    <row r="21" spans="1:16" x14ac:dyDescent="0.25">
      <c r="A21" s="16">
        <v>2006</v>
      </c>
      <c r="B21" s="16">
        <v>8</v>
      </c>
      <c r="C21" s="16">
        <v>20</v>
      </c>
      <c r="D21" s="16">
        <v>151</v>
      </c>
      <c r="E21">
        <f t="shared" si="7"/>
        <v>144.11295758676724</v>
      </c>
      <c r="F21">
        <f t="shared" si="8"/>
        <v>136.10885028567452</v>
      </c>
      <c r="G21">
        <f t="shared" si="0"/>
        <v>14.891149714325479</v>
      </c>
      <c r="H21">
        <f t="shared" si="1"/>
        <v>14.891149714325479</v>
      </c>
      <c r="I21">
        <f t="shared" si="2"/>
        <v>221.74633981445581</v>
      </c>
      <c r="J21">
        <f t="shared" si="3"/>
        <v>9.8616885525334305E-2</v>
      </c>
      <c r="K21">
        <f t="shared" si="4"/>
        <v>9.8616885525334305E-2</v>
      </c>
      <c r="L21">
        <f t="shared" si="5"/>
        <v>2.1445677524414133E-2</v>
      </c>
      <c r="M21">
        <f t="shared" si="6"/>
        <v>3.6884347177755364E-2</v>
      </c>
      <c r="O21">
        <v>0.71000000000000008</v>
      </c>
      <c r="P21">
        <v>169548.50219727331</v>
      </c>
    </row>
    <row r="22" spans="1:16" x14ac:dyDescent="0.25">
      <c r="A22" s="16">
        <v>2006</v>
      </c>
      <c r="B22" s="16">
        <v>9</v>
      </c>
      <c r="C22" s="16">
        <v>21</v>
      </c>
      <c r="D22" s="16">
        <v>122</v>
      </c>
      <c r="E22">
        <f t="shared" si="7"/>
        <v>150.31290115243169</v>
      </c>
      <c r="F22">
        <f t="shared" si="8"/>
        <v>144.11295758676724</v>
      </c>
      <c r="G22">
        <f t="shared" si="0"/>
        <v>-22.112957586767237</v>
      </c>
      <c r="H22">
        <f t="shared" si="1"/>
        <v>22.112957586767237</v>
      </c>
      <c r="I22">
        <f t="shared" si="2"/>
        <v>488.98289323416674</v>
      </c>
      <c r="J22">
        <f t="shared" si="3"/>
        <v>-0.18125375071120686</v>
      </c>
      <c r="K22">
        <f t="shared" si="4"/>
        <v>0.18125375071120686</v>
      </c>
      <c r="L22">
        <f t="shared" si="5"/>
        <v>8.8593576330709134E-2</v>
      </c>
      <c r="M22">
        <f t="shared" si="6"/>
        <v>4.2999193765116909E-3</v>
      </c>
      <c r="O22">
        <v>0.76</v>
      </c>
      <c r="P22">
        <v>168685.40546633714</v>
      </c>
    </row>
    <row r="23" spans="1:16" x14ac:dyDescent="0.25">
      <c r="A23" s="16">
        <v>2006</v>
      </c>
      <c r="B23" s="16">
        <v>10</v>
      </c>
      <c r="C23" s="16">
        <v>22</v>
      </c>
      <c r="D23" s="16">
        <v>114</v>
      </c>
      <c r="E23">
        <f t="shared" si="7"/>
        <v>124.82469027862714</v>
      </c>
      <c r="F23">
        <f t="shared" si="8"/>
        <v>150.31290115243169</v>
      </c>
      <c r="G23">
        <f t="shared" si="0"/>
        <v>-36.312901152431692</v>
      </c>
      <c r="H23">
        <f t="shared" si="1"/>
        <v>36.312901152431692</v>
      </c>
      <c r="I23">
        <f t="shared" si="2"/>
        <v>1318.6267901062749</v>
      </c>
      <c r="J23">
        <f t="shared" si="3"/>
        <v>-0.31853422063536574</v>
      </c>
      <c r="K23">
        <f t="shared" si="4"/>
        <v>0.31853422063536574</v>
      </c>
      <c r="L23">
        <f t="shared" si="5"/>
        <v>3.3369323268755607E-2</v>
      </c>
      <c r="M23">
        <f t="shared" si="6"/>
        <v>7.6946752847029849E-3</v>
      </c>
      <c r="O23">
        <v>0.81</v>
      </c>
      <c r="P23">
        <v>168028.46040505599</v>
      </c>
    </row>
    <row r="24" spans="1:16" x14ac:dyDescent="0.25">
      <c r="A24" s="16">
        <v>2006</v>
      </c>
      <c r="B24" s="16">
        <v>11</v>
      </c>
      <c r="C24" s="16">
        <v>23</v>
      </c>
      <c r="D24" s="16">
        <v>104</v>
      </c>
      <c r="E24">
        <f t="shared" si="7"/>
        <v>115.07994575457209</v>
      </c>
      <c r="F24">
        <f t="shared" si="8"/>
        <v>124.82469027862714</v>
      </c>
      <c r="G24">
        <f t="shared" si="0"/>
        <v>-20.824690278627145</v>
      </c>
      <c r="H24">
        <f t="shared" si="1"/>
        <v>20.824690278627145</v>
      </c>
      <c r="I24">
        <f t="shared" si="2"/>
        <v>433.6677252007479</v>
      </c>
      <c r="J24">
        <f t="shared" si="3"/>
        <v>-0.20023740652526101</v>
      </c>
      <c r="K24">
        <f t="shared" si="4"/>
        <v>0.20023740652526101</v>
      </c>
      <c r="L24">
        <f t="shared" si="5"/>
        <v>9.0983243557907004E-3</v>
      </c>
      <c r="M24">
        <f t="shared" si="6"/>
        <v>4.0772928994082844E-2</v>
      </c>
      <c r="O24">
        <v>0.8600000000000001</v>
      </c>
      <c r="P24">
        <v>167616.16546305717</v>
      </c>
    </row>
    <row r="25" spans="1:16" x14ac:dyDescent="0.25">
      <c r="A25" s="16">
        <v>2006</v>
      </c>
      <c r="B25" s="16">
        <v>12</v>
      </c>
      <c r="C25" s="16">
        <v>24</v>
      </c>
      <c r="D25" s="16">
        <v>125</v>
      </c>
      <c r="E25">
        <f t="shared" si="7"/>
        <v>105.10541180121938</v>
      </c>
      <c r="F25">
        <f t="shared" si="8"/>
        <v>115.07994575457209</v>
      </c>
      <c r="G25">
        <f t="shared" si="0"/>
        <v>9.9200542454279059</v>
      </c>
      <c r="H25">
        <f t="shared" si="1"/>
        <v>9.9200542454279059</v>
      </c>
      <c r="I25">
        <f t="shared" si="2"/>
        <v>98.407476232232213</v>
      </c>
      <c r="J25">
        <f t="shared" si="3"/>
        <v>7.9360433963423252E-2</v>
      </c>
      <c r="K25">
        <f t="shared" si="4"/>
        <v>7.9360433963423252E-2</v>
      </c>
      <c r="L25">
        <f t="shared" si="5"/>
        <v>0.14074255374932576</v>
      </c>
      <c r="M25">
        <f t="shared" si="6"/>
        <v>4.6655999999999996E-2</v>
      </c>
      <c r="O25">
        <v>0.91</v>
      </c>
      <c r="P25">
        <v>167483.41435785711</v>
      </c>
    </row>
    <row r="26" spans="1:16" x14ac:dyDescent="0.25">
      <c r="A26" s="16">
        <v>2007</v>
      </c>
      <c r="B26" s="16">
        <v>1</v>
      </c>
      <c r="C26" s="16">
        <v>25</v>
      </c>
      <c r="D26" s="16">
        <v>152</v>
      </c>
      <c r="E26">
        <f t="shared" si="7"/>
        <v>123.0151786784464</v>
      </c>
      <c r="F26">
        <f t="shared" si="8"/>
        <v>105.10541180121938</v>
      </c>
      <c r="G26">
        <f t="shared" si="0"/>
        <v>46.894588198780625</v>
      </c>
      <c r="H26">
        <f t="shared" si="1"/>
        <v>46.894588198780625</v>
      </c>
      <c r="I26">
        <f t="shared" si="2"/>
        <v>2199.1024023332152</v>
      </c>
      <c r="J26">
        <f t="shared" si="3"/>
        <v>0.30851702762355676</v>
      </c>
      <c r="K26">
        <f t="shared" si="4"/>
        <v>0.30851702762355676</v>
      </c>
      <c r="L26">
        <f t="shared" si="5"/>
        <v>0.20597756114814214</v>
      </c>
      <c r="M26">
        <f t="shared" si="6"/>
        <v>6.9252077562326861E-2</v>
      </c>
      <c r="O26">
        <v>0.96000000000000008</v>
      </c>
      <c r="P26">
        <v>167664.23652875665</v>
      </c>
    </row>
    <row r="27" spans="1:16" x14ac:dyDescent="0.25">
      <c r="A27" s="16">
        <v>2007</v>
      </c>
      <c r="B27" s="16">
        <v>2</v>
      </c>
      <c r="C27" s="16">
        <v>26</v>
      </c>
      <c r="D27" s="16">
        <v>192</v>
      </c>
      <c r="E27">
        <f t="shared" si="7"/>
        <v>149.10827433141003</v>
      </c>
      <c r="F27">
        <f t="shared" si="8"/>
        <v>123.0151786784464</v>
      </c>
      <c r="G27">
        <f t="shared" si="0"/>
        <v>68.984821321553596</v>
      </c>
      <c r="H27">
        <f t="shared" si="1"/>
        <v>68.984821321553596</v>
      </c>
      <c r="I27">
        <f t="shared" si="2"/>
        <v>4758.9055727666755</v>
      </c>
      <c r="J27">
        <f t="shared" si="3"/>
        <v>0.35929594438309165</v>
      </c>
      <c r="K27">
        <f t="shared" si="4"/>
        <v>0.35929594438309165</v>
      </c>
      <c r="L27">
        <f t="shared" si="5"/>
        <v>1.0733527291515872E-2</v>
      </c>
      <c r="M27">
        <f t="shared" si="6"/>
        <v>1.435004340277778E-2</v>
      </c>
    </row>
    <row r="28" spans="1:16" x14ac:dyDescent="0.25">
      <c r="A28" s="16">
        <v>2007</v>
      </c>
      <c r="B28" s="16">
        <v>3</v>
      </c>
      <c r="C28" s="16">
        <v>27</v>
      </c>
      <c r="D28" s="16">
        <v>169</v>
      </c>
      <c r="E28">
        <f t="shared" si="7"/>
        <v>187.72082564491265</v>
      </c>
      <c r="F28">
        <f t="shared" si="8"/>
        <v>149.10827433141003</v>
      </c>
      <c r="G28">
        <f t="shared" si="0"/>
        <v>19.89172566858997</v>
      </c>
      <c r="H28">
        <f t="shared" si="1"/>
        <v>19.89172566858997</v>
      </c>
      <c r="I28">
        <f t="shared" si="2"/>
        <v>395.68075007444111</v>
      </c>
      <c r="J28">
        <f t="shared" si="3"/>
        <v>0.11770251874905308</v>
      </c>
      <c r="K28">
        <f t="shared" si="4"/>
        <v>0.11770251874905308</v>
      </c>
      <c r="L28">
        <f t="shared" si="5"/>
        <v>4.0242324326395006E-3</v>
      </c>
      <c r="M28">
        <f t="shared" si="6"/>
        <v>2.2408178985329646E-3</v>
      </c>
      <c r="O28" t="s">
        <v>15</v>
      </c>
      <c r="P28">
        <f>MIN(P7:P26)</f>
        <v>166319.31983736012</v>
      </c>
    </row>
    <row r="29" spans="1:16" x14ac:dyDescent="0.25">
      <c r="A29" s="16">
        <v>2007</v>
      </c>
      <c r="B29" s="16">
        <v>4</v>
      </c>
      <c r="C29" s="16">
        <v>28</v>
      </c>
      <c r="D29" s="16">
        <v>177</v>
      </c>
      <c r="E29">
        <f t="shared" si="7"/>
        <v>170.86771867433717</v>
      </c>
      <c r="F29">
        <f t="shared" si="8"/>
        <v>187.72082564491265</v>
      </c>
      <c r="G29">
        <f t="shared" si="0"/>
        <v>-10.720825644912651</v>
      </c>
      <c r="H29">
        <f t="shared" si="1"/>
        <v>10.720825644912651</v>
      </c>
      <c r="I29">
        <f t="shared" si="2"/>
        <v>114.93610250861676</v>
      </c>
      <c r="J29">
        <f t="shared" si="3"/>
        <v>-6.0569636411935877E-2</v>
      </c>
      <c r="K29">
        <f t="shared" si="4"/>
        <v>6.0569636411935877E-2</v>
      </c>
      <c r="L29">
        <f t="shared" si="5"/>
        <v>7.3090726840628192E-3</v>
      </c>
      <c r="M29">
        <f t="shared" si="6"/>
        <v>2.5854639471416265E-3</v>
      </c>
    </row>
    <row r="30" spans="1:16" x14ac:dyDescent="0.25">
      <c r="A30" s="16">
        <v>2007</v>
      </c>
      <c r="B30" s="16">
        <v>5</v>
      </c>
      <c r="C30" s="16">
        <v>29</v>
      </c>
      <c r="D30" s="16">
        <v>186</v>
      </c>
      <c r="E30">
        <f t="shared" si="7"/>
        <v>176.38820132373053</v>
      </c>
      <c r="F30">
        <f t="shared" si="8"/>
        <v>170.86771867433717</v>
      </c>
      <c r="G30">
        <f t="shared" si="0"/>
        <v>15.132281325662831</v>
      </c>
      <c r="H30">
        <f t="shared" si="1"/>
        <v>15.132281325662831</v>
      </c>
      <c r="I30">
        <f t="shared" si="2"/>
        <v>228.98593811900403</v>
      </c>
      <c r="J30">
        <f t="shared" si="3"/>
        <v>8.1356351213241029E-2</v>
      </c>
      <c r="K30">
        <f t="shared" si="4"/>
        <v>8.1356351213241029E-2</v>
      </c>
      <c r="L30">
        <f t="shared" si="5"/>
        <v>9.1028686504161761E-4</v>
      </c>
      <c r="M30">
        <f t="shared" si="6"/>
        <v>4.6248121170077474E-4</v>
      </c>
    </row>
    <row r="31" spans="1:16" x14ac:dyDescent="0.25">
      <c r="A31" s="16">
        <v>2007</v>
      </c>
      <c r="B31" s="16">
        <v>6</v>
      </c>
      <c r="C31" s="16">
        <v>30</v>
      </c>
      <c r="D31" s="16">
        <v>182</v>
      </c>
      <c r="E31">
        <f t="shared" si="7"/>
        <v>185.0410606763748</v>
      </c>
      <c r="F31">
        <f t="shared" si="8"/>
        <v>176.38820132373053</v>
      </c>
      <c r="G31">
        <f t="shared" si="0"/>
        <v>5.6117986762694727</v>
      </c>
      <c r="H31">
        <f t="shared" si="1"/>
        <v>5.6117986762694727</v>
      </c>
      <c r="I31">
        <f t="shared" si="2"/>
        <v>31.492284382979808</v>
      </c>
      <c r="J31">
        <f t="shared" si="3"/>
        <v>3.0834058660821277E-2</v>
      </c>
      <c r="K31">
        <f t="shared" si="4"/>
        <v>3.0834058660821277E-2</v>
      </c>
      <c r="L31">
        <f t="shared" si="5"/>
        <v>4.9300118917228414E-4</v>
      </c>
      <c r="M31">
        <f t="shared" si="6"/>
        <v>3.0189590629151075E-5</v>
      </c>
    </row>
    <row r="32" spans="1:16" x14ac:dyDescent="0.25">
      <c r="A32" s="16">
        <v>2007</v>
      </c>
      <c r="B32" s="16">
        <v>7</v>
      </c>
      <c r="C32" s="16">
        <v>31</v>
      </c>
      <c r="D32" s="16">
        <v>181</v>
      </c>
      <c r="E32">
        <f t="shared" si="7"/>
        <v>182.30339718572193</v>
      </c>
      <c r="F32">
        <f t="shared" si="8"/>
        <v>185.0410606763748</v>
      </c>
      <c r="G32">
        <f t="shared" si="0"/>
        <v>-4.0410606763747978</v>
      </c>
      <c r="H32">
        <f t="shared" si="1"/>
        <v>4.0410606763747978</v>
      </c>
      <c r="I32">
        <f t="shared" si="2"/>
        <v>16.330171390142738</v>
      </c>
      <c r="J32">
        <f t="shared" si="3"/>
        <v>-2.2326302079418773E-2</v>
      </c>
      <c r="K32">
        <f t="shared" si="4"/>
        <v>2.2326302079418773E-2</v>
      </c>
      <c r="L32">
        <f t="shared" si="5"/>
        <v>4.6205421784936487E-3</v>
      </c>
      <c r="M32">
        <f t="shared" si="6"/>
        <v>3.69341595189402E-3</v>
      </c>
    </row>
    <row r="33" spans="1:19" x14ac:dyDescent="0.25">
      <c r="A33" s="16">
        <v>2007</v>
      </c>
      <c r="B33" s="16">
        <v>8</v>
      </c>
      <c r="C33" s="16">
        <v>32</v>
      </c>
      <c r="D33" s="16">
        <v>170</v>
      </c>
      <c r="E33">
        <f t="shared" si="7"/>
        <v>181.13003589211422</v>
      </c>
      <c r="F33">
        <f t="shared" si="8"/>
        <v>182.30339718572193</v>
      </c>
      <c r="G33">
        <f t="shared" si="0"/>
        <v>-12.303397185721934</v>
      </c>
      <c r="H33">
        <f t="shared" si="1"/>
        <v>12.303397185721934</v>
      </c>
      <c r="I33">
        <f t="shared" si="2"/>
        <v>151.37358230963042</v>
      </c>
      <c r="J33">
        <f t="shared" si="3"/>
        <v>-7.2372924621893736E-2</v>
      </c>
      <c r="K33">
        <f t="shared" si="4"/>
        <v>7.2372924621893736E-2</v>
      </c>
      <c r="L33">
        <f t="shared" si="5"/>
        <v>6.7386161516930429E-2</v>
      </c>
      <c r="M33">
        <f t="shared" si="6"/>
        <v>3.7681660899653982E-2</v>
      </c>
      <c r="O33" s="26" t="s">
        <v>40</v>
      </c>
      <c r="P33" s="26"/>
      <c r="R33" s="26" t="s">
        <v>41</v>
      </c>
      <c r="S33" s="26"/>
    </row>
    <row r="34" spans="1:19" x14ac:dyDescent="0.25">
      <c r="A34" s="16">
        <v>2007</v>
      </c>
      <c r="B34" s="16">
        <v>9</v>
      </c>
      <c r="C34" s="16">
        <v>33</v>
      </c>
      <c r="D34" s="16">
        <v>137</v>
      </c>
      <c r="E34">
        <f t="shared" si="7"/>
        <v>171.11040913878676</v>
      </c>
      <c r="F34">
        <f t="shared" si="8"/>
        <v>181.13003589211422</v>
      </c>
      <c r="G34">
        <f t="shared" si="0"/>
        <v>-44.130035892114222</v>
      </c>
      <c r="H34">
        <f t="shared" si="1"/>
        <v>44.130035892114222</v>
      </c>
      <c r="I34">
        <f t="shared" si="2"/>
        <v>1947.4600678392894</v>
      </c>
      <c r="J34">
        <f t="shared" si="3"/>
        <v>-0.32211705030740306</v>
      </c>
      <c r="K34">
        <f t="shared" si="4"/>
        <v>0.32211705030740306</v>
      </c>
      <c r="L34">
        <f t="shared" si="5"/>
        <v>6.1991582482573797E-2</v>
      </c>
      <c r="M34">
        <f t="shared" si="6"/>
        <v>0</v>
      </c>
      <c r="O34" t="s">
        <v>14</v>
      </c>
      <c r="P34">
        <f>SUM(I3:I133)</f>
        <v>167485.77042835671</v>
      </c>
      <c r="R34" t="s">
        <v>14</v>
      </c>
    </row>
    <row r="35" spans="1:19" x14ac:dyDescent="0.25">
      <c r="A35" s="16">
        <v>2007</v>
      </c>
      <c r="B35" s="16">
        <v>10</v>
      </c>
      <c r="C35" s="16">
        <v>34</v>
      </c>
      <c r="D35" s="16">
        <v>137</v>
      </c>
      <c r="E35">
        <f t="shared" si="7"/>
        <v>140.40308965780605</v>
      </c>
      <c r="F35">
        <f t="shared" si="8"/>
        <v>171.11040913878676</v>
      </c>
      <c r="G35">
        <f t="shared" si="0"/>
        <v>-34.110409138786764</v>
      </c>
      <c r="H35">
        <f t="shared" si="1"/>
        <v>34.110409138786764</v>
      </c>
      <c r="I35">
        <f t="shared" si="2"/>
        <v>1163.5200116154276</v>
      </c>
      <c r="J35">
        <f t="shared" si="3"/>
        <v>-0.24898108860428295</v>
      </c>
      <c r="K35">
        <f t="shared" si="4"/>
        <v>0.24898108860428295</v>
      </c>
      <c r="L35">
        <f t="shared" si="5"/>
        <v>3.0767967944239947E-4</v>
      </c>
      <c r="M35">
        <f t="shared" si="6"/>
        <v>5.3279343598486864E-5</v>
      </c>
      <c r="O35" t="s">
        <v>42</v>
      </c>
      <c r="P35">
        <f>AVERAGE(I3:I133)</f>
        <v>1278.5173315141733</v>
      </c>
      <c r="R35" t="s">
        <v>42</v>
      </c>
    </row>
    <row r="36" spans="1:19" x14ac:dyDescent="0.25">
      <c r="A36" s="16">
        <v>2007</v>
      </c>
      <c r="B36" s="16">
        <v>11</v>
      </c>
      <c r="C36" s="16">
        <v>35</v>
      </c>
      <c r="D36" s="16">
        <v>138</v>
      </c>
      <c r="E36">
        <f t="shared" ref="E36:E67" si="9">Alpha*D35+(1-Alpha)*E35</f>
        <v>137.33951569363904</v>
      </c>
      <c r="F36">
        <f t="shared" si="8"/>
        <v>140.40308965780605</v>
      </c>
      <c r="G36">
        <f t="shared" si="0"/>
        <v>-2.4030896578060492</v>
      </c>
      <c r="H36">
        <f t="shared" si="1"/>
        <v>2.4030896578060492</v>
      </c>
      <c r="I36">
        <f t="shared" si="2"/>
        <v>5.7748399034543949</v>
      </c>
      <c r="J36">
        <f t="shared" si="3"/>
        <v>-1.7413693172507603E-2</v>
      </c>
      <c r="K36">
        <f t="shared" si="4"/>
        <v>1.7413693172507603E-2</v>
      </c>
      <c r="L36">
        <f t="shared" si="5"/>
        <v>2.9396057425517385E-2</v>
      </c>
      <c r="M36">
        <f t="shared" si="6"/>
        <v>2.7777777777777776E-2</v>
      </c>
      <c r="O36" t="s">
        <v>43</v>
      </c>
      <c r="P36">
        <f>AVERAGE(J3:J133)</f>
        <v>-8.8793276950541958E-3</v>
      </c>
      <c r="R36" t="s">
        <v>43</v>
      </c>
    </row>
    <row r="37" spans="1:19" x14ac:dyDescent="0.25">
      <c r="A37" s="16">
        <v>2007</v>
      </c>
      <c r="B37" s="16">
        <v>12</v>
      </c>
      <c r="C37" s="16">
        <v>36</v>
      </c>
      <c r="D37" s="16">
        <v>161</v>
      </c>
      <c r="E37">
        <f t="shared" si="9"/>
        <v>137.93410553057353</v>
      </c>
      <c r="F37">
        <f t="shared" si="8"/>
        <v>137.33951569363904</v>
      </c>
      <c r="G37">
        <f t="shared" si="0"/>
        <v>23.660484306360956</v>
      </c>
      <c r="H37">
        <f t="shared" si="1"/>
        <v>23.660484306360956</v>
      </c>
      <c r="I37">
        <f t="shared" si="2"/>
        <v>559.81851761155315</v>
      </c>
      <c r="J37">
        <f t="shared" si="3"/>
        <v>0.14695952985317365</v>
      </c>
      <c r="K37">
        <f t="shared" si="4"/>
        <v>0.14695952985317365</v>
      </c>
      <c r="L37">
        <f t="shared" si="5"/>
        <v>6.8266636222095001E-2</v>
      </c>
      <c r="M37">
        <f t="shared" si="6"/>
        <v>1.3926931831333669E-2</v>
      </c>
      <c r="O37" t="s">
        <v>44</v>
      </c>
      <c r="P37">
        <f>AVERAGE(K3:K133)</f>
        <v>0.14396165851406501</v>
      </c>
      <c r="R37" t="s">
        <v>44</v>
      </c>
    </row>
    <row r="38" spans="1:19" x14ac:dyDescent="0.25">
      <c r="A38" s="16">
        <v>2008</v>
      </c>
      <c r="B38" s="16">
        <v>1</v>
      </c>
      <c r="C38" s="16">
        <v>37</v>
      </c>
      <c r="D38" s="16">
        <v>180</v>
      </c>
      <c r="E38">
        <f t="shared" si="9"/>
        <v>158.69878729400244</v>
      </c>
      <c r="F38">
        <f t="shared" si="8"/>
        <v>137.93410553057353</v>
      </c>
      <c r="G38">
        <f t="shared" si="0"/>
        <v>42.065894469426468</v>
      </c>
      <c r="H38">
        <f t="shared" si="1"/>
        <v>42.065894469426468</v>
      </c>
      <c r="I38">
        <f t="shared" si="2"/>
        <v>1769.5394775129243</v>
      </c>
      <c r="J38">
        <f t="shared" si="3"/>
        <v>0.23369941371903594</v>
      </c>
      <c r="K38">
        <f t="shared" si="4"/>
        <v>0.23369941371903594</v>
      </c>
      <c r="L38">
        <f t="shared" si="5"/>
        <v>4.7672386424755055E-2</v>
      </c>
      <c r="M38">
        <f t="shared" si="6"/>
        <v>1.0000000000000002E-2</v>
      </c>
      <c r="O38" t="s">
        <v>45</v>
      </c>
      <c r="R38" t="s">
        <v>45</v>
      </c>
    </row>
    <row r="39" spans="1:19" x14ac:dyDescent="0.25">
      <c r="A39" s="16">
        <v>2008</v>
      </c>
      <c r="B39" s="16">
        <v>2</v>
      </c>
      <c r="C39" s="16">
        <v>38</v>
      </c>
      <c r="D39" s="16">
        <v>198</v>
      </c>
      <c r="E39">
        <f t="shared" si="9"/>
        <v>177.87484411683357</v>
      </c>
      <c r="F39">
        <f t="shared" si="8"/>
        <v>158.69878729400244</v>
      </c>
      <c r="G39">
        <f t="shared" si="0"/>
        <v>39.301212705997557</v>
      </c>
      <c r="H39">
        <f t="shared" si="1"/>
        <v>39.301212705997557</v>
      </c>
      <c r="I39">
        <f t="shared" si="2"/>
        <v>1544.5853201620639</v>
      </c>
      <c r="J39">
        <f t="shared" si="3"/>
        <v>0.19849097326261392</v>
      </c>
      <c r="K39">
        <f t="shared" si="4"/>
        <v>0.19849097326261392</v>
      </c>
      <c r="L39">
        <f t="shared" si="5"/>
        <v>8.3797897099551731E-3</v>
      </c>
      <c r="M39">
        <f t="shared" si="6"/>
        <v>1.020304050607081E-4</v>
      </c>
    </row>
    <row r="40" spans="1:19" x14ac:dyDescent="0.25">
      <c r="A40" s="16">
        <v>2008</v>
      </c>
      <c r="B40" s="16">
        <v>3</v>
      </c>
      <c r="C40" s="16">
        <v>39</v>
      </c>
      <c r="D40" s="16">
        <v>196</v>
      </c>
      <c r="E40">
        <f t="shared" si="9"/>
        <v>195.99217565614418</v>
      </c>
      <c r="F40">
        <f t="shared" si="8"/>
        <v>177.87484411683357</v>
      </c>
      <c r="G40">
        <f t="shared" si="0"/>
        <v>18.125155883166428</v>
      </c>
      <c r="H40">
        <f t="shared" si="1"/>
        <v>18.125155883166428</v>
      </c>
      <c r="I40">
        <f t="shared" si="2"/>
        <v>328.52127578908261</v>
      </c>
      <c r="J40">
        <f t="shared" si="3"/>
        <v>9.2475285118196068E-2</v>
      </c>
      <c r="K40">
        <f t="shared" si="4"/>
        <v>9.2475285118196068E-2</v>
      </c>
      <c r="L40">
        <f t="shared" si="5"/>
        <v>2.3550102258151998E-4</v>
      </c>
      <c r="M40">
        <f t="shared" si="6"/>
        <v>2.3427738442315701E-4</v>
      </c>
    </row>
    <row r="41" spans="1:19" x14ac:dyDescent="0.25">
      <c r="A41" s="16">
        <v>2008</v>
      </c>
      <c r="B41" s="16">
        <v>4</v>
      </c>
      <c r="C41" s="16">
        <v>40</v>
      </c>
      <c r="D41" s="16">
        <v>199</v>
      </c>
      <c r="E41">
        <f t="shared" si="9"/>
        <v>195.99921938949643</v>
      </c>
      <c r="F41">
        <f t="shared" si="8"/>
        <v>195.99217565614418</v>
      </c>
      <c r="G41">
        <f t="shared" si="0"/>
        <v>3.0078243438558161</v>
      </c>
      <c r="H41">
        <f t="shared" si="1"/>
        <v>3.0078243438558161</v>
      </c>
      <c r="I41">
        <f t="shared" si="2"/>
        <v>9.0470072834916699</v>
      </c>
      <c r="J41">
        <f t="shared" si="3"/>
        <v>1.5114695195255358E-2</v>
      </c>
      <c r="K41">
        <f t="shared" si="4"/>
        <v>1.5114695195255358E-2</v>
      </c>
      <c r="L41">
        <f t="shared" si="5"/>
        <v>2.5291326743261407E-5</v>
      </c>
      <c r="M41">
        <f t="shared" si="6"/>
        <v>1.01007550314386E-4</v>
      </c>
    </row>
    <row r="42" spans="1:19" x14ac:dyDescent="0.25">
      <c r="A42" s="16">
        <v>2008</v>
      </c>
      <c r="B42" s="16">
        <v>5</v>
      </c>
      <c r="C42" s="16">
        <v>41</v>
      </c>
      <c r="D42" s="16">
        <v>197</v>
      </c>
      <c r="E42">
        <f t="shared" si="9"/>
        <v>198.70062143144045</v>
      </c>
      <c r="F42">
        <f t="shared" si="8"/>
        <v>195.99921938949643</v>
      </c>
      <c r="G42">
        <f t="shared" si="0"/>
        <v>1.0007806105035684</v>
      </c>
      <c r="H42">
        <f t="shared" si="1"/>
        <v>1.0007806105035684</v>
      </c>
      <c r="I42">
        <f t="shared" si="2"/>
        <v>1.001561830359895</v>
      </c>
      <c r="J42">
        <f t="shared" si="3"/>
        <v>5.0801046218455249E-3</v>
      </c>
      <c r="K42">
        <f t="shared" si="4"/>
        <v>5.0801046218455249E-3</v>
      </c>
      <c r="L42">
        <f t="shared" si="5"/>
        <v>1.8370047793684379E-2</v>
      </c>
      <c r="M42">
        <f t="shared" si="6"/>
        <v>1.6104511840037104E-2</v>
      </c>
    </row>
    <row r="43" spans="1:19" x14ac:dyDescent="0.25">
      <c r="A43" s="16">
        <v>2008</v>
      </c>
      <c r="B43" s="16">
        <v>6</v>
      </c>
      <c r="C43" s="16">
        <v>42</v>
      </c>
      <c r="D43" s="16">
        <v>172</v>
      </c>
      <c r="E43">
        <f t="shared" si="9"/>
        <v>197.16966572232047</v>
      </c>
      <c r="F43">
        <f t="shared" si="8"/>
        <v>198.70062143144045</v>
      </c>
      <c r="G43">
        <f t="shared" si="0"/>
        <v>-26.700621431440453</v>
      </c>
      <c r="H43">
        <f t="shared" si="1"/>
        <v>26.700621431440453</v>
      </c>
      <c r="I43">
        <f t="shared" si="2"/>
        <v>712.92318482509722</v>
      </c>
      <c r="J43">
        <f t="shared" si="3"/>
        <v>-0.1552361711130259</v>
      </c>
      <c r="K43">
        <f t="shared" si="4"/>
        <v>0.1552361711130259</v>
      </c>
      <c r="L43">
        <f t="shared" si="5"/>
        <v>2.1414010024788876E-2</v>
      </c>
      <c r="M43">
        <f t="shared" si="6"/>
        <v>0</v>
      </c>
    </row>
    <row r="44" spans="1:19" x14ac:dyDescent="0.25">
      <c r="A44" s="16">
        <v>2008</v>
      </c>
      <c r="B44" s="16">
        <v>7</v>
      </c>
      <c r="C44" s="16">
        <v>43</v>
      </c>
      <c r="D44" s="16">
        <v>172</v>
      </c>
      <c r="E44">
        <f t="shared" si="9"/>
        <v>174.51109943482524</v>
      </c>
      <c r="F44">
        <f t="shared" si="8"/>
        <v>197.16966572232047</v>
      </c>
      <c r="G44">
        <f t="shared" si="0"/>
        <v>-25.169665722320474</v>
      </c>
      <c r="H44">
        <f t="shared" si="1"/>
        <v>25.169665722320474</v>
      </c>
      <c r="I44">
        <f t="shared" si="2"/>
        <v>633.5120725733542</v>
      </c>
      <c r="J44">
        <f t="shared" si="3"/>
        <v>-0.1463352658274446</v>
      </c>
      <c r="K44">
        <f t="shared" si="4"/>
        <v>0.1463352658274446</v>
      </c>
      <c r="L44">
        <f t="shared" si="5"/>
        <v>8.8298618266184503E-6</v>
      </c>
      <c r="M44">
        <f t="shared" si="6"/>
        <v>1.352082206598161E-4</v>
      </c>
    </row>
    <row r="45" spans="1:19" x14ac:dyDescent="0.25">
      <c r="A45" s="16">
        <v>2008</v>
      </c>
      <c r="B45" s="16">
        <v>8</v>
      </c>
      <c r="C45" s="16">
        <v>44</v>
      </c>
      <c r="D45" s="16">
        <v>174</v>
      </c>
      <c r="E45">
        <f t="shared" si="9"/>
        <v>172.25052459739217</v>
      </c>
      <c r="F45">
        <f t="shared" si="8"/>
        <v>174.51109943482524</v>
      </c>
      <c r="G45">
        <f t="shared" si="0"/>
        <v>-0.51109943482524045</v>
      </c>
      <c r="H45">
        <f t="shared" si="1"/>
        <v>0.51109943482524045</v>
      </c>
      <c r="I45">
        <f t="shared" si="2"/>
        <v>0.2612226322786802</v>
      </c>
      <c r="J45">
        <f t="shared" si="3"/>
        <v>-2.9373530737082784E-3</v>
      </c>
      <c r="K45">
        <f t="shared" si="4"/>
        <v>2.9373530737082784E-3</v>
      </c>
      <c r="L45">
        <f t="shared" si="5"/>
        <v>3.0225070630777808E-2</v>
      </c>
      <c r="M45">
        <f t="shared" si="6"/>
        <v>3.3822169375082575E-2</v>
      </c>
    </row>
    <row r="46" spans="1:19" x14ac:dyDescent="0.25">
      <c r="A46" s="16">
        <v>2008</v>
      </c>
      <c r="B46" s="16">
        <v>9</v>
      </c>
      <c r="C46" s="16">
        <v>45</v>
      </c>
      <c r="D46" s="16">
        <v>142</v>
      </c>
      <c r="E46">
        <f t="shared" si="9"/>
        <v>173.82546026859492</v>
      </c>
      <c r="F46">
        <f t="shared" si="8"/>
        <v>172.25052459739217</v>
      </c>
      <c r="G46">
        <f t="shared" si="0"/>
        <v>-30.250524597392172</v>
      </c>
      <c r="H46">
        <f t="shared" si="1"/>
        <v>30.250524597392172</v>
      </c>
      <c r="I46">
        <f t="shared" si="2"/>
        <v>915.09423841742876</v>
      </c>
      <c r="J46">
        <f t="shared" si="3"/>
        <v>-0.21303186336191671</v>
      </c>
      <c r="K46">
        <f t="shared" si="4"/>
        <v>0.21303186336191671</v>
      </c>
      <c r="L46">
        <f t="shared" si="5"/>
        <v>0.10873952238473328</v>
      </c>
      <c r="M46">
        <f t="shared" si="6"/>
        <v>1.1158500297560008E-2</v>
      </c>
    </row>
    <row r="47" spans="1:19" x14ac:dyDescent="0.25">
      <c r="A47" s="16">
        <v>2008</v>
      </c>
      <c r="B47" s="16">
        <v>10</v>
      </c>
      <c r="C47" s="16">
        <v>46</v>
      </c>
      <c r="D47" s="16">
        <v>127</v>
      </c>
      <c r="E47">
        <f t="shared" si="9"/>
        <v>145.175127400387</v>
      </c>
      <c r="F47">
        <f t="shared" si="8"/>
        <v>173.82546026859492</v>
      </c>
      <c r="G47">
        <f t="shared" si="0"/>
        <v>-46.825460268594924</v>
      </c>
      <c r="H47">
        <f t="shared" si="1"/>
        <v>46.825460268594924</v>
      </c>
      <c r="I47">
        <f t="shared" si="2"/>
        <v>2192.6237293657618</v>
      </c>
      <c r="J47">
        <f t="shared" si="3"/>
        <v>-0.36870441156373956</v>
      </c>
      <c r="K47">
        <f t="shared" si="4"/>
        <v>0.36870441156373956</v>
      </c>
      <c r="L47">
        <f t="shared" si="5"/>
        <v>1.0762228409475369E-2</v>
      </c>
      <c r="M47">
        <f t="shared" si="6"/>
        <v>1.5500031000062E-3</v>
      </c>
    </row>
    <row r="48" spans="1:19" x14ac:dyDescent="0.25">
      <c r="A48" s="16">
        <v>2008</v>
      </c>
      <c r="B48" s="16">
        <v>11</v>
      </c>
      <c r="C48" s="16">
        <v>47</v>
      </c>
      <c r="D48" s="16">
        <v>132</v>
      </c>
      <c r="E48">
        <f t="shared" si="9"/>
        <v>128.8132760540604</v>
      </c>
      <c r="F48">
        <f t="shared" si="8"/>
        <v>145.175127400387</v>
      </c>
      <c r="G48">
        <f t="shared" si="0"/>
        <v>-13.175127400386998</v>
      </c>
      <c r="H48">
        <f t="shared" si="1"/>
        <v>13.175127400386998</v>
      </c>
      <c r="I48">
        <f t="shared" si="2"/>
        <v>173.58398201642825</v>
      </c>
      <c r="J48">
        <f t="shared" si="3"/>
        <v>-9.9811571215053019E-2</v>
      </c>
      <c r="K48">
        <f t="shared" si="4"/>
        <v>9.9811571215053019E-2</v>
      </c>
      <c r="L48">
        <f t="shared" si="5"/>
        <v>5.2297882379956577E-2</v>
      </c>
      <c r="M48">
        <f t="shared" si="6"/>
        <v>4.1838842975206618E-2</v>
      </c>
    </row>
    <row r="49" spans="1:13" x14ac:dyDescent="0.25">
      <c r="A49" s="16">
        <v>2008</v>
      </c>
      <c r="B49" s="16">
        <v>12</v>
      </c>
      <c r="C49" s="16">
        <v>48</v>
      </c>
      <c r="D49" s="16">
        <v>159</v>
      </c>
      <c r="E49">
        <f t="shared" si="9"/>
        <v>131.68207044194088</v>
      </c>
      <c r="F49">
        <f t="shared" si="8"/>
        <v>128.8132760540604</v>
      </c>
      <c r="G49">
        <f t="shared" si="0"/>
        <v>30.186723945939605</v>
      </c>
      <c r="H49">
        <f t="shared" si="1"/>
        <v>30.186723945939605</v>
      </c>
      <c r="I49">
        <f t="shared" si="2"/>
        <v>911.23830258836358</v>
      </c>
      <c r="J49">
        <f t="shared" si="3"/>
        <v>0.18985360972289059</v>
      </c>
      <c r="K49">
        <f t="shared" si="4"/>
        <v>0.18985360972289059</v>
      </c>
      <c r="L49">
        <f t="shared" si="5"/>
        <v>4.3909830704315089E-2</v>
      </c>
      <c r="M49">
        <f t="shared" si="6"/>
        <v>1.4239943040227838E-3</v>
      </c>
    </row>
    <row r="50" spans="1:13" x14ac:dyDescent="0.25">
      <c r="A50" s="16">
        <v>2009</v>
      </c>
      <c r="B50" s="16">
        <v>1</v>
      </c>
      <c r="C50" s="16">
        <v>49</v>
      </c>
      <c r="D50" s="16">
        <v>165</v>
      </c>
      <c r="E50">
        <f t="shared" si="9"/>
        <v>156.27457494943985</v>
      </c>
      <c r="F50">
        <f t="shared" si="8"/>
        <v>131.68207044194088</v>
      </c>
      <c r="G50">
        <f t="shared" si="0"/>
        <v>33.31792955805912</v>
      </c>
      <c r="H50">
        <f t="shared" si="1"/>
        <v>33.31792955805912</v>
      </c>
      <c r="I50">
        <f t="shared" si="2"/>
        <v>1110.0844300357896</v>
      </c>
      <c r="J50">
        <f t="shared" si="3"/>
        <v>0.2019268458064189</v>
      </c>
      <c r="K50">
        <f t="shared" si="4"/>
        <v>0.2019268458064189</v>
      </c>
      <c r="L50">
        <f t="shared" si="5"/>
        <v>4.954111460585163E-2</v>
      </c>
      <c r="M50">
        <f t="shared" si="6"/>
        <v>2.8797061524334255E-2</v>
      </c>
    </row>
    <row r="51" spans="1:13" x14ac:dyDescent="0.25">
      <c r="A51" s="16">
        <v>2009</v>
      </c>
      <c r="B51" s="16">
        <v>2</v>
      </c>
      <c r="C51" s="16">
        <v>50</v>
      </c>
      <c r="D51" s="16">
        <v>193</v>
      </c>
      <c r="E51">
        <f t="shared" si="9"/>
        <v>164.12949142214308</v>
      </c>
      <c r="F51">
        <f t="shared" si="8"/>
        <v>156.27457494943985</v>
      </c>
      <c r="G51">
        <f t="shared" si="0"/>
        <v>36.725425050560148</v>
      </c>
      <c r="H51">
        <f t="shared" si="1"/>
        <v>36.725425050560148</v>
      </c>
      <c r="I51">
        <f t="shared" si="2"/>
        <v>1348.7568451443108</v>
      </c>
      <c r="J51">
        <f t="shared" si="3"/>
        <v>0.19028717642777279</v>
      </c>
      <c r="K51">
        <f t="shared" si="4"/>
        <v>0.19028717642777279</v>
      </c>
      <c r="L51">
        <f t="shared" si="5"/>
        <v>2.6292562380915164E-4</v>
      </c>
      <c r="M51">
        <f t="shared" si="6"/>
        <v>2.7490670890493705E-2</v>
      </c>
    </row>
    <row r="52" spans="1:13" x14ac:dyDescent="0.25">
      <c r="A52" s="16">
        <v>2009</v>
      </c>
      <c r="B52" s="16">
        <v>3</v>
      </c>
      <c r="C52" s="16">
        <v>51</v>
      </c>
      <c r="D52" s="16">
        <v>161</v>
      </c>
      <c r="E52">
        <f t="shared" si="9"/>
        <v>190.11967895907799</v>
      </c>
      <c r="F52">
        <f t="shared" si="8"/>
        <v>164.12949142214308</v>
      </c>
      <c r="G52">
        <f t="shared" si="0"/>
        <v>-3.1294914221430759</v>
      </c>
      <c r="H52">
        <f t="shared" si="1"/>
        <v>3.1294914221430759</v>
      </c>
      <c r="I52">
        <f t="shared" si="2"/>
        <v>9.7937165612670913</v>
      </c>
      <c r="J52">
        <f t="shared" si="3"/>
        <v>-1.9437834920143327E-2</v>
      </c>
      <c r="K52">
        <f t="shared" si="4"/>
        <v>1.9437834920143327E-2</v>
      </c>
      <c r="L52">
        <f t="shared" si="5"/>
        <v>3.9507697324488141E-3</v>
      </c>
      <c r="M52">
        <f t="shared" si="6"/>
        <v>1.3926931831333669E-2</v>
      </c>
    </row>
    <row r="53" spans="1:13" x14ac:dyDescent="0.25">
      <c r="A53" s="16">
        <v>2009</v>
      </c>
      <c r="B53" s="16">
        <v>4</v>
      </c>
      <c r="C53" s="16">
        <v>52</v>
      </c>
      <c r="D53" s="16">
        <v>180</v>
      </c>
      <c r="E53">
        <f t="shared" si="9"/>
        <v>163.90517999655387</v>
      </c>
      <c r="F53">
        <f t="shared" si="8"/>
        <v>190.11967895907799</v>
      </c>
      <c r="G53">
        <f t="shared" si="0"/>
        <v>-10.119678959077987</v>
      </c>
      <c r="H53">
        <f t="shared" si="1"/>
        <v>10.119678959077987</v>
      </c>
      <c r="I53">
        <f t="shared" si="2"/>
        <v>102.40790223480573</v>
      </c>
      <c r="J53">
        <f t="shared" si="3"/>
        <v>-5.6220438661544372E-2</v>
      </c>
      <c r="K53">
        <f t="shared" si="4"/>
        <v>5.6220438661544372E-2</v>
      </c>
      <c r="L53">
        <f t="shared" si="5"/>
        <v>6.1316034237513953E-3</v>
      </c>
      <c r="M53">
        <f t="shared" si="6"/>
        <v>1.2345679012345679E-4</v>
      </c>
    </row>
    <row r="54" spans="1:13" x14ac:dyDescent="0.25">
      <c r="A54" s="16">
        <v>2009</v>
      </c>
      <c r="B54" s="16">
        <v>5</v>
      </c>
      <c r="C54" s="16">
        <v>53</v>
      </c>
      <c r="D54" s="16">
        <v>178</v>
      </c>
      <c r="E54">
        <f t="shared" si="9"/>
        <v>178.39426975867914</v>
      </c>
      <c r="F54">
        <f t="shared" si="8"/>
        <v>163.90517999655387</v>
      </c>
      <c r="G54">
        <f t="shared" si="0"/>
        <v>14.094820003446131</v>
      </c>
      <c r="H54">
        <f t="shared" si="1"/>
        <v>14.094820003446131</v>
      </c>
      <c r="I54">
        <f t="shared" si="2"/>
        <v>198.66395092954519</v>
      </c>
      <c r="J54">
        <f t="shared" si="3"/>
        <v>7.9184382041832202E-2</v>
      </c>
      <c r="K54">
        <f t="shared" si="4"/>
        <v>7.9184382041832202E-2</v>
      </c>
      <c r="L54">
        <f t="shared" si="5"/>
        <v>1.0678865040874199E-2</v>
      </c>
      <c r="M54">
        <f t="shared" si="6"/>
        <v>1.0225981567983839E-2</v>
      </c>
    </row>
    <row r="55" spans="1:13" x14ac:dyDescent="0.25">
      <c r="A55" s="16">
        <v>2009</v>
      </c>
      <c r="B55" s="16">
        <v>6</v>
      </c>
      <c r="C55" s="16">
        <v>54</v>
      </c>
      <c r="D55" s="16">
        <v>160</v>
      </c>
      <c r="E55">
        <f t="shared" si="9"/>
        <v>178.03933507020358</v>
      </c>
      <c r="F55">
        <f t="shared" si="8"/>
        <v>178.39426975867914</v>
      </c>
      <c r="G55">
        <f t="shared" si="0"/>
        <v>-18.394269758679144</v>
      </c>
      <c r="H55">
        <f t="shared" si="1"/>
        <v>18.394269758679144</v>
      </c>
      <c r="I55">
        <f t="shared" si="2"/>
        <v>338.3491599550581</v>
      </c>
      <c r="J55">
        <f t="shared" si="3"/>
        <v>-0.11496418599174466</v>
      </c>
      <c r="K55">
        <f t="shared" si="4"/>
        <v>0.11496418599174466</v>
      </c>
      <c r="L55">
        <f t="shared" si="5"/>
        <v>1.9356343058827344E-3</v>
      </c>
      <c r="M55">
        <f t="shared" si="6"/>
        <v>4.7265625000000007E-3</v>
      </c>
    </row>
    <row r="56" spans="1:13" x14ac:dyDescent="0.25">
      <c r="A56" s="16">
        <v>2009</v>
      </c>
      <c r="B56" s="16">
        <v>7</v>
      </c>
      <c r="C56" s="16">
        <v>55</v>
      </c>
      <c r="D56" s="16">
        <v>171</v>
      </c>
      <c r="E56">
        <f t="shared" si="9"/>
        <v>161.79972847471075</v>
      </c>
      <c r="F56">
        <f t="shared" si="8"/>
        <v>178.03933507020358</v>
      </c>
      <c r="G56">
        <f t="shared" si="0"/>
        <v>-7.0393350702035775</v>
      </c>
      <c r="H56">
        <f t="shared" si="1"/>
        <v>7.0393350702035775</v>
      </c>
      <c r="I56">
        <f t="shared" si="2"/>
        <v>49.552238230598007</v>
      </c>
      <c r="J56">
        <f t="shared" si="3"/>
        <v>-4.1165702164933204E-2</v>
      </c>
      <c r="K56">
        <f t="shared" si="4"/>
        <v>4.1165702164933204E-2</v>
      </c>
      <c r="L56">
        <f t="shared" si="5"/>
        <v>5.0903397726064009E-3</v>
      </c>
      <c r="M56">
        <f t="shared" si="6"/>
        <v>3.0778701138811941E-4</v>
      </c>
    </row>
    <row r="57" spans="1:13" x14ac:dyDescent="0.25">
      <c r="A57" s="16">
        <v>2009</v>
      </c>
      <c r="B57" s="16">
        <v>8</v>
      </c>
      <c r="C57" s="16">
        <v>56</v>
      </c>
      <c r="D57" s="16">
        <v>174</v>
      </c>
      <c r="E57">
        <f t="shared" si="9"/>
        <v>170.0821174630498</v>
      </c>
      <c r="F57">
        <f t="shared" si="8"/>
        <v>161.79972847471075</v>
      </c>
      <c r="G57">
        <f t="shared" si="0"/>
        <v>12.200271525289253</v>
      </c>
      <c r="H57">
        <f t="shared" si="1"/>
        <v>12.200271525289253</v>
      </c>
      <c r="I57">
        <f t="shared" si="2"/>
        <v>148.84662529078375</v>
      </c>
      <c r="J57">
        <f t="shared" si="3"/>
        <v>7.011650301890375E-2</v>
      </c>
      <c r="K57">
        <f t="shared" si="4"/>
        <v>7.011650301890375E-2</v>
      </c>
      <c r="L57">
        <f t="shared" si="5"/>
        <v>3.8366717227015595E-2</v>
      </c>
      <c r="M57">
        <f t="shared" si="6"/>
        <v>4.7694543532831292E-2</v>
      </c>
    </row>
    <row r="58" spans="1:13" x14ac:dyDescent="0.25">
      <c r="A58" s="16">
        <v>2009</v>
      </c>
      <c r="B58" s="16">
        <v>9</v>
      </c>
      <c r="C58" s="16">
        <v>57</v>
      </c>
      <c r="D58" s="16">
        <v>136</v>
      </c>
      <c r="E58">
        <f t="shared" si="9"/>
        <v>173.60912501847321</v>
      </c>
      <c r="F58">
        <f t="shared" si="8"/>
        <v>170.0821174630498</v>
      </c>
      <c r="G58">
        <f t="shared" si="0"/>
        <v>-34.082117463049798</v>
      </c>
      <c r="H58">
        <f t="shared" si="1"/>
        <v>34.082117463049798</v>
      </c>
      <c r="I58">
        <f t="shared" si="2"/>
        <v>1161.5907307651239</v>
      </c>
      <c r="J58">
        <f t="shared" si="3"/>
        <v>-0.25060380487536615</v>
      </c>
      <c r="K58">
        <f t="shared" si="4"/>
        <v>0.25060380487536615</v>
      </c>
      <c r="L58">
        <f t="shared" si="5"/>
        <v>8.0593887040013718E-2</v>
      </c>
      <c r="M58">
        <f t="shared" si="6"/>
        <v>5.406574394463668E-5</v>
      </c>
    </row>
    <row r="59" spans="1:13" x14ac:dyDescent="0.25">
      <c r="A59" s="16">
        <v>2009</v>
      </c>
      <c r="B59" s="16">
        <v>10</v>
      </c>
      <c r="C59" s="16">
        <v>58</v>
      </c>
      <c r="D59" s="16">
        <v>135</v>
      </c>
      <c r="E59">
        <f t="shared" si="9"/>
        <v>139.75214568282524</v>
      </c>
      <c r="F59">
        <f t="shared" si="8"/>
        <v>173.60912501847321</v>
      </c>
      <c r="G59">
        <f t="shared" si="0"/>
        <v>-38.609125018473208</v>
      </c>
      <c r="H59">
        <f t="shared" si="1"/>
        <v>38.609125018473208</v>
      </c>
      <c r="I59">
        <f t="shared" si="2"/>
        <v>1490.6645346920939</v>
      </c>
      <c r="J59">
        <f t="shared" si="3"/>
        <v>-0.2859935186553571</v>
      </c>
      <c r="K59">
        <f t="shared" si="4"/>
        <v>0.2859935186553571</v>
      </c>
      <c r="L59">
        <f t="shared" si="5"/>
        <v>7.7248818793657699E-4</v>
      </c>
      <c r="M59">
        <f t="shared" si="6"/>
        <v>5.4869684499314136E-5</v>
      </c>
    </row>
    <row r="60" spans="1:13" x14ac:dyDescent="0.25">
      <c r="A60" s="16">
        <v>2009</v>
      </c>
      <c r="B60" s="16">
        <v>11</v>
      </c>
      <c r="C60" s="16">
        <v>59</v>
      </c>
      <c r="D60" s="16">
        <v>136</v>
      </c>
      <c r="E60">
        <f t="shared" si="9"/>
        <v>135.47410682644733</v>
      </c>
      <c r="F60">
        <f t="shared" si="8"/>
        <v>139.75214568282524</v>
      </c>
      <c r="G60">
        <f t="shared" si="0"/>
        <v>-3.752145682825244</v>
      </c>
      <c r="H60">
        <f t="shared" si="1"/>
        <v>3.752145682825244</v>
      </c>
      <c r="I60">
        <f t="shared" si="2"/>
        <v>14.078597225144117</v>
      </c>
      <c r="J60">
        <f t="shared" si="3"/>
        <v>-2.7589306491362087E-2</v>
      </c>
      <c r="K60">
        <f t="shared" si="4"/>
        <v>2.7589306491362087E-2</v>
      </c>
      <c r="L60">
        <f t="shared" si="5"/>
        <v>6.0769112947905803E-2</v>
      </c>
      <c r="M60">
        <f t="shared" si="6"/>
        <v>5.8877595155709339E-2</v>
      </c>
    </row>
    <row r="61" spans="1:13" x14ac:dyDescent="0.25">
      <c r="A61" s="16">
        <v>2009</v>
      </c>
      <c r="B61" s="16">
        <v>12</v>
      </c>
      <c r="C61" s="16">
        <v>60</v>
      </c>
      <c r="D61" s="16">
        <v>169</v>
      </c>
      <c r="E61">
        <f t="shared" si="9"/>
        <v>135.94753327018898</v>
      </c>
      <c r="F61">
        <f t="shared" si="8"/>
        <v>135.47410682644733</v>
      </c>
      <c r="G61">
        <f t="shared" si="0"/>
        <v>33.525893173552674</v>
      </c>
      <c r="H61">
        <f t="shared" si="1"/>
        <v>33.525893173552674</v>
      </c>
      <c r="I61">
        <f t="shared" si="2"/>
        <v>1123.9855130844658</v>
      </c>
      <c r="J61">
        <f t="shared" si="3"/>
        <v>0.19837806611569631</v>
      </c>
      <c r="K61">
        <f t="shared" si="4"/>
        <v>0.19837806611569631</v>
      </c>
      <c r="L61">
        <f t="shared" si="5"/>
        <v>5.3397820723468929E-2</v>
      </c>
      <c r="M61">
        <f t="shared" si="6"/>
        <v>1.2604600679247927E-3</v>
      </c>
    </row>
    <row r="62" spans="1:13" x14ac:dyDescent="0.25">
      <c r="A62" s="16">
        <v>2010</v>
      </c>
      <c r="B62" s="16">
        <v>1</v>
      </c>
      <c r="C62" s="16">
        <v>61</v>
      </c>
      <c r="D62" s="16">
        <v>175</v>
      </c>
      <c r="E62">
        <f t="shared" si="9"/>
        <v>165.70245797300339</v>
      </c>
      <c r="F62">
        <f t="shared" si="8"/>
        <v>135.94753327018898</v>
      </c>
      <c r="G62">
        <f t="shared" si="0"/>
        <v>39.052466729811016</v>
      </c>
      <c r="H62">
        <f t="shared" si="1"/>
        <v>39.052466729811016</v>
      </c>
      <c r="I62">
        <f t="shared" si="2"/>
        <v>1525.0951576829964</v>
      </c>
      <c r="J62">
        <f t="shared" si="3"/>
        <v>0.22315695274177724</v>
      </c>
      <c r="K62">
        <f t="shared" si="4"/>
        <v>0.22315695274177724</v>
      </c>
      <c r="L62">
        <f t="shared" si="5"/>
        <v>5.3025041417716176E-2</v>
      </c>
      <c r="M62">
        <f t="shared" si="6"/>
        <v>3.1379591836734687E-2</v>
      </c>
    </row>
    <row r="63" spans="1:13" x14ac:dyDescent="0.25">
      <c r="A63" s="16">
        <v>2010</v>
      </c>
      <c r="B63" s="16">
        <v>2</v>
      </c>
      <c r="C63" s="16">
        <v>62</v>
      </c>
      <c r="D63" s="16">
        <v>206</v>
      </c>
      <c r="E63">
        <f t="shared" si="9"/>
        <v>174.07241308697434</v>
      </c>
      <c r="F63">
        <f t="shared" si="8"/>
        <v>165.70245797300339</v>
      </c>
      <c r="G63">
        <f t="shared" si="0"/>
        <v>40.297542026996609</v>
      </c>
      <c r="H63">
        <f t="shared" si="1"/>
        <v>40.297542026996609</v>
      </c>
      <c r="I63">
        <f t="shared" si="2"/>
        <v>1623.8918934175581</v>
      </c>
      <c r="J63">
        <f t="shared" si="3"/>
        <v>0.1956191360533816</v>
      </c>
      <c r="K63">
        <f t="shared" si="4"/>
        <v>0.1956191360533816</v>
      </c>
      <c r="L63">
        <f t="shared" si="5"/>
        <v>8.2798300055314153E-4</v>
      </c>
      <c r="M63">
        <f t="shared" si="6"/>
        <v>1.592987086436045E-2</v>
      </c>
    </row>
    <row r="64" spans="1:13" x14ac:dyDescent="0.25">
      <c r="A64" s="16">
        <v>2010</v>
      </c>
      <c r="B64" s="16">
        <v>3</v>
      </c>
      <c r="C64" s="16">
        <v>63</v>
      </c>
      <c r="D64" s="16">
        <v>180</v>
      </c>
      <c r="E64">
        <f t="shared" si="9"/>
        <v>202.81468374124913</v>
      </c>
      <c r="F64">
        <f t="shared" si="8"/>
        <v>174.07241308697434</v>
      </c>
      <c r="G64">
        <f t="shared" si="0"/>
        <v>5.9275869130256638</v>
      </c>
      <c r="H64">
        <f t="shared" si="1"/>
        <v>5.9275869130256638</v>
      </c>
      <c r="I64">
        <f t="shared" si="2"/>
        <v>35.136286611473118</v>
      </c>
      <c r="J64">
        <f t="shared" si="3"/>
        <v>3.2931038405698131E-2</v>
      </c>
      <c r="K64">
        <f t="shared" si="4"/>
        <v>3.2931038405698131E-2</v>
      </c>
      <c r="L64">
        <f t="shared" si="5"/>
        <v>2.3981064647605461E-3</v>
      </c>
      <c r="M64">
        <f t="shared" si="6"/>
        <v>6.0493827160493828E-3</v>
      </c>
    </row>
    <row r="65" spans="1:13" x14ac:dyDescent="0.25">
      <c r="A65" s="16">
        <v>2010</v>
      </c>
      <c r="B65" s="16">
        <v>4</v>
      </c>
      <c r="C65" s="16">
        <v>64</v>
      </c>
      <c r="D65" s="16">
        <v>194</v>
      </c>
      <c r="E65">
        <f t="shared" si="9"/>
        <v>182.27615019128214</v>
      </c>
      <c r="F65">
        <f t="shared" si="8"/>
        <v>202.81468374124913</v>
      </c>
      <c r="G65">
        <f t="shared" si="0"/>
        <v>-8.8146837412491266</v>
      </c>
      <c r="H65">
        <f t="shared" si="1"/>
        <v>8.8146837412491266</v>
      </c>
      <c r="I65">
        <f t="shared" si="2"/>
        <v>77.698649458241704</v>
      </c>
      <c r="J65">
        <f t="shared" si="3"/>
        <v>-4.5436514130150138E-2</v>
      </c>
      <c r="K65">
        <f t="shared" si="4"/>
        <v>4.5436514130150138E-2</v>
      </c>
      <c r="L65">
        <f t="shared" si="5"/>
        <v>5.7602230096099726E-3</v>
      </c>
      <c r="M65">
        <f t="shared" si="6"/>
        <v>2.3913274524391541E-4</v>
      </c>
    </row>
    <row r="66" spans="1:13" x14ac:dyDescent="0.25">
      <c r="A66" s="16">
        <v>2010</v>
      </c>
      <c r="B66" s="16">
        <v>5</v>
      </c>
      <c r="C66" s="16">
        <v>65</v>
      </c>
      <c r="D66" s="16">
        <v>197</v>
      </c>
      <c r="E66">
        <f t="shared" si="9"/>
        <v>192.83034788966069</v>
      </c>
      <c r="F66">
        <f t="shared" si="8"/>
        <v>182.27615019128214</v>
      </c>
      <c r="G66">
        <f t="shared" si="0"/>
        <v>14.723849808717858</v>
      </c>
      <c r="H66">
        <f t="shared" si="1"/>
        <v>14.723849808717858</v>
      </c>
      <c r="I66">
        <f t="shared" si="2"/>
        <v>216.79175318968092</v>
      </c>
      <c r="J66">
        <f t="shared" si="3"/>
        <v>7.4740354358973901E-2</v>
      </c>
      <c r="K66">
        <f t="shared" si="4"/>
        <v>7.4740354358973901E-2</v>
      </c>
      <c r="L66">
        <f t="shared" si="5"/>
        <v>8.191947895238921E-3</v>
      </c>
      <c r="M66">
        <f t="shared" si="6"/>
        <v>1.2471333968924735E-2</v>
      </c>
    </row>
    <row r="67" spans="1:13" x14ac:dyDescent="0.25">
      <c r="A67" s="16">
        <v>2010</v>
      </c>
      <c r="B67" s="16">
        <v>6</v>
      </c>
      <c r="C67" s="16">
        <v>66</v>
      </c>
      <c r="D67" s="16">
        <v>175</v>
      </c>
      <c r="E67">
        <f t="shared" si="9"/>
        <v>196.58400674950539</v>
      </c>
      <c r="F67">
        <f t="shared" si="8"/>
        <v>192.83034788966069</v>
      </c>
      <c r="G67">
        <f t="shared" si="0"/>
        <v>-17.830347889660686</v>
      </c>
      <c r="H67">
        <f t="shared" si="1"/>
        <v>17.830347889660686</v>
      </c>
      <c r="I67">
        <f t="shared" si="2"/>
        <v>317.92130586632726</v>
      </c>
      <c r="J67">
        <f t="shared" si="3"/>
        <v>-0.10188770222663249</v>
      </c>
      <c r="K67">
        <f t="shared" si="4"/>
        <v>0.10188770222663249</v>
      </c>
      <c r="L67">
        <f t="shared" si="5"/>
        <v>6.5470592177837929E-5</v>
      </c>
      <c r="M67">
        <f t="shared" si="6"/>
        <v>1.7273469387755102E-2</v>
      </c>
    </row>
    <row r="68" spans="1:13" x14ac:dyDescent="0.25">
      <c r="A68" s="16">
        <v>2010</v>
      </c>
      <c r="B68" s="16">
        <v>7</v>
      </c>
      <c r="C68" s="16">
        <v>67</v>
      </c>
      <c r="D68" s="16">
        <v>198</v>
      </c>
      <c r="E68">
        <f t="shared" ref="E68:E99" si="10">Alpha*D67+(1-Alpha)*E67</f>
        <v>177.1533693672333</v>
      </c>
      <c r="F68">
        <f t="shared" si="8"/>
        <v>196.58400674950539</v>
      </c>
      <c r="G68">
        <f t="shared" ref="G68:G131" si="11">D68-F68</f>
        <v>1.4159932504946084</v>
      </c>
      <c r="H68">
        <f t="shared" ref="H68:H131" si="12">ABS(G68)</f>
        <v>1.4159932504946084</v>
      </c>
      <c r="I68">
        <f t="shared" ref="I68:I131" si="13">G68^2</f>
        <v>2.005036885446287</v>
      </c>
      <c r="J68">
        <f t="shared" ref="J68:J131" si="14">G68/D68</f>
        <v>7.1514810631040831E-3</v>
      </c>
      <c r="K68">
        <f t="shared" ref="K68:K131" si="15">ABS(J68)</f>
        <v>7.1514810631040831E-3</v>
      </c>
      <c r="L68">
        <f t="shared" ref="L68:L131" si="16">((F69-D69)/D68)^2</f>
        <v>3.5798045441589239E-3</v>
      </c>
      <c r="M68">
        <f t="shared" ref="M68:M131" si="17">((D69-D68)/D68)^2</f>
        <v>2.0661157024793389E-3</v>
      </c>
    </row>
    <row r="69" spans="1:13" x14ac:dyDescent="0.25">
      <c r="A69" s="16">
        <v>2010</v>
      </c>
      <c r="B69" s="16">
        <v>8</v>
      </c>
      <c r="C69" s="16">
        <v>68</v>
      </c>
      <c r="D69" s="16">
        <v>189</v>
      </c>
      <c r="E69">
        <f t="shared" si="10"/>
        <v>195.92019635948014</v>
      </c>
      <c r="F69">
        <f t="shared" ref="F69:F132" si="18">E68</f>
        <v>177.1533693672333</v>
      </c>
      <c r="G69">
        <f t="shared" si="11"/>
        <v>11.846630632766704</v>
      </c>
      <c r="H69">
        <f t="shared" si="12"/>
        <v>11.846630632766704</v>
      </c>
      <c r="I69">
        <f t="shared" si="13"/>
        <v>140.34265734920643</v>
      </c>
      <c r="J69">
        <f t="shared" si="14"/>
        <v>6.2680585358553989E-2</v>
      </c>
      <c r="K69">
        <f t="shared" si="15"/>
        <v>6.2680585358553989E-2</v>
      </c>
      <c r="L69">
        <f t="shared" si="16"/>
        <v>7.2586612840850329E-2</v>
      </c>
      <c r="M69">
        <f t="shared" si="17"/>
        <v>5.4197810811567416E-2</v>
      </c>
    </row>
    <row r="70" spans="1:13" x14ac:dyDescent="0.25">
      <c r="A70" s="16">
        <v>2010</v>
      </c>
      <c r="B70" s="16">
        <v>9</v>
      </c>
      <c r="C70" s="16">
        <v>69</v>
      </c>
      <c r="D70" s="16">
        <v>145</v>
      </c>
      <c r="E70">
        <f t="shared" si="10"/>
        <v>189.69040651389184</v>
      </c>
      <c r="F70">
        <f t="shared" si="18"/>
        <v>195.92019635948014</v>
      </c>
      <c r="G70">
        <f t="shared" si="11"/>
        <v>-50.920196359480144</v>
      </c>
      <c r="H70">
        <f t="shared" si="12"/>
        <v>50.920196359480144</v>
      </c>
      <c r="I70">
        <f t="shared" si="13"/>
        <v>2592.8663972880149</v>
      </c>
      <c r="J70">
        <f t="shared" si="14"/>
        <v>-0.35117376799641481</v>
      </c>
      <c r="K70">
        <f t="shared" si="15"/>
        <v>0.35117376799641481</v>
      </c>
      <c r="L70">
        <f t="shared" si="16"/>
        <v>9.0789613381646747E-2</v>
      </c>
      <c r="M70">
        <f t="shared" si="17"/>
        <v>4.7562425683709869E-5</v>
      </c>
    </row>
    <row r="71" spans="1:13" x14ac:dyDescent="0.25">
      <c r="A71" s="16">
        <v>2010</v>
      </c>
      <c r="B71" s="16">
        <v>10</v>
      </c>
      <c r="C71" s="16">
        <v>70</v>
      </c>
      <c r="D71" s="16">
        <v>146</v>
      </c>
      <c r="E71">
        <f t="shared" si="10"/>
        <v>149.45862316080047</v>
      </c>
      <c r="F71">
        <f t="shared" si="18"/>
        <v>189.69040651389184</v>
      </c>
      <c r="G71">
        <f t="shared" si="11"/>
        <v>-43.690406513891844</v>
      </c>
      <c r="H71">
        <f t="shared" si="12"/>
        <v>43.690406513891844</v>
      </c>
      <c r="I71">
        <f t="shared" si="13"/>
        <v>1908.851621349123</v>
      </c>
      <c r="J71">
        <f t="shared" si="14"/>
        <v>-0.2992493596841907</v>
      </c>
      <c r="K71">
        <f t="shared" si="15"/>
        <v>0.2992493596841907</v>
      </c>
      <c r="L71">
        <f t="shared" si="16"/>
        <v>9.8674799973078721E-6</v>
      </c>
      <c r="M71">
        <f t="shared" si="17"/>
        <v>4.2221805216738595E-4</v>
      </c>
    </row>
    <row r="72" spans="1:13" x14ac:dyDescent="0.25">
      <c r="A72" s="16">
        <v>2010</v>
      </c>
      <c r="B72" s="16">
        <v>11</v>
      </c>
      <c r="C72" s="16">
        <v>71</v>
      </c>
      <c r="D72" s="16">
        <v>149</v>
      </c>
      <c r="E72">
        <f t="shared" si="10"/>
        <v>146.34505609888404</v>
      </c>
      <c r="F72">
        <f t="shared" si="18"/>
        <v>149.45862316080047</v>
      </c>
      <c r="G72">
        <f t="shared" si="11"/>
        <v>-0.45862316080047094</v>
      </c>
      <c r="H72">
        <f t="shared" si="12"/>
        <v>0.45862316080047094</v>
      </c>
      <c r="I72">
        <f t="shared" si="13"/>
        <v>0.21033520362261462</v>
      </c>
      <c r="J72">
        <f t="shared" si="14"/>
        <v>-3.0780077906071876E-3</v>
      </c>
      <c r="K72">
        <f t="shared" si="15"/>
        <v>3.0780077906071876E-3</v>
      </c>
      <c r="L72">
        <f t="shared" si="16"/>
        <v>6.0519116814285748E-2</v>
      </c>
      <c r="M72">
        <f t="shared" si="17"/>
        <v>5.2069726588892397E-2</v>
      </c>
    </row>
    <row r="73" spans="1:13" x14ac:dyDescent="0.25">
      <c r="A73" s="16">
        <v>2010</v>
      </c>
      <c r="B73" s="16">
        <v>12</v>
      </c>
      <c r="C73" s="16">
        <v>72</v>
      </c>
      <c r="D73" s="16">
        <v>183</v>
      </c>
      <c r="E73">
        <f t="shared" si="10"/>
        <v>148.73512448662865</v>
      </c>
      <c r="F73">
        <f t="shared" si="18"/>
        <v>146.34505609888404</v>
      </c>
      <c r="G73">
        <f t="shared" si="11"/>
        <v>36.654943901115956</v>
      </c>
      <c r="H73">
        <f t="shared" si="12"/>
        <v>36.654943901115956</v>
      </c>
      <c r="I73">
        <f t="shared" si="13"/>
        <v>1343.5849123939579</v>
      </c>
      <c r="J73">
        <f t="shared" si="14"/>
        <v>0.20030023989680851</v>
      </c>
      <c r="K73">
        <f t="shared" si="15"/>
        <v>0.20030023989680851</v>
      </c>
      <c r="L73">
        <f t="shared" si="16"/>
        <v>7.5444405935522679E-2</v>
      </c>
      <c r="M73">
        <f t="shared" si="17"/>
        <v>7.6443011137985609E-3</v>
      </c>
    </row>
    <row r="74" spans="1:13" x14ac:dyDescent="0.25">
      <c r="A74" s="16">
        <v>2011</v>
      </c>
      <c r="B74" s="16">
        <v>1</v>
      </c>
      <c r="C74" s="16">
        <v>73</v>
      </c>
      <c r="D74" s="16">
        <v>199</v>
      </c>
      <c r="E74">
        <f t="shared" si="10"/>
        <v>179.58149971138945</v>
      </c>
      <c r="F74">
        <f t="shared" si="18"/>
        <v>148.73512448662865</v>
      </c>
      <c r="G74">
        <f t="shared" si="11"/>
        <v>50.264875513371351</v>
      </c>
      <c r="H74">
        <f t="shared" si="12"/>
        <v>50.264875513371351</v>
      </c>
      <c r="I74">
        <f t="shared" si="13"/>
        <v>2526.5577103747187</v>
      </c>
      <c r="J74">
        <f t="shared" si="14"/>
        <v>0.25258731413754448</v>
      </c>
      <c r="K74">
        <f t="shared" si="15"/>
        <v>0.25258731413754448</v>
      </c>
      <c r="L74">
        <f t="shared" si="16"/>
        <v>3.7271310432210519E-2</v>
      </c>
      <c r="M74">
        <f t="shared" si="17"/>
        <v>9.1159314158733365E-3</v>
      </c>
    </row>
    <row r="75" spans="1:13" x14ac:dyDescent="0.25">
      <c r="A75" s="16">
        <v>2011</v>
      </c>
      <c r="B75" s="16">
        <v>2</v>
      </c>
      <c r="C75" s="16">
        <v>74</v>
      </c>
      <c r="D75" s="16">
        <v>218</v>
      </c>
      <c r="E75">
        <f t="shared" si="10"/>
        <v>197.06267649170081</v>
      </c>
      <c r="F75">
        <f t="shared" si="18"/>
        <v>179.58149971138945</v>
      </c>
      <c r="G75">
        <f t="shared" si="11"/>
        <v>38.418500288610545</v>
      </c>
      <c r="H75">
        <f t="shared" si="12"/>
        <v>38.418500288610545</v>
      </c>
      <c r="I75">
        <f t="shared" si="13"/>
        <v>1475.9811644259685</v>
      </c>
      <c r="J75">
        <f t="shared" si="14"/>
        <v>0.17623165270004837</v>
      </c>
      <c r="K75">
        <f t="shared" si="15"/>
        <v>0.17623165270004837</v>
      </c>
      <c r="L75">
        <f t="shared" si="16"/>
        <v>1.049604394125564E-3</v>
      </c>
      <c r="M75">
        <f t="shared" si="17"/>
        <v>1.6496927868024577E-2</v>
      </c>
    </row>
    <row r="76" spans="1:13" x14ac:dyDescent="0.25">
      <c r="A76" s="16">
        <v>2011</v>
      </c>
      <c r="B76" s="16">
        <v>3</v>
      </c>
      <c r="C76" s="16">
        <v>75</v>
      </c>
      <c r="D76" s="16">
        <v>190</v>
      </c>
      <c r="E76">
        <f t="shared" si="10"/>
        <v>215.91114821275443</v>
      </c>
      <c r="F76">
        <f t="shared" si="18"/>
        <v>197.06267649170081</v>
      </c>
      <c r="G76">
        <f t="shared" si="11"/>
        <v>-7.0626764917008131</v>
      </c>
      <c r="H76">
        <f t="shared" si="12"/>
        <v>7.0626764917008131</v>
      </c>
      <c r="I76">
        <f t="shared" si="13"/>
        <v>49.881399226423305</v>
      </c>
      <c r="J76">
        <f t="shared" si="14"/>
        <v>-3.7171981535267434E-2</v>
      </c>
      <c r="K76">
        <f t="shared" si="15"/>
        <v>3.7171981535267434E-2</v>
      </c>
      <c r="L76">
        <f t="shared" si="16"/>
        <v>7.1703920175056803E-3</v>
      </c>
      <c r="M76">
        <f t="shared" si="17"/>
        <v>4.8864265927977837E-2</v>
      </c>
    </row>
    <row r="77" spans="1:13" x14ac:dyDescent="0.25">
      <c r="A77" s="16">
        <v>2011</v>
      </c>
      <c r="B77" s="16">
        <v>4</v>
      </c>
      <c r="C77" s="16">
        <v>76</v>
      </c>
      <c r="D77" s="16">
        <v>232</v>
      </c>
      <c r="E77">
        <f t="shared" si="10"/>
        <v>192.58507484169803</v>
      </c>
      <c r="F77">
        <f t="shared" si="18"/>
        <v>215.91114821275443</v>
      </c>
      <c r="G77">
        <f t="shared" si="11"/>
        <v>16.088851787245574</v>
      </c>
      <c r="H77">
        <f t="shared" si="12"/>
        <v>16.088851787245574</v>
      </c>
      <c r="I77">
        <f t="shared" si="13"/>
        <v>258.85115183195506</v>
      </c>
      <c r="J77">
        <f t="shared" si="14"/>
        <v>6.9348499082955053E-2</v>
      </c>
      <c r="K77">
        <f t="shared" si="15"/>
        <v>6.9348499082955053E-2</v>
      </c>
      <c r="L77">
        <f t="shared" si="16"/>
        <v>2.8863264068715547E-2</v>
      </c>
      <c r="M77">
        <f t="shared" si="17"/>
        <v>0</v>
      </c>
    </row>
    <row r="78" spans="1:13" x14ac:dyDescent="0.25">
      <c r="A78" s="16">
        <v>2011</v>
      </c>
      <c r="B78" s="16">
        <v>5</v>
      </c>
      <c r="C78" s="16">
        <v>77</v>
      </c>
      <c r="D78" s="16">
        <v>232</v>
      </c>
      <c r="E78">
        <f t="shared" si="10"/>
        <v>228.06769524154151</v>
      </c>
      <c r="F78">
        <f t="shared" si="18"/>
        <v>192.58507484169803</v>
      </c>
      <c r="G78">
        <f t="shared" si="11"/>
        <v>39.414925158301969</v>
      </c>
      <c r="H78">
        <f t="shared" si="12"/>
        <v>39.414925158301969</v>
      </c>
      <c r="I78">
        <f t="shared" si="13"/>
        <v>1553.5363252345455</v>
      </c>
      <c r="J78">
        <f t="shared" si="14"/>
        <v>0.16989191878578436</v>
      </c>
      <c r="K78">
        <f t="shared" si="15"/>
        <v>0.16989191878578436</v>
      </c>
      <c r="L78">
        <f t="shared" si="16"/>
        <v>2.7056567412812814E-3</v>
      </c>
      <c r="M78">
        <f t="shared" si="17"/>
        <v>4.7562425683709865E-3</v>
      </c>
    </row>
    <row r="79" spans="1:13" x14ac:dyDescent="0.25">
      <c r="A79" s="16">
        <v>2011</v>
      </c>
      <c r="B79" s="16">
        <v>6</v>
      </c>
      <c r="C79" s="16">
        <v>78</v>
      </c>
      <c r="D79" s="16">
        <v>216</v>
      </c>
      <c r="E79">
        <f t="shared" si="10"/>
        <v>231.60768615819285</v>
      </c>
      <c r="F79">
        <f t="shared" si="18"/>
        <v>228.06769524154151</v>
      </c>
      <c r="G79">
        <f t="shared" si="11"/>
        <v>-12.067695241541514</v>
      </c>
      <c r="H79">
        <f t="shared" si="12"/>
        <v>12.067695241541514</v>
      </c>
      <c r="I79">
        <f t="shared" si="13"/>
        <v>145.62926844272371</v>
      </c>
      <c r="J79">
        <f t="shared" si="14"/>
        <v>-5.5868959451581088E-2</v>
      </c>
      <c r="K79">
        <f t="shared" si="15"/>
        <v>5.5868959451581088E-2</v>
      </c>
      <c r="L79">
        <f t="shared" si="16"/>
        <v>2.3148188225869453E-3</v>
      </c>
      <c r="M79">
        <f t="shared" si="17"/>
        <v>1.4489026063100135E-2</v>
      </c>
    </row>
    <row r="80" spans="1:13" x14ac:dyDescent="0.25">
      <c r="A80" s="16">
        <v>2011</v>
      </c>
      <c r="B80" s="16">
        <v>7</v>
      </c>
      <c r="C80" s="16">
        <v>79</v>
      </c>
      <c r="D80" s="16">
        <v>242</v>
      </c>
      <c r="E80">
        <f t="shared" si="10"/>
        <v>217.55713040940435</v>
      </c>
      <c r="F80">
        <f t="shared" si="18"/>
        <v>231.60768615819285</v>
      </c>
      <c r="G80">
        <f t="shared" si="11"/>
        <v>10.392313841807152</v>
      </c>
      <c r="H80">
        <f t="shared" si="12"/>
        <v>10.392313841807152</v>
      </c>
      <c r="I80">
        <f t="shared" si="13"/>
        <v>108.00018698661653</v>
      </c>
      <c r="J80">
        <f t="shared" si="14"/>
        <v>4.2943445627302276E-2</v>
      </c>
      <c r="K80">
        <f t="shared" si="15"/>
        <v>4.2943445627302276E-2</v>
      </c>
      <c r="L80">
        <f t="shared" si="16"/>
        <v>7.0880692168264034E-4</v>
      </c>
      <c r="M80">
        <f t="shared" si="17"/>
        <v>5.5324089884570731E-3</v>
      </c>
    </row>
    <row r="81" spans="1:13" x14ac:dyDescent="0.25">
      <c r="A81" s="16">
        <v>2011</v>
      </c>
      <c r="B81" s="16">
        <v>8</v>
      </c>
      <c r="C81" s="16">
        <v>80</v>
      </c>
      <c r="D81" s="16">
        <v>224</v>
      </c>
      <c r="E81">
        <f t="shared" si="10"/>
        <v>239.56141075961844</v>
      </c>
      <c r="F81">
        <f t="shared" si="18"/>
        <v>217.55713040940435</v>
      </c>
      <c r="G81">
        <f t="shared" si="11"/>
        <v>6.4428695905956488</v>
      </c>
      <c r="H81">
        <f t="shared" si="12"/>
        <v>6.4428695905956488</v>
      </c>
      <c r="I81">
        <f t="shared" si="13"/>
        <v>41.51056856142214</v>
      </c>
      <c r="J81">
        <f t="shared" si="14"/>
        <v>2.8762810672302002E-2</v>
      </c>
      <c r="K81">
        <f t="shared" si="15"/>
        <v>2.8762810672302002E-2</v>
      </c>
      <c r="L81">
        <f t="shared" si="16"/>
        <v>0.10493379965374025</v>
      </c>
      <c r="M81">
        <f t="shared" si="17"/>
        <v>6.475207270408162E-2</v>
      </c>
    </row>
    <row r="82" spans="1:13" x14ac:dyDescent="0.25">
      <c r="A82" s="16">
        <v>2011</v>
      </c>
      <c r="B82" s="16">
        <v>9</v>
      </c>
      <c r="C82" s="16">
        <v>81</v>
      </c>
      <c r="D82" s="16">
        <v>167</v>
      </c>
      <c r="E82">
        <f t="shared" si="10"/>
        <v>225.55251365650471</v>
      </c>
      <c r="F82">
        <f t="shared" si="18"/>
        <v>239.56141075961844</v>
      </c>
      <c r="G82">
        <f t="shared" si="11"/>
        <v>-72.56141075961844</v>
      </c>
      <c r="H82">
        <f t="shared" si="12"/>
        <v>72.56141075961844</v>
      </c>
      <c r="I82">
        <f t="shared" si="13"/>
        <v>5265.1583314260706</v>
      </c>
      <c r="J82">
        <f t="shared" si="14"/>
        <v>-0.43449946562645775</v>
      </c>
      <c r="K82">
        <f t="shared" si="15"/>
        <v>0.43449946562645775</v>
      </c>
      <c r="L82">
        <f t="shared" si="16"/>
        <v>0.12716489952340282</v>
      </c>
      <c r="M82">
        <f t="shared" si="17"/>
        <v>3.585643085087311E-5</v>
      </c>
    </row>
    <row r="83" spans="1:13" x14ac:dyDescent="0.25">
      <c r="A83" s="16">
        <v>2011</v>
      </c>
      <c r="B83" s="16">
        <v>10</v>
      </c>
      <c r="C83" s="16">
        <v>82</v>
      </c>
      <c r="D83" s="16">
        <v>166</v>
      </c>
      <c r="E83">
        <f t="shared" si="10"/>
        <v>172.84160256924102</v>
      </c>
      <c r="F83">
        <f t="shared" si="18"/>
        <v>225.55251365650471</v>
      </c>
      <c r="G83">
        <f t="shared" si="11"/>
        <v>-59.552513656504715</v>
      </c>
      <c r="H83">
        <f t="shared" si="12"/>
        <v>59.552513656504715</v>
      </c>
      <c r="I83">
        <f t="shared" si="13"/>
        <v>3546.5018828081807</v>
      </c>
      <c r="J83">
        <f t="shared" si="14"/>
        <v>-0.35875008226810068</v>
      </c>
      <c r="K83">
        <f t="shared" si="15"/>
        <v>0.35875008226810068</v>
      </c>
      <c r="L83">
        <f t="shared" si="16"/>
        <v>1.2307664476103648E-4</v>
      </c>
      <c r="M83">
        <f t="shared" si="17"/>
        <v>9.0724343155755549E-4</v>
      </c>
    </row>
    <row r="84" spans="1:13" x14ac:dyDescent="0.25">
      <c r="A84" s="16">
        <v>2011</v>
      </c>
      <c r="B84" s="16">
        <v>11</v>
      </c>
      <c r="C84" s="16">
        <v>83</v>
      </c>
      <c r="D84" s="16">
        <v>171</v>
      </c>
      <c r="E84">
        <f t="shared" si="10"/>
        <v>166.68256545535624</v>
      </c>
      <c r="F84">
        <f t="shared" si="18"/>
        <v>172.84160256924102</v>
      </c>
      <c r="G84">
        <f t="shared" si="11"/>
        <v>-1.8416025692410187</v>
      </c>
      <c r="H84">
        <f t="shared" si="12"/>
        <v>1.8416025692410187</v>
      </c>
      <c r="I84">
        <f t="shared" si="13"/>
        <v>3.3915000230351211</v>
      </c>
      <c r="J84">
        <f t="shared" si="14"/>
        <v>-1.0769605668076132E-2</v>
      </c>
      <c r="K84">
        <f t="shared" si="15"/>
        <v>1.0769605668076132E-2</v>
      </c>
      <c r="L84">
        <f t="shared" si="16"/>
        <v>7.0232545867380453E-2</v>
      </c>
      <c r="M84">
        <f t="shared" si="17"/>
        <v>5.7487774015936521E-2</v>
      </c>
    </row>
    <row r="85" spans="1:13" x14ac:dyDescent="0.25">
      <c r="A85" s="16">
        <v>2011</v>
      </c>
      <c r="B85" s="16">
        <v>12</v>
      </c>
      <c r="C85" s="16">
        <v>84</v>
      </c>
      <c r="D85" s="16">
        <v>212</v>
      </c>
      <c r="E85">
        <f t="shared" si="10"/>
        <v>170.569262954679</v>
      </c>
      <c r="F85">
        <f t="shared" si="18"/>
        <v>166.68256545535624</v>
      </c>
      <c r="G85">
        <f t="shared" si="11"/>
        <v>45.31743454464376</v>
      </c>
      <c r="H85">
        <f t="shared" si="12"/>
        <v>45.31743454464376</v>
      </c>
      <c r="I85">
        <f t="shared" si="13"/>
        <v>2053.6698737080715</v>
      </c>
      <c r="J85">
        <f t="shared" si="14"/>
        <v>0.21376148370114981</v>
      </c>
      <c r="K85">
        <f t="shared" si="15"/>
        <v>0.21376148370114981</v>
      </c>
      <c r="L85">
        <f t="shared" si="16"/>
        <v>5.4365382806240425E-2</v>
      </c>
      <c r="M85">
        <f t="shared" si="17"/>
        <v>1.4239943040227838E-3</v>
      </c>
    </row>
    <row r="86" spans="1:13" x14ac:dyDescent="0.25">
      <c r="A86" s="16">
        <v>2012</v>
      </c>
      <c r="B86" s="16">
        <v>1</v>
      </c>
      <c r="C86" s="16">
        <v>85</v>
      </c>
      <c r="D86" s="16">
        <v>220</v>
      </c>
      <c r="E86">
        <f t="shared" si="10"/>
        <v>207.86658394566447</v>
      </c>
      <c r="F86">
        <f t="shared" si="18"/>
        <v>170.569262954679</v>
      </c>
      <c r="G86">
        <f t="shared" si="11"/>
        <v>49.430737045320996</v>
      </c>
      <c r="H86">
        <f t="shared" si="12"/>
        <v>49.430737045320996</v>
      </c>
      <c r="I86">
        <f t="shared" si="13"/>
        <v>2443.3977648436694</v>
      </c>
      <c r="J86">
        <f t="shared" si="14"/>
        <v>0.22468516838782271</v>
      </c>
      <c r="K86">
        <f t="shared" si="15"/>
        <v>0.22468516838782271</v>
      </c>
      <c r="L86">
        <f t="shared" si="16"/>
        <v>3.6678197281151625E-2</v>
      </c>
      <c r="M86">
        <f t="shared" si="17"/>
        <v>1.8595041322314047E-2</v>
      </c>
    </row>
    <row r="87" spans="1:13" x14ac:dyDescent="0.25">
      <c r="A87" s="16">
        <v>2012</v>
      </c>
      <c r="B87" s="16">
        <v>2</v>
      </c>
      <c r="C87" s="16">
        <v>86</v>
      </c>
      <c r="D87" s="16">
        <v>250</v>
      </c>
      <c r="E87">
        <f t="shared" si="10"/>
        <v>218.78948673642805</v>
      </c>
      <c r="F87">
        <f t="shared" si="18"/>
        <v>207.86658394566447</v>
      </c>
      <c r="G87">
        <f t="shared" si="11"/>
        <v>42.133416054335527</v>
      </c>
      <c r="H87">
        <f t="shared" si="12"/>
        <v>42.133416054335527</v>
      </c>
      <c r="I87">
        <f t="shared" si="13"/>
        <v>1775.2247484077386</v>
      </c>
      <c r="J87">
        <f t="shared" si="14"/>
        <v>0.16853366421734212</v>
      </c>
      <c r="K87">
        <f t="shared" si="15"/>
        <v>0.16853366421734212</v>
      </c>
      <c r="L87">
        <f t="shared" si="16"/>
        <v>2.0108097221235633E-3</v>
      </c>
      <c r="M87">
        <f t="shared" si="17"/>
        <v>6.4000000000000003E-3</v>
      </c>
    </row>
    <row r="88" spans="1:13" x14ac:dyDescent="0.25">
      <c r="A88" s="16">
        <v>2012</v>
      </c>
      <c r="B88" s="16">
        <v>3</v>
      </c>
      <c r="C88" s="16">
        <v>87</v>
      </c>
      <c r="D88" s="16">
        <v>230</v>
      </c>
      <c r="E88">
        <f t="shared" si="10"/>
        <v>246.88622395381043</v>
      </c>
      <c r="F88">
        <f t="shared" si="18"/>
        <v>218.78948673642805</v>
      </c>
      <c r="G88">
        <f t="shared" si="11"/>
        <v>11.210513263571954</v>
      </c>
      <c r="H88">
        <f t="shared" si="12"/>
        <v>11.210513263571954</v>
      </c>
      <c r="I88">
        <f t="shared" si="13"/>
        <v>125.6756076327227</v>
      </c>
      <c r="J88">
        <f t="shared" si="14"/>
        <v>4.8741362015530233E-2</v>
      </c>
      <c r="K88">
        <f t="shared" si="15"/>
        <v>4.8741362015530233E-2</v>
      </c>
      <c r="L88">
        <f t="shared" si="16"/>
        <v>3.7655704023061348E-3</v>
      </c>
      <c r="M88">
        <f t="shared" si="17"/>
        <v>1.8166351606805294E-2</v>
      </c>
    </row>
    <row r="89" spans="1:13" x14ac:dyDescent="0.25">
      <c r="A89" s="16">
        <v>2012</v>
      </c>
      <c r="B89" s="16">
        <v>4</v>
      </c>
      <c r="C89" s="16">
        <v>88</v>
      </c>
      <c r="D89" s="16">
        <v>261</v>
      </c>
      <c r="E89">
        <f t="shared" si="10"/>
        <v>231.68468615731922</v>
      </c>
      <c r="F89">
        <f t="shared" si="18"/>
        <v>246.88622395381043</v>
      </c>
      <c r="G89">
        <f t="shared" si="11"/>
        <v>14.113776046189571</v>
      </c>
      <c r="H89">
        <f t="shared" si="12"/>
        <v>14.113776046189571</v>
      </c>
      <c r="I89">
        <f t="shared" si="13"/>
        <v>199.19867428199453</v>
      </c>
      <c r="J89">
        <f t="shared" si="14"/>
        <v>5.4075770291914065E-2</v>
      </c>
      <c r="K89">
        <f t="shared" si="15"/>
        <v>5.4075770291914065E-2</v>
      </c>
      <c r="L89">
        <f t="shared" si="16"/>
        <v>6.0585131828161266E-3</v>
      </c>
      <c r="M89">
        <f t="shared" si="17"/>
        <v>1.1890606420927466E-3</v>
      </c>
    </row>
    <row r="90" spans="1:13" x14ac:dyDescent="0.25">
      <c r="A90" s="16">
        <v>2012</v>
      </c>
      <c r="B90" s="16">
        <v>5</v>
      </c>
      <c r="C90" s="16">
        <v>89</v>
      </c>
      <c r="D90" s="16">
        <v>252</v>
      </c>
      <c r="E90">
        <f t="shared" si="10"/>
        <v>258.07530211826378</v>
      </c>
      <c r="F90">
        <f t="shared" si="18"/>
        <v>231.68468615731922</v>
      </c>
      <c r="G90">
        <f t="shared" si="11"/>
        <v>20.31531384268078</v>
      </c>
      <c r="H90">
        <f t="shared" si="12"/>
        <v>20.31531384268078</v>
      </c>
      <c r="I90">
        <f t="shared" si="13"/>
        <v>412.71197652661732</v>
      </c>
      <c r="J90">
        <f t="shared" si="14"/>
        <v>8.0616324772542783E-2</v>
      </c>
      <c r="K90">
        <f t="shared" si="15"/>
        <v>8.0616324772542783E-2</v>
      </c>
      <c r="L90">
        <f t="shared" si="16"/>
        <v>1.4243572019161653E-2</v>
      </c>
      <c r="M90">
        <f t="shared" si="17"/>
        <v>9.0702947845804974E-3</v>
      </c>
    </row>
    <row r="91" spans="1:13" x14ac:dyDescent="0.25">
      <c r="A91" s="16">
        <v>2012</v>
      </c>
      <c r="B91" s="16">
        <v>6</v>
      </c>
      <c r="C91" s="16">
        <v>90</v>
      </c>
      <c r="D91" s="16">
        <v>228</v>
      </c>
      <c r="E91">
        <f t="shared" si="10"/>
        <v>252.60611403758276</v>
      </c>
      <c r="F91">
        <f t="shared" si="18"/>
        <v>258.07530211826378</v>
      </c>
      <c r="G91">
        <f t="shared" si="11"/>
        <v>-30.075302118263778</v>
      </c>
      <c r="H91">
        <f t="shared" si="12"/>
        <v>30.075302118263778</v>
      </c>
      <c r="I91">
        <f t="shared" si="13"/>
        <v>904.5237975048417</v>
      </c>
      <c r="J91">
        <f t="shared" si="14"/>
        <v>-0.13190921981694639</v>
      </c>
      <c r="K91">
        <f t="shared" si="15"/>
        <v>0.13190921981694639</v>
      </c>
      <c r="L91">
        <f t="shared" si="16"/>
        <v>2.0781945483174481E-3</v>
      </c>
      <c r="M91">
        <f t="shared" si="17"/>
        <v>2.3564943059402894E-2</v>
      </c>
    </row>
    <row r="92" spans="1:13" x14ac:dyDescent="0.25">
      <c r="A92" s="16">
        <v>2012</v>
      </c>
      <c r="B92" s="16">
        <v>7</v>
      </c>
      <c r="C92" s="16">
        <v>91</v>
      </c>
      <c r="D92" s="16">
        <v>263</v>
      </c>
      <c r="E92">
        <f t="shared" si="10"/>
        <v>230.45487563222682</v>
      </c>
      <c r="F92">
        <f t="shared" si="18"/>
        <v>252.60611403758276</v>
      </c>
      <c r="G92">
        <f t="shared" si="11"/>
        <v>10.393885962417244</v>
      </c>
      <c r="H92">
        <f t="shared" si="12"/>
        <v>10.393885962417244</v>
      </c>
      <c r="I92">
        <f t="shared" si="13"/>
        <v>108.03286539973423</v>
      </c>
      <c r="J92">
        <f t="shared" si="14"/>
        <v>3.9520478944552261E-2</v>
      </c>
      <c r="K92">
        <f t="shared" si="15"/>
        <v>3.9520478944552261E-2</v>
      </c>
      <c r="L92">
        <f t="shared" si="16"/>
        <v>3.9575697255285168E-3</v>
      </c>
      <c r="M92">
        <f t="shared" si="17"/>
        <v>3.7010799635674939E-3</v>
      </c>
    </row>
    <row r="93" spans="1:13" x14ac:dyDescent="0.25">
      <c r="A93" s="16">
        <v>2012</v>
      </c>
      <c r="B93" s="16">
        <v>8</v>
      </c>
      <c r="C93" s="16">
        <v>92</v>
      </c>
      <c r="D93" s="16">
        <v>247</v>
      </c>
      <c r="E93">
        <f t="shared" si="10"/>
        <v>259.75307394592215</v>
      </c>
      <c r="F93">
        <f t="shared" si="18"/>
        <v>230.45487563222682</v>
      </c>
      <c r="G93">
        <f t="shared" si="11"/>
        <v>16.545124367773184</v>
      </c>
      <c r="H93">
        <f t="shared" si="12"/>
        <v>16.545124367773184</v>
      </c>
      <c r="I93">
        <f t="shared" si="13"/>
        <v>273.74114034508199</v>
      </c>
      <c r="J93">
        <f t="shared" si="14"/>
        <v>6.6984309181267951E-2</v>
      </c>
      <c r="K93">
        <f t="shared" si="15"/>
        <v>6.6984309181267951E-2</v>
      </c>
      <c r="L93">
        <f t="shared" si="16"/>
        <v>7.0866048178758995E-2</v>
      </c>
      <c r="M93">
        <f t="shared" si="17"/>
        <v>4.6042387188775423E-2</v>
      </c>
    </row>
    <row r="94" spans="1:13" x14ac:dyDescent="0.25">
      <c r="A94" s="16">
        <v>2012</v>
      </c>
      <c r="B94" s="16">
        <v>9</v>
      </c>
      <c r="C94" s="16">
        <v>93</v>
      </c>
      <c r="D94" s="16">
        <v>194</v>
      </c>
      <c r="E94">
        <f t="shared" si="10"/>
        <v>248.27233460830155</v>
      </c>
      <c r="F94">
        <f t="shared" si="18"/>
        <v>259.75307394592215</v>
      </c>
      <c r="G94">
        <f t="shared" si="11"/>
        <v>-65.753073945922154</v>
      </c>
      <c r="H94">
        <f t="shared" si="12"/>
        <v>65.753073945922154</v>
      </c>
      <c r="I94">
        <f t="shared" si="13"/>
        <v>4323.4667333379066</v>
      </c>
      <c r="J94">
        <f t="shared" si="14"/>
        <v>-0.33893337085526881</v>
      </c>
      <c r="K94">
        <f t="shared" si="15"/>
        <v>0.33893337085526881</v>
      </c>
      <c r="L94">
        <f t="shared" si="16"/>
        <v>8.4136880706468603E-2</v>
      </c>
      <c r="M94">
        <f t="shared" si="17"/>
        <v>1.0628122010840684E-4</v>
      </c>
    </row>
    <row r="95" spans="1:13" x14ac:dyDescent="0.25">
      <c r="A95" s="16">
        <v>2012</v>
      </c>
      <c r="B95" s="16">
        <v>10</v>
      </c>
      <c r="C95" s="16">
        <v>94</v>
      </c>
      <c r="D95" s="16">
        <v>192</v>
      </c>
      <c r="E95">
        <f t="shared" si="10"/>
        <v>199.41458238917713</v>
      </c>
      <c r="F95">
        <f t="shared" si="18"/>
        <v>248.27233460830155</v>
      </c>
      <c r="G95">
        <f t="shared" si="11"/>
        <v>-56.272334608301549</v>
      </c>
      <c r="H95">
        <f t="shared" si="12"/>
        <v>56.272334608301549</v>
      </c>
      <c r="I95">
        <f t="shared" si="13"/>
        <v>3166.5756422686522</v>
      </c>
      <c r="J95">
        <f t="shared" si="14"/>
        <v>-0.29308507608490392</v>
      </c>
      <c r="K95">
        <f t="shared" si="15"/>
        <v>0.29308507608490392</v>
      </c>
      <c r="L95">
        <f t="shared" si="16"/>
        <v>3.1628073167530861E-4</v>
      </c>
      <c r="M95">
        <f t="shared" si="17"/>
        <v>4.3402777777777775E-4</v>
      </c>
    </row>
    <row r="96" spans="1:13" x14ac:dyDescent="0.25">
      <c r="A96" s="16">
        <v>2012</v>
      </c>
      <c r="B96" s="16">
        <v>11</v>
      </c>
      <c r="C96" s="16">
        <v>95</v>
      </c>
      <c r="D96" s="16">
        <v>196</v>
      </c>
      <c r="E96">
        <f t="shared" si="10"/>
        <v>192.73972987374307</v>
      </c>
      <c r="F96">
        <f t="shared" si="18"/>
        <v>199.41458238917713</v>
      </c>
      <c r="G96">
        <f t="shared" si="11"/>
        <v>-3.4145823891771272</v>
      </c>
      <c r="H96">
        <f t="shared" si="12"/>
        <v>3.4145823891771272</v>
      </c>
      <c r="I96">
        <f t="shared" si="13"/>
        <v>11.659372892478578</v>
      </c>
      <c r="J96">
        <f t="shared" si="14"/>
        <v>-1.7421338720291467E-2</v>
      </c>
      <c r="K96">
        <f t="shared" si="15"/>
        <v>1.7421338720291467E-2</v>
      </c>
      <c r="L96">
        <f t="shared" si="16"/>
        <v>3.8105171546599023E-2</v>
      </c>
      <c r="M96">
        <f t="shared" si="17"/>
        <v>3.1887755102040817E-2</v>
      </c>
    </row>
    <row r="97" spans="1:13" x14ac:dyDescent="0.25">
      <c r="A97" s="16">
        <v>2012</v>
      </c>
      <c r="B97" s="16">
        <v>12</v>
      </c>
      <c r="C97" s="16">
        <v>96</v>
      </c>
      <c r="D97" s="16">
        <v>231</v>
      </c>
      <c r="E97">
        <f t="shared" si="10"/>
        <v>195.67473296778189</v>
      </c>
      <c r="F97">
        <f t="shared" si="18"/>
        <v>192.73972987374307</v>
      </c>
      <c r="G97">
        <f t="shared" si="11"/>
        <v>38.260270126256927</v>
      </c>
      <c r="H97">
        <f t="shared" si="12"/>
        <v>38.260270126256927</v>
      </c>
      <c r="I97">
        <f t="shared" si="13"/>
        <v>1463.8482701341482</v>
      </c>
      <c r="J97">
        <f t="shared" si="14"/>
        <v>0.16562887500544124</v>
      </c>
      <c r="K97">
        <f t="shared" si="15"/>
        <v>0.16562887500544124</v>
      </c>
      <c r="L97">
        <f t="shared" si="16"/>
        <v>4.74622383737947E-2</v>
      </c>
      <c r="M97">
        <f t="shared" si="17"/>
        <v>4.2165626581210985E-3</v>
      </c>
    </row>
    <row r="98" spans="1:13" x14ac:dyDescent="0.25">
      <c r="A98" s="16">
        <v>2013</v>
      </c>
      <c r="B98" s="16">
        <v>1</v>
      </c>
      <c r="C98" s="16">
        <v>97</v>
      </c>
      <c r="D98" s="16">
        <v>246</v>
      </c>
      <c r="E98">
        <f t="shared" si="10"/>
        <v>227.47570774048901</v>
      </c>
      <c r="F98">
        <f t="shared" si="18"/>
        <v>195.67473296778189</v>
      </c>
      <c r="G98">
        <f t="shared" si="11"/>
        <v>50.325267032218107</v>
      </c>
      <c r="H98">
        <f t="shared" si="12"/>
        <v>50.325267032218107</v>
      </c>
      <c r="I98">
        <f t="shared" si="13"/>
        <v>2532.6325018640587</v>
      </c>
      <c r="J98">
        <f t="shared" si="14"/>
        <v>0.2045742562285289</v>
      </c>
      <c r="K98">
        <f t="shared" si="15"/>
        <v>0.2045742562285289</v>
      </c>
      <c r="L98">
        <f t="shared" si="16"/>
        <v>8.2187781722270509E-2</v>
      </c>
      <c r="M98">
        <f t="shared" si="17"/>
        <v>4.4682398043492638E-2</v>
      </c>
    </row>
    <row r="99" spans="1:13" x14ac:dyDescent="0.25">
      <c r="A99" s="16">
        <v>2013</v>
      </c>
      <c r="B99" s="16">
        <v>2</v>
      </c>
      <c r="C99" s="16">
        <v>98</v>
      </c>
      <c r="D99" s="16">
        <v>298</v>
      </c>
      <c r="E99">
        <f t="shared" si="10"/>
        <v>244.15188885158119</v>
      </c>
      <c r="F99">
        <f t="shared" si="18"/>
        <v>227.47570774048901</v>
      </c>
      <c r="G99">
        <f t="shared" si="11"/>
        <v>70.524292259510986</v>
      </c>
      <c r="H99">
        <f t="shared" si="12"/>
        <v>70.524292259510986</v>
      </c>
      <c r="I99">
        <f t="shared" si="13"/>
        <v>4973.6757987049214</v>
      </c>
      <c r="J99">
        <f t="shared" si="14"/>
        <v>0.23665869885741941</v>
      </c>
      <c r="K99">
        <f t="shared" si="15"/>
        <v>0.23665869885741941</v>
      </c>
      <c r="L99">
        <f t="shared" si="16"/>
        <v>6.9527119008622948E-3</v>
      </c>
      <c r="M99">
        <f t="shared" si="17"/>
        <v>9.4702941308950038E-3</v>
      </c>
    </row>
    <row r="100" spans="1:13" x14ac:dyDescent="0.25">
      <c r="A100" s="16">
        <v>2013</v>
      </c>
      <c r="B100" s="16">
        <v>3</v>
      </c>
      <c r="C100" s="16">
        <v>99</v>
      </c>
      <c r="D100" s="16">
        <v>269</v>
      </c>
      <c r="E100">
        <f t="shared" ref="E100:E157" si="19">Alpha*D99+(1-Alpha)*E99</f>
        <v>292.62774106883393</v>
      </c>
      <c r="F100">
        <f t="shared" si="18"/>
        <v>244.15188885158119</v>
      </c>
      <c r="G100">
        <f t="shared" si="11"/>
        <v>24.848111148418809</v>
      </c>
      <c r="H100">
        <f t="shared" si="12"/>
        <v>24.848111148418809</v>
      </c>
      <c r="I100">
        <f t="shared" si="13"/>
        <v>617.42862764417509</v>
      </c>
      <c r="J100">
        <f t="shared" si="14"/>
        <v>9.2372160403043899E-2</v>
      </c>
      <c r="K100">
        <f t="shared" si="15"/>
        <v>9.2372160403043899E-2</v>
      </c>
      <c r="L100">
        <f t="shared" si="16"/>
        <v>1.0287021455043961E-3</v>
      </c>
      <c r="M100">
        <f t="shared" si="17"/>
        <v>3.1094097649286218E-3</v>
      </c>
    </row>
    <row r="101" spans="1:13" x14ac:dyDescent="0.25">
      <c r="A101" s="16">
        <v>2013</v>
      </c>
      <c r="B101" s="16">
        <v>4</v>
      </c>
      <c r="C101" s="16">
        <v>100</v>
      </c>
      <c r="D101" s="16">
        <v>284</v>
      </c>
      <c r="E101">
        <f t="shared" si="19"/>
        <v>271.35726639752431</v>
      </c>
      <c r="F101">
        <f t="shared" si="18"/>
        <v>292.62774106883393</v>
      </c>
      <c r="G101">
        <f t="shared" si="11"/>
        <v>-8.6277410688339273</v>
      </c>
      <c r="H101">
        <f t="shared" si="12"/>
        <v>8.6277410688339273</v>
      </c>
      <c r="I101">
        <f t="shared" si="13"/>
        <v>74.437915950843603</v>
      </c>
      <c r="J101">
        <f t="shared" si="14"/>
        <v>-3.0379369960682842E-2</v>
      </c>
      <c r="K101">
        <f t="shared" si="15"/>
        <v>3.0379369960682842E-2</v>
      </c>
      <c r="L101">
        <f t="shared" si="16"/>
        <v>7.2420374080553202E-4</v>
      </c>
      <c r="M101">
        <f t="shared" si="17"/>
        <v>3.0995834159888914E-4</v>
      </c>
    </row>
    <row r="102" spans="1:13" x14ac:dyDescent="0.25">
      <c r="A102" s="16">
        <v>2013</v>
      </c>
      <c r="B102" s="16">
        <v>5</v>
      </c>
      <c r="C102" s="16">
        <v>101</v>
      </c>
      <c r="D102" s="16">
        <v>279</v>
      </c>
      <c r="E102">
        <f t="shared" si="19"/>
        <v>282.73867370532184</v>
      </c>
      <c r="F102">
        <f t="shared" si="18"/>
        <v>271.35726639752431</v>
      </c>
      <c r="G102">
        <f t="shared" si="11"/>
        <v>7.6427336024756869</v>
      </c>
      <c r="H102">
        <f t="shared" si="12"/>
        <v>7.6427336024756869</v>
      </c>
      <c r="I102">
        <f t="shared" si="13"/>
        <v>58.411376918410994</v>
      </c>
      <c r="J102">
        <f t="shared" si="14"/>
        <v>2.7393310403138662E-2</v>
      </c>
      <c r="K102">
        <f t="shared" si="15"/>
        <v>2.7393310403138662E-2</v>
      </c>
      <c r="L102">
        <f t="shared" si="16"/>
        <v>3.5561663363872228E-4</v>
      </c>
      <c r="M102">
        <f t="shared" si="17"/>
        <v>1.0405827263267429E-3</v>
      </c>
    </row>
    <row r="103" spans="1:13" x14ac:dyDescent="0.25">
      <c r="A103" s="16">
        <v>2013</v>
      </c>
      <c r="B103" s="16">
        <v>6</v>
      </c>
      <c r="C103" s="16">
        <v>102</v>
      </c>
      <c r="D103" s="16">
        <v>288</v>
      </c>
      <c r="E103">
        <f t="shared" si="19"/>
        <v>279.37299587257149</v>
      </c>
      <c r="F103">
        <f t="shared" si="18"/>
        <v>282.73867370532184</v>
      </c>
      <c r="G103">
        <f t="shared" si="11"/>
        <v>5.261326294678156</v>
      </c>
      <c r="H103">
        <f t="shared" si="12"/>
        <v>5.261326294678156</v>
      </c>
      <c r="I103">
        <f t="shared" si="13"/>
        <v>27.681554379071773</v>
      </c>
      <c r="J103">
        <f t="shared" si="14"/>
        <v>1.8268494078743598E-2</v>
      </c>
      <c r="K103">
        <f t="shared" si="15"/>
        <v>1.8268494078743598E-2</v>
      </c>
      <c r="L103">
        <f t="shared" si="16"/>
        <v>6.1726142431359314E-3</v>
      </c>
      <c r="M103">
        <f t="shared" si="17"/>
        <v>2.3630401234567902E-3</v>
      </c>
    </row>
    <row r="104" spans="1:13" x14ac:dyDescent="0.25">
      <c r="A104" s="16">
        <v>2013</v>
      </c>
      <c r="B104" s="16">
        <v>7</v>
      </c>
      <c r="C104" s="16">
        <v>103</v>
      </c>
      <c r="D104" s="16">
        <v>302</v>
      </c>
      <c r="E104">
        <f t="shared" si="19"/>
        <v>287.13931057219366</v>
      </c>
      <c r="F104">
        <f t="shared" si="18"/>
        <v>279.37299587257149</v>
      </c>
      <c r="G104">
        <f t="shared" si="11"/>
        <v>22.627004127428506</v>
      </c>
      <c r="H104">
        <f t="shared" si="12"/>
        <v>22.627004127428506</v>
      </c>
      <c r="I104">
        <f t="shared" si="13"/>
        <v>511.98131578266668</v>
      </c>
      <c r="J104">
        <f t="shared" si="14"/>
        <v>7.4923854726584457E-2</v>
      </c>
      <c r="K104">
        <f t="shared" si="15"/>
        <v>7.4923854726584457E-2</v>
      </c>
      <c r="L104">
        <f t="shared" si="16"/>
        <v>1.4232145299682649E-5</v>
      </c>
      <c r="M104">
        <f t="shared" si="17"/>
        <v>2.8068944344546293E-3</v>
      </c>
    </row>
    <row r="105" spans="1:13" x14ac:dyDescent="0.25">
      <c r="A105" s="16">
        <v>2013</v>
      </c>
      <c r="B105" s="16">
        <v>8</v>
      </c>
      <c r="C105" s="16">
        <v>104</v>
      </c>
      <c r="D105" s="16">
        <v>286</v>
      </c>
      <c r="E105">
        <f t="shared" si="19"/>
        <v>300.51739513607504</v>
      </c>
      <c r="F105">
        <f t="shared" si="18"/>
        <v>287.13931057219366</v>
      </c>
      <c r="G105">
        <f t="shared" si="11"/>
        <v>-1.1393105721936649</v>
      </c>
      <c r="H105">
        <f t="shared" si="12"/>
        <v>1.1393105721936649</v>
      </c>
      <c r="I105">
        <f t="shared" si="13"/>
        <v>1.2980285799122562</v>
      </c>
      <c r="J105">
        <f t="shared" si="14"/>
        <v>-3.9836033992785491E-3</v>
      </c>
      <c r="K105">
        <f t="shared" si="15"/>
        <v>3.9836033992785491E-3</v>
      </c>
      <c r="L105">
        <f t="shared" si="16"/>
        <v>9.7967676071546161E-2</v>
      </c>
      <c r="M105">
        <f t="shared" si="17"/>
        <v>6.8768643943469113E-2</v>
      </c>
    </row>
    <row r="106" spans="1:13" x14ac:dyDescent="0.25">
      <c r="A106" s="16">
        <v>2013</v>
      </c>
      <c r="B106" s="16">
        <v>9</v>
      </c>
      <c r="C106" s="16">
        <v>105</v>
      </c>
      <c r="D106" s="16">
        <v>211</v>
      </c>
      <c r="E106">
        <f t="shared" si="19"/>
        <v>287.44835545785594</v>
      </c>
      <c r="F106">
        <f t="shared" si="18"/>
        <v>300.51739513607504</v>
      </c>
      <c r="G106">
        <f t="shared" si="11"/>
        <v>-89.517395136075038</v>
      </c>
      <c r="H106">
        <f t="shared" si="12"/>
        <v>89.517395136075038</v>
      </c>
      <c r="I106">
        <f t="shared" si="13"/>
        <v>8013.364031948191</v>
      </c>
      <c r="J106">
        <f t="shared" si="14"/>
        <v>-0.42425305751694331</v>
      </c>
      <c r="K106">
        <f t="shared" si="15"/>
        <v>0.42425305751694331</v>
      </c>
      <c r="L106">
        <f t="shared" si="16"/>
        <v>0.11466201337867822</v>
      </c>
      <c r="M106">
        <f t="shared" si="17"/>
        <v>5.6153275982120791E-4</v>
      </c>
    </row>
    <row r="107" spans="1:13" x14ac:dyDescent="0.25">
      <c r="A107" s="16">
        <v>2013</v>
      </c>
      <c r="B107" s="16">
        <v>10</v>
      </c>
      <c r="C107" s="16">
        <v>106</v>
      </c>
      <c r="D107" s="16">
        <v>216</v>
      </c>
      <c r="E107">
        <f t="shared" si="19"/>
        <v>218.62701516585105</v>
      </c>
      <c r="F107">
        <f t="shared" si="18"/>
        <v>287.44835545785594</v>
      </c>
      <c r="G107">
        <f t="shared" si="11"/>
        <v>-71.448355457855939</v>
      </c>
      <c r="H107">
        <f t="shared" si="12"/>
        <v>71.448355457855939</v>
      </c>
      <c r="I107">
        <f t="shared" si="13"/>
        <v>5104.8674976321327</v>
      </c>
      <c r="J107">
        <f t="shared" si="14"/>
        <v>-0.3307794234159997</v>
      </c>
      <c r="K107">
        <f t="shared" si="15"/>
        <v>0.3307794234159997</v>
      </c>
      <c r="L107">
        <f t="shared" si="16"/>
        <v>2.9817748307853397E-6</v>
      </c>
      <c r="M107">
        <f t="shared" si="17"/>
        <v>1.9290123456790122E-4</v>
      </c>
    </row>
    <row r="108" spans="1:13" x14ac:dyDescent="0.25">
      <c r="A108" s="16">
        <v>2013</v>
      </c>
      <c r="B108" s="16">
        <v>11</v>
      </c>
      <c r="C108" s="16">
        <v>107</v>
      </c>
      <c r="D108" s="16">
        <v>219</v>
      </c>
      <c r="E108">
        <f t="shared" si="19"/>
        <v>216.26208915013109</v>
      </c>
      <c r="F108">
        <f t="shared" si="18"/>
        <v>218.62701516585105</v>
      </c>
      <c r="G108">
        <f t="shared" si="11"/>
        <v>0.37298483414895145</v>
      </c>
      <c r="H108">
        <f t="shared" si="12"/>
        <v>0.37298483414895145</v>
      </c>
      <c r="I108">
        <f t="shared" si="13"/>
        <v>0.13911768650512082</v>
      </c>
      <c r="J108">
        <f t="shared" si="14"/>
        <v>1.7031270965705545E-3</v>
      </c>
      <c r="K108">
        <f t="shared" si="15"/>
        <v>1.7031270965705545E-3</v>
      </c>
      <c r="L108">
        <f t="shared" si="16"/>
        <v>3.632228690209973E-2</v>
      </c>
      <c r="M108">
        <f t="shared" si="17"/>
        <v>3.1713267029461437E-2</v>
      </c>
    </row>
    <row r="109" spans="1:13" x14ac:dyDescent="0.25">
      <c r="A109" s="16">
        <v>2013</v>
      </c>
      <c r="B109" s="16">
        <v>12</v>
      </c>
      <c r="C109" s="16">
        <v>108</v>
      </c>
      <c r="D109" s="16">
        <v>258</v>
      </c>
      <c r="E109">
        <f t="shared" si="19"/>
        <v>218.72684713164026</v>
      </c>
      <c r="F109">
        <f t="shared" si="18"/>
        <v>216.26208915013109</v>
      </c>
      <c r="G109">
        <f t="shared" si="11"/>
        <v>41.737910849868911</v>
      </c>
      <c r="H109">
        <f t="shared" si="12"/>
        <v>41.737910849868911</v>
      </c>
      <c r="I109">
        <f t="shared" si="13"/>
        <v>1742.0532021116048</v>
      </c>
      <c r="J109">
        <f t="shared" si="14"/>
        <v>0.16177484825530586</v>
      </c>
      <c r="K109">
        <f t="shared" si="15"/>
        <v>0.16177484825530586</v>
      </c>
      <c r="L109">
        <f t="shared" si="16"/>
        <v>6.7989860838436667E-2</v>
      </c>
      <c r="M109">
        <f t="shared" si="17"/>
        <v>1.1778138333032871E-2</v>
      </c>
    </row>
    <row r="110" spans="1:13" x14ac:dyDescent="0.25">
      <c r="A110" s="16">
        <v>2014</v>
      </c>
      <c r="B110" s="16">
        <v>1</v>
      </c>
      <c r="C110" s="16">
        <v>109</v>
      </c>
      <c r="D110" s="16">
        <v>286</v>
      </c>
      <c r="E110">
        <f t="shared" si="19"/>
        <v>254.08183942291743</v>
      </c>
      <c r="F110">
        <f t="shared" si="18"/>
        <v>218.72684713164026</v>
      </c>
      <c r="G110">
        <f t="shared" si="11"/>
        <v>67.273152868359745</v>
      </c>
      <c r="H110">
        <f t="shared" si="12"/>
        <v>67.273152868359745</v>
      </c>
      <c r="I110">
        <f t="shared" si="13"/>
        <v>4525.6770968496985</v>
      </c>
      <c r="J110">
        <f t="shared" si="14"/>
        <v>0.23522081422503407</v>
      </c>
      <c r="K110">
        <f t="shared" si="15"/>
        <v>0.23522081422503407</v>
      </c>
      <c r="L110">
        <f t="shared" si="16"/>
        <v>6.500388945602717E-2</v>
      </c>
      <c r="M110">
        <f t="shared" si="17"/>
        <v>2.0551127194483838E-2</v>
      </c>
    </row>
    <row r="111" spans="1:13" x14ac:dyDescent="0.25">
      <c r="A111" s="16">
        <v>2014</v>
      </c>
      <c r="B111" s="16">
        <v>2</v>
      </c>
      <c r="C111" s="16">
        <v>110</v>
      </c>
      <c r="D111" s="16">
        <v>327</v>
      </c>
      <c r="E111">
        <f t="shared" si="19"/>
        <v>282.81562417753145</v>
      </c>
      <c r="F111">
        <f t="shared" si="18"/>
        <v>254.08183942291743</v>
      </c>
      <c r="G111">
        <f t="shared" si="11"/>
        <v>72.918160577082574</v>
      </c>
      <c r="H111">
        <f t="shared" si="12"/>
        <v>72.918160577082574</v>
      </c>
      <c r="I111">
        <f t="shared" si="13"/>
        <v>5317.0581419451992</v>
      </c>
      <c r="J111">
        <f t="shared" si="14"/>
        <v>0.22299131674948799</v>
      </c>
      <c r="K111">
        <f t="shared" si="15"/>
        <v>0.22299131674948799</v>
      </c>
      <c r="L111">
        <f t="shared" si="16"/>
        <v>1.6374417626330911E-4</v>
      </c>
      <c r="M111">
        <f t="shared" si="17"/>
        <v>1.49631998802944E-2</v>
      </c>
    </row>
    <row r="112" spans="1:13" x14ac:dyDescent="0.25">
      <c r="A112" s="16">
        <v>2014</v>
      </c>
      <c r="B112" s="16">
        <v>3</v>
      </c>
      <c r="C112" s="16">
        <v>111</v>
      </c>
      <c r="D112" s="16">
        <v>287</v>
      </c>
      <c r="E112">
        <f t="shared" si="19"/>
        <v>322.5918619508119</v>
      </c>
      <c r="F112">
        <f t="shared" si="18"/>
        <v>282.81562417753145</v>
      </c>
      <c r="G112">
        <f t="shared" si="11"/>
        <v>4.184375822468553</v>
      </c>
      <c r="H112">
        <f t="shared" si="12"/>
        <v>4.184375822468553</v>
      </c>
      <c r="I112">
        <f t="shared" si="13"/>
        <v>17.50900102365938</v>
      </c>
      <c r="J112">
        <f t="shared" si="14"/>
        <v>1.4579706698496701E-2</v>
      </c>
      <c r="K112">
        <f t="shared" si="15"/>
        <v>1.4579706698496701E-2</v>
      </c>
      <c r="L112">
        <f t="shared" si="16"/>
        <v>2.3591012469132604E-4</v>
      </c>
      <c r="M112">
        <f t="shared" si="17"/>
        <v>1.942478359577025E-2</v>
      </c>
    </row>
    <row r="113" spans="1:13" x14ac:dyDescent="0.25">
      <c r="A113" s="16">
        <v>2014</v>
      </c>
      <c r="B113" s="16">
        <v>4</v>
      </c>
      <c r="C113" s="16">
        <v>112</v>
      </c>
      <c r="D113" s="16">
        <v>327</v>
      </c>
      <c r="E113">
        <f t="shared" si="19"/>
        <v>290.55088960715932</v>
      </c>
      <c r="F113">
        <f t="shared" si="18"/>
        <v>322.5918619508119</v>
      </c>
      <c r="G113">
        <f t="shared" si="11"/>
        <v>4.4081380491880964</v>
      </c>
      <c r="H113">
        <f t="shared" si="12"/>
        <v>4.4081380491880964</v>
      </c>
      <c r="I113">
        <f t="shared" si="13"/>
        <v>19.431681060699837</v>
      </c>
      <c r="J113">
        <f t="shared" si="14"/>
        <v>1.3480544492929958E-2</v>
      </c>
      <c r="K113">
        <f t="shared" si="15"/>
        <v>1.3480544492929958E-2</v>
      </c>
      <c r="L113">
        <f t="shared" si="16"/>
        <v>9.2495632101775912E-3</v>
      </c>
      <c r="M113">
        <f t="shared" si="17"/>
        <v>2.337999981296E-4</v>
      </c>
    </row>
    <row r="114" spans="1:13" x14ac:dyDescent="0.25">
      <c r="A114" s="16">
        <v>2014</v>
      </c>
      <c r="B114" s="16">
        <v>5</v>
      </c>
      <c r="C114" s="16">
        <v>113</v>
      </c>
      <c r="D114" s="16">
        <v>322</v>
      </c>
      <c r="E114">
        <f t="shared" si="19"/>
        <v>323.36358537625796</v>
      </c>
      <c r="F114">
        <f t="shared" si="18"/>
        <v>290.55088960715932</v>
      </c>
      <c r="G114">
        <f t="shared" si="11"/>
        <v>31.44911039284068</v>
      </c>
      <c r="H114">
        <f t="shared" si="12"/>
        <v>31.44911039284068</v>
      </c>
      <c r="I114">
        <f t="shared" si="13"/>
        <v>989.04654450107967</v>
      </c>
      <c r="J114">
        <f t="shared" si="14"/>
        <v>9.7668044698262985E-2</v>
      </c>
      <c r="K114">
        <f t="shared" si="15"/>
        <v>9.7668044698262985E-2</v>
      </c>
      <c r="L114">
        <f t="shared" si="16"/>
        <v>3.9994175511761411E-3</v>
      </c>
      <c r="M114">
        <f t="shared" si="17"/>
        <v>3.4817329578334172E-3</v>
      </c>
    </row>
    <row r="115" spans="1:13" x14ac:dyDescent="0.25">
      <c r="A115" s="16">
        <v>2014</v>
      </c>
      <c r="B115" s="16">
        <v>6</v>
      </c>
      <c r="C115" s="16">
        <v>114</v>
      </c>
      <c r="D115" s="16">
        <v>303</v>
      </c>
      <c r="E115">
        <f t="shared" si="19"/>
        <v>322.13604068108941</v>
      </c>
      <c r="F115">
        <f t="shared" si="18"/>
        <v>323.36358537625796</v>
      </c>
      <c r="G115">
        <f t="shared" si="11"/>
        <v>-20.363585376257959</v>
      </c>
      <c r="H115">
        <f t="shared" si="12"/>
        <v>20.363585376257959</v>
      </c>
      <c r="I115">
        <f t="shared" si="13"/>
        <v>414.67560937614701</v>
      </c>
      <c r="J115">
        <f t="shared" si="14"/>
        <v>-6.7206552396890953E-2</v>
      </c>
      <c r="K115">
        <f t="shared" si="15"/>
        <v>6.7206552396890953E-2</v>
      </c>
      <c r="L115">
        <f t="shared" si="16"/>
        <v>3.7453864973846062E-4</v>
      </c>
      <c r="M115">
        <f t="shared" si="17"/>
        <v>6.8076114542147282E-3</v>
      </c>
    </row>
    <row r="116" spans="1:13" x14ac:dyDescent="0.25">
      <c r="A116" s="16">
        <v>2014</v>
      </c>
      <c r="B116" s="16">
        <v>7</v>
      </c>
      <c r="C116" s="16">
        <v>115</v>
      </c>
      <c r="D116" s="16">
        <v>328</v>
      </c>
      <c r="E116">
        <f t="shared" si="19"/>
        <v>304.90914338987284</v>
      </c>
      <c r="F116">
        <f t="shared" si="18"/>
        <v>322.13604068108941</v>
      </c>
      <c r="G116">
        <f t="shared" si="11"/>
        <v>5.8639593189105881</v>
      </c>
      <c r="H116">
        <f t="shared" si="12"/>
        <v>5.8639593189105881</v>
      </c>
      <c r="I116">
        <f t="shared" si="13"/>
        <v>34.386018893838326</v>
      </c>
      <c r="J116">
        <f t="shared" si="14"/>
        <v>1.7877924752776182E-2</v>
      </c>
      <c r="K116">
        <f t="shared" si="15"/>
        <v>1.7877924752776182E-2</v>
      </c>
      <c r="L116">
        <f t="shared" si="16"/>
        <v>2.4066372922337239E-3</v>
      </c>
      <c r="M116">
        <f t="shared" si="17"/>
        <v>4.5545806067816784E-4</v>
      </c>
    </row>
    <row r="117" spans="1:13" x14ac:dyDescent="0.25">
      <c r="A117" s="16">
        <v>2014</v>
      </c>
      <c r="B117" s="16">
        <v>8</v>
      </c>
      <c r="C117" s="16">
        <v>116</v>
      </c>
      <c r="D117" s="16">
        <v>321</v>
      </c>
      <c r="E117">
        <f t="shared" si="19"/>
        <v>325.69629689869492</v>
      </c>
      <c r="F117">
        <f t="shared" si="18"/>
        <v>304.90914338987284</v>
      </c>
      <c r="G117">
        <f t="shared" si="11"/>
        <v>16.090856610127162</v>
      </c>
      <c r="H117">
        <f t="shared" si="12"/>
        <v>16.090856610127162</v>
      </c>
      <c r="I117">
        <f t="shared" si="13"/>
        <v>258.91566644767295</v>
      </c>
      <c r="J117">
        <f t="shared" si="14"/>
        <v>5.0127279159274646E-2</v>
      </c>
      <c r="K117">
        <f t="shared" si="15"/>
        <v>5.0127279159274646E-2</v>
      </c>
      <c r="L117">
        <f t="shared" si="16"/>
        <v>9.646016260821158E-2</v>
      </c>
      <c r="M117">
        <f t="shared" si="17"/>
        <v>8.7586494696285933E-2</v>
      </c>
    </row>
    <row r="118" spans="1:13" x14ac:dyDescent="0.25">
      <c r="A118" s="16">
        <v>2014</v>
      </c>
      <c r="B118" s="16">
        <v>9</v>
      </c>
      <c r="C118" s="16">
        <v>117</v>
      </c>
      <c r="D118" s="16">
        <v>226</v>
      </c>
      <c r="E118">
        <f t="shared" si="19"/>
        <v>321.4685349665819</v>
      </c>
      <c r="F118">
        <f t="shared" si="18"/>
        <v>325.69629689869492</v>
      </c>
      <c r="G118">
        <f t="shared" si="11"/>
        <v>-99.696296898694925</v>
      </c>
      <c r="H118">
        <f t="shared" si="12"/>
        <v>99.696296898694925</v>
      </c>
      <c r="I118">
        <f t="shared" si="13"/>
        <v>9939.3516153127275</v>
      </c>
      <c r="J118">
        <f t="shared" si="14"/>
        <v>-0.44113405707387132</v>
      </c>
      <c r="K118">
        <f t="shared" si="15"/>
        <v>0.44113405707387132</v>
      </c>
      <c r="L118">
        <f t="shared" si="16"/>
        <v>0.20960407487138347</v>
      </c>
      <c r="M118">
        <f t="shared" si="17"/>
        <v>1.2530346933980734E-3</v>
      </c>
    </row>
    <row r="119" spans="1:13" x14ac:dyDescent="0.25">
      <c r="A119" s="16">
        <v>2014</v>
      </c>
      <c r="B119" s="16">
        <v>10</v>
      </c>
      <c r="C119" s="16">
        <v>118</v>
      </c>
      <c r="D119" s="16">
        <v>218</v>
      </c>
      <c r="E119">
        <f t="shared" si="19"/>
        <v>235.52459944613338</v>
      </c>
      <c r="F119">
        <f t="shared" si="18"/>
        <v>321.4685349665819</v>
      </c>
      <c r="G119">
        <f t="shared" si="11"/>
        <v>-103.4685349665819</v>
      </c>
      <c r="H119">
        <f t="shared" si="12"/>
        <v>103.4685349665819</v>
      </c>
      <c r="I119">
        <f t="shared" si="13"/>
        <v>10705.737728130782</v>
      </c>
      <c r="J119">
        <f t="shared" si="14"/>
        <v>-0.4746263071861555</v>
      </c>
      <c r="K119">
        <f t="shared" si="15"/>
        <v>0.4746263071861555</v>
      </c>
      <c r="L119">
        <f t="shared" si="16"/>
        <v>2.794722506392934E-3</v>
      </c>
      <c r="M119">
        <f t="shared" si="17"/>
        <v>7.5751199393990411E-4</v>
      </c>
    </row>
    <row r="120" spans="1:13" x14ac:dyDescent="0.25">
      <c r="A120" s="16">
        <v>2014</v>
      </c>
      <c r="B120" s="16">
        <v>11</v>
      </c>
      <c r="C120" s="16">
        <v>119</v>
      </c>
      <c r="D120" s="16">
        <v>224</v>
      </c>
      <c r="E120">
        <f t="shared" si="19"/>
        <v>219.74837489898403</v>
      </c>
      <c r="F120">
        <f t="shared" si="18"/>
        <v>235.52459944613338</v>
      </c>
      <c r="G120">
        <f t="shared" si="11"/>
        <v>-11.524599446133379</v>
      </c>
      <c r="H120">
        <f t="shared" si="12"/>
        <v>11.524599446133379</v>
      </c>
      <c r="I120">
        <f t="shared" si="13"/>
        <v>132.81639239381781</v>
      </c>
      <c r="J120">
        <f t="shared" si="14"/>
        <v>-5.1449104670238298E-2</v>
      </c>
      <c r="K120">
        <f t="shared" si="15"/>
        <v>5.1449104670238298E-2</v>
      </c>
      <c r="L120">
        <f t="shared" si="16"/>
        <v>2.2035845261848607E-2</v>
      </c>
      <c r="M120">
        <f t="shared" si="17"/>
        <v>1.6761001275510206E-2</v>
      </c>
    </row>
    <row r="121" spans="1:13" x14ac:dyDescent="0.25">
      <c r="A121" s="16">
        <v>2014</v>
      </c>
      <c r="B121" s="16">
        <v>12</v>
      </c>
      <c r="C121" s="16">
        <v>120</v>
      </c>
      <c r="D121" s="16">
        <v>253</v>
      </c>
      <c r="E121">
        <f t="shared" si="19"/>
        <v>223.57582855862952</v>
      </c>
      <c r="F121">
        <f t="shared" si="18"/>
        <v>219.74837489898403</v>
      </c>
      <c r="G121">
        <f t="shared" si="11"/>
        <v>33.251625101015975</v>
      </c>
      <c r="H121">
        <f t="shared" si="12"/>
        <v>33.251625101015975</v>
      </c>
      <c r="I121">
        <f t="shared" si="13"/>
        <v>1105.6705718585156</v>
      </c>
      <c r="J121">
        <f t="shared" si="14"/>
        <v>0.13142934822535959</v>
      </c>
      <c r="K121">
        <f t="shared" si="15"/>
        <v>0.13142934822535959</v>
      </c>
      <c r="L121">
        <f t="shared" si="16"/>
        <v>3.3670322829879515E-2</v>
      </c>
      <c r="M121">
        <f t="shared" si="17"/>
        <v>4.5149900795200676E-3</v>
      </c>
    </row>
    <row r="122" spans="1:13" x14ac:dyDescent="0.25">
      <c r="A122" s="16">
        <v>2015</v>
      </c>
      <c r="B122" s="16">
        <v>1</v>
      </c>
      <c r="C122" s="16">
        <v>121</v>
      </c>
      <c r="D122" s="16">
        <v>270</v>
      </c>
      <c r="E122">
        <f t="shared" si="19"/>
        <v>250.06444173348305</v>
      </c>
      <c r="F122">
        <f t="shared" si="18"/>
        <v>223.57582855862952</v>
      </c>
      <c r="G122">
        <f t="shared" si="11"/>
        <v>46.424171441370476</v>
      </c>
      <c r="H122">
        <f t="shared" si="12"/>
        <v>46.424171441370476</v>
      </c>
      <c r="I122">
        <f t="shared" si="13"/>
        <v>2155.2036940177582</v>
      </c>
      <c r="J122">
        <f t="shared" si="14"/>
        <v>0.17194137570877954</v>
      </c>
      <c r="K122">
        <f t="shared" si="15"/>
        <v>0.17194137570877954</v>
      </c>
      <c r="L122">
        <f t="shared" si="16"/>
        <v>9.8958148944374422E-2</v>
      </c>
      <c r="M122">
        <f t="shared" si="17"/>
        <v>5.7956104252400539E-2</v>
      </c>
    </row>
    <row r="123" spans="1:13" x14ac:dyDescent="0.25">
      <c r="A123" s="16">
        <v>2015</v>
      </c>
      <c r="B123" s="16">
        <v>2</v>
      </c>
      <c r="C123" s="16">
        <v>122</v>
      </c>
      <c r="D123" s="16">
        <v>335</v>
      </c>
      <c r="E123">
        <f t="shared" si="19"/>
        <v>268.0110912219393</v>
      </c>
      <c r="F123">
        <f t="shared" si="18"/>
        <v>250.06444173348305</v>
      </c>
      <c r="G123">
        <f t="shared" si="11"/>
        <v>84.935558266516949</v>
      </c>
      <c r="H123">
        <f t="shared" si="12"/>
        <v>84.935558266516949</v>
      </c>
      <c r="I123">
        <f t="shared" si="13"/>
        <v>7214.0490580448959</v>
      </c>
      <c r="J123">
        <f t="shared" si="14"/>
        <v>0.25353897990005059</v>
      </c>
      <c r="K123">
        <f t="shared" si="15"/>
        <v>0.25353897990005059</v>
      </c>
      <c r="L123">
        <f t="shared" si="16"/>
        <v>1.4178118279964126E-4</v>
      </c>
      <c r="M123">
        <f t="shared" si="17"/>
        <v>3.5366451325462241E-2</v>
      </c>
    </row>
    <row r="124" spans="1:13" x14ac:dyDescent="0.25">
      <c r="A124" s="16">
        <v>2015</v>
      </c>
      <c r="B124" s="16">
        <v>3</v>
      </c>
      <c r="C124" s="16">
        <v>123</v>
      </c>
      <c r="D124" s="16">
        <v>272</v>
      </c>
      <c r="E124">
        <f t="shared" si="19"/>
        <v>328.3167244719117</v>
      </c>
      <c r="F124">
        <f t="shared" si="18"/>
        <v>268.0110912219393</v>
      </c>
      <c r="G124">
        <f t="shared" si="11"/>
        <v>3.9889087780607042</v>
      </c>
      <c r="H124">
        <f t="shared" si="12"/>
        <v>3.9889087780607042</v>
      </c>
      <c r="I124">
        <f t="shared" si="13"/>
        <v>15.91139323968974</v>
      </c>
      <c r="J124">
        <f t="shared" si="14"/>
        <v>1.4665105801693765E-2</v>
      </c>
      <c r="K124">
        <f t="shared" si="15"/>
        <v>1.4665105801693765E-2</v>
      </c>
      <c r="L124">
        <f t="shared" si="16"/>
        <v>1.4868973322039808E-4</v>
      </c>
      <c r="M124">
        <f t="shared" si="17"/>
        <v>3.7967668685121109E-2</v>
      </c>
    </row>
    <row r="125" spans="1:13" x14ac:dyDescent="0.25">
      <c r="A125" s="16">
        <v>2015</v>
      </c>
      <c r="B125" s="16">
        <v>4</v>
      </c>
      <c r="C125" s="16">
        <v>124</v>
      </c>
      <c r="D125" s="16">
        <v>325</v>
      </c>
      <c r="E125">
        <f t="shared" si="19"/>
        <v>277.61854482108663</v>
      </c>
      <c r="F125">
        <f t="shared" si="18"/>
        <v>328.3167244719117</v>
      </c>
      <c r="G125">
        <f t="shared" si="11"/>
        <v>-3.3167244719116979</v>
      </c>
      <c r="H125">
        <f t="shared" si="12"/>
        <v>3.3167244719116979</v>
      </c>
      <c r="I125">
        <f t="shared" si="13"/>
        <v>11.000661222577932</v>
      </c>
      <c r="J125">
        <f t="shared" si="14"/>
        <v>-1.020530606742061E-2</v>
      </c>
      <c r="K125">
        <f t="shared" si="15"/>
        <v>1.020530606742061E-2</v>
      </c>
      <c r="L125">
        <f t="shared" si="16"/>
        <v>1.4683067569313731E-2</v>
      </c>
      <c r="M125">
        <f t="shared" si="17"/>
        <v>6.0591715976331356E-4</v>
      </c>
    </row>
    <row r="126" spans="1:13" x14ac:dyDescent="0.25">
      <c r="A126" s="16">
        <v>2015</v>
      </c>
      <c r="B126" s="16">
        <v>5</v>
      </c>
      <c r="C126" s="16">
        <v>125</v>
      </c>
      <c r="D126" s="16">
        <v>317</v>
      </c>
      <c r="E126">
        <f t="shared" si="19"/>
        <v>320.27289926558484</v>
      </c>
      <c r="F126">
        <f t="shared" si="18"/>
        <v>277.61854482108663</v>
      </c>
      <c r="G126">
        <f t="shared" si="11"/>
        <v>39.38145517891337</v>
      </c>
      <c r="H126">
        <f t="shared" si="12"/>
        <v>39.38145517891337</v>
      </c>
      <c r="I126">
        <f t="shared" si="13"/>
        <v>1550.8990120087626</v>
      </c>
      <c r="J126">
        <f t="shared" si="14"/>
        <v>0.12423171980729769</v>
      </c>
      <c r="K126">
        <f t="shared" si="15"/>
        <v>0.12423171980729769</v>
      </c>
      <c r="L126">
        <f t="shared" si="16"/>
        <v>2.6351864433706339E-3</v>
      </c>
      <c r="M126">
        <f t="shared" si="17"/>
        <v>1.6817761147986349E-3</v>
      </c>
    </row>
    <row r="127" spans="1:13" x14ac:dyDescent="0.25">
      <c r="A127" s="16">
        <v>2015</v>
      </c>
      <c r="B127" s="16">
        <v>6</v>
      </c>
      <c r="C127" s="16">
        <v>126</v>
      </c>
      <c r="D127" s="16">
        <v>304</v>
      </c>
      <c r="E127">
        <f t="shared" si="19"/>
        <v>317.32652700225424</v>
      </c>
      <c r="F127">
        <f t="shared" si="18"/>
        <v>320.27289926558484</v>
      </c>
      <c r="G127">
        <f t="shared" si="11"/>
        <v>-16.27289926558484</v>
      </c>
      <c r="H127">
        <f t="shared" si="12"/>
        <v>16.27289926558484</v>
      </c>
      <c r="I127">
        <f t="shared" si="13"/>
        <v>264.80725050787163</v>
      </c>
      <c r="J127">
        <f t="shared" si="14"/>
        <v>-5.3529273899950131E-2</v>
      </c>
      <c r="K127">
        <f t="shared" si="15"/>
        <v>5.3529273899950131E-2</v>
      </c>
      <c r="L127">
        <f t="shared" si="16"/>
        <v>9.412234453317329E-4</v>
      </c>
      <c r="M127">
        <f t="shared" si="17"/>
        <v>1.7313019390581715E-4</v>
      </c>
    </row>
    <row r="128" spans="1:13" x14ac:dyDescent="0.25">
      <c r="A128" s="16">
        <v>2015</v>
      </c>
      <c r="B128" s="16">
        <v>7</v>
      </c>
      <c r="C128" s="16">
        <v>127</v>
      </c>
      <c r="D128" s="16">
        <v>308</v>
      </c>
      <c r="E128">
        <f t="shared" si="19"/>
        <v>305.32954624001491</v>
      </c>
      <c r="F128">
        <f t="shared" si="18"/>
        <v>317.32652700225424</v>
      </c>
      <c r="G128">
        <f t="shared" si="11"/>
        <v>-9.3265270022542381</v>
      </c>
      <c r="H128">
        <f t="shared" si="12"/>
        <v>9.3265270022542381</v>
      </c>
      <c r="I128">
        <f t="shared" si="13"/>
        <v>86.98410592377742</v>
      </c>
      <c r="J128">
        <f t="shared" si="14"/>
        <v>-3.0280931825500772E-2</v>
      </c>
      <c r="K128">
        <f t="shared" si="15"/>
        <v>3.0280931825500772E-2</v>
      </c>
      <c r="L128">
        <f t="shared" si="16"/>
        <v>1.6024805035067648E-3</v>
      </c>
      <c r="M128">
        <f t="shared" si="17"/>
        <v>2.3718164951931188E-3</v>
      </c>
    </row>
    <row r="129" spans="1:13" x14ac:dyDescent="0.25">
      <c r="A129" s="16">
        <v>2015</v>
      </c>
      <c r="B129" s="16">
        <v>8</v>
      </c>
      <c r="C129" s="16">
        <v>128</v>
      </c>
      <c r="D129" s="16">
        <v>293</v>
      </c>
      <c r="E129">
        <f t="shared" si="19"/>
        <v>307.73357711614426</v>
      </c>
      <c r="F129">
        <f t="shared" si="18"/>
        <v>305.32954624001491</v>
      </c>
      <c r="G129">
        <f t="shared" si="11"/>
        <v>-12.329546240014906</v>
      </c>
      <c r="H129">
        <f t="shared" si="12"/>
        <v>12.329546240014906</v>
      </c>
      <c r="I129">
        <f t="shared" si="13"/>
        <v>152.01771048466571</v>
      </c>
      <c r="J129">
        <f t="shared" si="14"/>
        <v>-4.208036259390753E-2</v>
      </c>
      <c r="K129">
        <f t="shared" si="15"/>
        <v>4.208036259390753E-2</v>
      </c>
      <c r="L129">
        <f t="shared" si="16"/>
        <v>0.11126340546677675</v>
      </c>
      <c r="M129">
        <f t="shared" si="17"/>
        <v>8.0245547414646651E-2</v>
      </c>
    </row>
    <row r="130" spans="1:13" x14ac:dyDescent="0.25">
      <c r="A130" s="16">
        <v>2015</v>
      </c>
      <c r="B130" s="16">
        <v>9</v>
      </c>
      <c r="C130" s="16">
        <v>129</v>
      </c>
      <c r="D130" s="16">
        <v>210</v>
      </c>
      <c r="E130">
        <f t="shared" si="19"/>
        <v>294.46992326308464</v>
      </c>
      <c r="F130">
        <f t="shared" si="18"/>
        <v>307.73357711614426</v>
      </c>
      <c r="G130">
        <f t="shared" si="11"/>
        <v>-97.733577116144261</v>
      </c>
      <c r="H130">
        <f t="shared" si="12"/>
        <v>97.733577116144261</v>
      </c>
      <c r="I130">
        <f t="shared" si="13"/>
        <v>9551.8520959173165</v>
      </c>
      <c r="J130">
        <f t="shared" si="14"/>
        <v>-0.46539798626735362</v>
      </c>
      <c r="K130">
        <f t="shared" si="15"/>
        <v>0.46539798626735362</v>
      </c>
      <c r="L130">
        <f t="shared" si="16"/>
        <v>0.15050676636038321</v>
      </c>
      <c r="M130">
        <f t="shared" si="17"/>
        <v>2.040816326530612E-4</v>
      </c>
    </row>
    <row r="131" spans="1:13" x14ac:dyDescent="0.25">
      <c r="A131" s="16">
        <v>2015</v>
      </c>
      <c r="B131" s="16">
        <v>10</v>
      </c>
      <c r="C131" s="16">
        <v>130</v>
      </c>
      <c r="D131" s="16">
        <v>213</v>
      </c>
      <c r="E131">
        <f t="shared" si="19"/>
        <v>218.42730209076873</v>
      </c>
      <c r="F131">
        <f t="shared" si="18"/>
        <v>294.46992326308464</v>
      </c>
      <c r="G131">
        <f t="shared" si="11"/>
        <v>-81.469923263084638</v>
      </c>
      <c r="H131">
        <f t="shared" si="12"/>
        <v>81.469923263084638</v>
      </c>
      <c r="I131">
        <f t="shared" si="13"/>
        <v>6637.3483964928992</v>
      </c>
      <c r="J131">
        <f t="shared" si="14"/>
        <v>-0.38248790264358984</v>
      </c>
      <c r="K131">
        <f t="shared" si="15"/>
        <v>0.38248790264358984</v>
      </c>
      <c r="L131">
        <f t="shared" si="16"/>
        <v>1.5653732841604416E-3</v>
      </c>
      <c r="M131">
        <f t="shared" si="17"/>
        <v>1.9837333862328903E-4</v>
      </c>
    </row>
    <row r="132" spans="1:13" x14ac:dyDescent="0.25">
      <c r="A132" s="16">
        <v>2015</v>
      </c>
      <c r="B132" s="16">
        <v>11</v>
      </c>
      <c r="C132" s="16">
        <v>131</v>
      </c>
      <c r="D132" s="16">
        <v>210</v>
      </c>
      <c r="E132">
        <f t="shared" si="19"/>
        <v>213.5414650859137</v>
      </c>
      <c r="F132">
        <f t="shared" si="18"/>
        <v>218.42730209076873</v>
      </c>
      <c r="G132">
        <f t="shared" ref="G132:G134" si="20">D132-F132</f>
        <v>-8.4273020907687339</v>
      </c>
      <c r="H132">
        <f t="shared" ref="H132:H134" si="21">ABS(G132)</f>
        <v>8.4273020907687339</v>
      </c>
      <c r="I132">
        <f t="shared" ref="I132:I134" si="22">G132^2</f>
        <v>71.019420529075077</v>
      </c>
      <c r="J132">
        <f t="shared" ref="J132:J134" si="23">G132/D132</f>
        <v>-4.0130009956041587E-2</v>
      </c>
      <c r="K132">
        <f t="shared" ref="K132:K134" si="24">ABS(J132)</f>
        <v>4.0130009956041587E-2</v>
      </c>
      <c r="L132">
        <f t="shared" ref="L132" si="25">((F133-D133)/D132)^2</f>
        <v>1.9678124246812728E-2</v>
      </c>
      <c r="M132">
        <f t="shared" ref="M132" si="26">((D133-D132)/D132)^2</f>
        <v>2.4693877551020406E-2</v>
      </c>
    </row>
    <row r="133" spans="1:13" x14ac:dyDescent="0.25">
      <c r="A133" s="16">
        <v>2015</v>
      </c>
      <c r="B133" s="16">
        <v>12</v>
      </c>
      <c r="C133" s="16">
        <v>132</v>
      </c>
      <c r="D133" s="16">
        <v>243</v>
      </c>
      <c r="E133">
        <f t="shared" si="19"/>
        <v>210.35332098065192</v>
      </c>
      <c r="F133">
        <f t="shared" ref="F133" si="27">E132</f>
        <v>213.5414650859137</v>
      </c>
      <c r="G133">
        <f t="shared" si="20"/>
        <v>29.4585349140863</v>
      </c>
      <c r="H133">
        <f t="shared" si="21"/>
        <v>29.4585349140863</v>
      </c>
      <c r="I133">
        <f t="shared" si="22"/>
        <v>867.80527928444155</v>
      </c>
      <c r="J133">
        <f t="shared" si="23"/>
        <v>0.12122853874109589</v>
      </c>
      <c r="K133">
        <f t="shared" si="24"/>
        <v>0.12122853874109589</v>
      </c>
    </row>
    <row r="134" spans="1:13" x14ac:dyDescent="0.25">
      <c r="A134" s="16">
        <v>2016</v>
      </c>
      <c r="B134" s="16">
        <v>1</v>
      </c>
      <c r="C134" s="16">
        <v>133</v>
      </c>
      <c r="D134" s="16">
        <v>253</v>
      </c>
      <c r="E134">
        <f t="shared" si="19"/>
        <v>239.74294215351034</v>
      </c>
      <c r="F134">
        <f>$E$133</f>
        <v>210.35332098065192</v>
      </c>
      <c r="G134">
        <f t="shared" si="20"/>
        <v>42.646679019348085</v>
      </c>
      <c r="H134">
        <f t="shared" si="21"/>
        <v>42.646679019348085</v>
      </c>
      <c r="I134">
        <f t="shared" si="22"/>
        <v>1818.7392313793041</v>
      </c>
      <c r="J134">
        <f t="shared" si="23"/>
        <v>0.16856394869307542</v>
      </c>
      <c r="K134">
        <f t="shared" si="24"/>
        <v>0.16856394869307542</v>
      </c>
      <c r="L134">
        <f t="shared" ref="L134:L156" si="28">((F135-D135)/D134)^2</f>
        <v>0.13121770024958079</v>
      </c>
      <c r="M134">
        <f t="shared" ref="M134:M156" si="29">((D135-D134)/D134)^2</f>
        <v>3.7510350107016199E-2</v>
      </c>
    </row>
    <row r="135" spans="1:13" x14ac:dyDescent="0.25">
      <c r="A135" s="16">
        <v>2016</v>
      </c>
      <c r="B135" s="16">
        <v>2</v>
      </c>
      <c r="C135" s="16">
        <v>134</v>
      </c>
      <c r="D135" s="16">
        <v>302</v>
      </c>
      <c r="E135">
        <f t="shared" si="19"/>
        <v>251.67738448205753</v>
      </c>
      <c r="F135">
        <f t="shared" ref="F135:F157" si="30">$E$133</f>
        <v>210.35332098065192</v>
      </c>
      <c r="G135">
        <f t="shared" ref="G135:G157" si="31">D135-F135</f>
        <v>91.646679019348085</v>
      </c>
      <c r="H135">
        <f t="shared" ref="H135:H157" si="32">ABS(G135)</f>
        <v>91.646679019348085</v>
      </c>
      <c r="I135">
        <f t="shared" ref="I135:I157" si="33">G135^2</f>
        <v>8399.1137752754166</v>
      </c>
      <c r="J135">
        <f t="shared" ref="J135:J157" si="34">G135/D135</f>
        <v>0.30346582456737775</v>
      </c>
      <c r="K135">
        <f t="shared" ref="K135:K157" si="35">ABS(J135)</f>
        <v>0.30346582456737775</v>
      </c>
      <c r="L135">
        <f t="shared" si="28"/>
        <v>2.8124710491742391E-2</v>
      </c>
      <c r="M135">
        <f t="shared" si="29"/>
        <v>1.8431209157493092E-2</v>
      </c>
    </row>
    <row r="136" spans="1:13" x14ac:dyDescent="0.25">
      <c r="A136" s="16">
        <v>2016</v>
      </c>
      <c r="B136" s="16">
        <v>3</v>
      </c>
      <c r="C136" s="16">
        <v>135</v>
      </c>
      <c r="D136" s="16">
        <v>261</v>
      </c>
      <c r="E136">
        <f t="shared" si="19"/>
        <v>296.97946882647824</v>
      </c>
      <c r="F136">
        <f t="shared" si="30"/>
        <v>210.35332098065192</v>
      </c>
      <c r="G136">
        <f t="shared" si="31"/>
        <v>50.646679019348085</v>
      </c>
      <c r="H136">
        <f t="shared" si="32"/>
        <v>50.646679019348085</v>
      </c>
      <c r="I136">
        <f t="shared" si="33"/>
        <v>2565.0860956888737</v>
      </c>
      <c r="J136">
        <f t="shared" si="34"/>
        <v>0.19404857861819189</v>
      </c>
      <c r="K136">
        <f t="shared" si="35"/>
        <v>0.19404857861819189</v>
      </c>
      <c r="L136">
        <f t="shared" si="28"/>
        <v>0.10518137239624409</v>
      </c>
      <c r="M136">
        <f t="shared" si="29"/>
        <v>1.6969803731595248E-2</v>
      </c>
    </row>
    <row r="137" spans="1:13" x14ac:dyDescent="0.25">
      <c r="A137" s="16">
        <v>2016</v>
      </c>
      <c r="B137" s="16">
        <v>4</v>
      </c>
      <c r="C137" s="16">
        <v>136</v>
      </c>
      <c r="D137" s="16">
        <v>295</v>
      </c>
      <c r="E137">
        <f t="shared" si="19"/>
        <v>264.58955994220298</v>
      </c>
      <c r="F137">
        <f t="shared" si="30"/>
        <v>210.35332098065192</v>
      </c>
      <c r="G137">
        <f t="shared" si="31"/>
        <v>84.646679019348085</v>
      </c>
      <c r="H137">
        <f t="shared" si="32"/>
        <v>84.646679019348085</v>
      </c>
      <c r="I137">
        <f t="shared" si="33"/>
        <v>7165.0602690045434</v>
      </c>
      <c r="J137">
        <f t="shared" si="34"/>
        <v>0.28693789498084099</v>
      </c>
      <c r="K137">
        <f t="shared" si="35"/>
        <v>0.28693789498084099</v>
      </c>
      <c r="L137">
        <f t="shared" si="28"/>
        <v>7.1074979842256442E-2</v>
      </c>
      <c r="M137">
        <f t="shared" si="29"/>
        <v>4.136742315426601E-4</v>
      </c>
    </row>
    <row r="138" spans="1:13" x14ac:dyDescent="0.25">
      <c r="A138" s="16">
        <v>2016</v>
      </c>
      <c r="B138" s="16">
        <v>5</v>
      </c>
      <c r="C138" s="16">
        <v>137</v>
      </c>
      <c r="D138" s="16">
        <v>289</v>
      </c>
      <c r="E138">
        <f t="shared" si="19"/>
        <v>291.96604477451598</v>
      </c>
      <c r="F138">
        <f t="shared" si="30"/>
        <v>210.35332098065192</v>
      </c>
      <c r="G138">
        <f t="shared" si="31"/>
        <v>78.646679019348085</v>
      </c>
      <c r="H138">
        <f t="shared" si="32"/>
        <v>78.646679019348085</v>
      </c>
      <c r="I138">
        <f t="shared" si="33"/>
        <v>6185.3001207723664</v>
      </c>
      <c r="J138">
        <f t="shared" si="34"/>
        <v>0.27213383743719061</v>
      </c>
      <c r="K138">
        <f t="shared" si="35"/>
        <v>0.27213383743719061</v>
      </c>
      <c r="L138">
        <f t="shared" si="28"/>
        <v>7.0338159321547564E-2</v>
      </c>
      <c r="M138">
        <f t="shared" si="29"/>
        <v>4.7892146885214497E-5</v>
      </c>
    </row>
    <row r="139" spans="1:13" x14ac:dyDescent="0.25">
      <c r="A139" s="16">
        <v>2016</v>
      </c>
      <c r="B139" s="16">
        <v>6</v>
      </c>
      <c r="C139" s="16">
        <v>138</v>
      </c>
      <c r="D139" s="16">
        <v>287</v>
      </c>
      <c r="E139">
        <f t="shared" si="19"/>
        <v>289.29591308200605</v>
      </c>
      <c r="F139">
        <f t="shared" si="30"/>
        <v>210.35332098065192</v>
      </c>
      <c r="G139">
        <f t="shared" si="31"/>
        <v>76.646679019348085</v>
      </c>
      <c r="H139">
        <f t="shared" si="32"/>
        <v>76.646679019348085</v>
      </c>
      <c r="I139">
        <f t="shared" si="33"/>
        <v>5874.7134046949741</v>
      </c>
      <c r="J139">
        <f t="shared" si="34"/>
        <v>0.2670615993705508</v>
      </c>
      <c r="K139">
        <f t="shared" si="35"/>
        <v>0.2670615993705508</v>
      </c>
      <c r="L139">
        <f t="shared" si="28"/>
        <v>0.11339922258943168</v>
      </c>
      <c r="M139">
        <f t="shared" si="29"/>
        <v>4.8561958989425625E-3</v>
      </c>
    </row>
    <row r="140" spans="1:13" x14ac:dyDescent="0.25">
      <c r="A140" s="16">
        <v>2016</v>
      </c>
      <c r="B140" s="16">
        <v>7</v>
      </c>
      <c r="C140" s="16">
        <v>139</v>
      </c>
      <c r="D140" s="16">
        <v>307</v>
      </c>
      <c r="E140">
        <f t="shared" si="19"/>
        <v>287.22905612280425</v>
      </c>
      <c r="F140">
        <f t="shared" si="30"/>
        <v>210.35332098065192</v>
      </c>
      <c r="G140">
        <f t="shared" si="31"/>
        <v>96.646679019348085</v>
      </c>
      <c r="H140">
        <f t="shared" si="32"/>
        <v>96.646679019348085</v>
      </c>
      <c r="I140">
        <f t="shared" si="33"/>
        <v>9340.5805654688975</v>
      </c>
      <c r="J140">
        <f t="shared" si="34"/>
        <v>0.314810029378984</v>
      </c>
      <c r="K140">
        <f t="shared" si="35"/>
        <v>0.314810029378984</v>
      </c>
      <c r="L140">
        <f t="shared" si="28"/>
        <v>4.0322051524308282E-2</v>
      </c>
      <c r="M140">
        <f t="shared" si="29"/>
        <v>1.2997485384460312E-2</v>
      </c>
    </row>
    <row r="141" spans="1:13" x14ac:dyDescent="0.25">
      <c r="A141" s="16">
        <v>2016</v>
      </c>
      <c r="B141" s="16">
        <v>8</v>
      </c>
      <c r="C141" s="16">
        <v>140</v>
      </c>
      <c r="D141" s="16">
        <v>272</v>
      </c>
      <c r="E141">
        <f t="shared" si="19"/>
        <v>305.02751428867964</v>
      </c>
      <c r="F141">
        <f t="shared" si="30"/>
        <v>210.35332098065192</v>
      </c>
      <c r="G141">
        <f t="shared" si="31"/>
        <v>61.646679019348085</v>
      </c>
      <c r="H141">
        <f t="shared" si="32"/>
        <v>61.646679019348085</v>
      </c>
      <c r="I141">
        <f t="shared" si="33"/>
        <v>3800.3130341145315</v>
      </c>
      <c r="J141">
        <f t="shared" si="34"/>
        <v>0.22664220227701501</v>
      </c>
      <c r="K141">
        <f t="shared" si="35"/>
        <v>0.22664220227701501</v>
      </c>
      <c r="L141">
        <f t="shared" si="28"/>
        <v>9.4681415325710127E-5</v>
      </c>
      <c r="M141">
        <f t="shared" si="29"/>
        <v>4.7050713667820071E-2</v>
      </c>
    </row>
    <row r="142" spans="1:13" x14ac:dyDescent="0.25">
      <c r="A142" s="16">
        <v>2016</v>
      </c>
      <c r="B142" s="16">
        <v>9</v>
      </c>
      <c r="C142" s="16">
        <v>141</v>
      </c>
      <c r="D142" s="16">
        <v>213</v>
      </c>
      <c r="E142">
        <f t="shared" si="19"/>
        <v>275.29505259938509</v>
      </c>
      <c r="F142">
        <f t="shared" si="30"/>
        <v>210.35332098065192</v>
      </c>
      <c r="G142">
        <f t="shared" si="31"/>
        <v>2.6466790193480847</v>
      </c>
      <c r="H142">
        <f t="shared" si="32"/>
        <v>2.6466790193480847</v>
      </c>
      <c r="I142">
        <f t="shared" si="33"/>
        <v>7.004909831457339</v>
      </c>
      <c r="J142">
        <f t="shared" si="34"/>
        <v>1.2425723095530914E-2</v>
      </c>
      <c r="K142">
        <f t="shared" si="35"/>
        <v>1.2425723095530914E-2</v>
      </c>
      <c r="L142">
        <f t="shared" si="28"/>
        <v>4.0368482370620068E-5</v>
      </c>
      <c r="M142">
        <f t="shared" si="29"/>
        <v>3.5266371310806942E-4</v>
      </c>
    </row>
    <row r="143" spans="1:13" x14ac:dyDescent="0.25">
      <c r="A143" s="16">
        <v>2016</v>
      </c>
      <c r="B143" s="16">
        <v>10</v>
      </c>
      <c r="C143" s="16">
        <v>142</v>
      </c>
      <c r="D143" s="16">
        <v>209</v>
      </c>
      <c r="E143">
        <f t="shared" si="19"/>
        <v>219.21498406456794</v>
      </c>
      <c r="F143">
        <f t="shared" si="30"/>
        <v>210.35332098065192</v>
      </c>
      <c r="G143">
        <f t="shared" si="31"/>
        <v>-1.3533209806519153</v>
      </c>
      <c r="H143">
        <f t="shared" si="32"/>
        <v>1.3533209806519153</v>
      </c>
      <c r="I143">
        <f t="shared" si="33"/>
        <v>1.8314776766726617</v>
      </c>
      <c r="J143">
        <f t="shared" si="34"/>
        <v>-6.4752200031192118E-3</v>
      </c>
      <c r="K143">
        <f t="shared" si="35"/>
        <v>6.4752200031192118E-3</v>
      </c>
      <c r="L143">
        <f t="shared" si="28"/>
        <v>2.5742912477462335E-4</v>
      </c>
      <c r="M143">
        <f t="shared" si="29"/>
        <v>9.1572995123738007E-5</v>
      </c>
    </row>
    <row r="144" spans="1:13" x14ac:dyDescent="0.25">
      <c r="A144" s="16">
        <v>2016</v>
      </c>
      <c r="B144" s="16">
        <v>11</v>
      </c>
      <c r="C144" s="16">
        <v>143</v>
      </c>
      <c r="D144" s="16">
        <v>207</v>
      </c>
      <c r="E144">
        <f t="shared" si="19"/>
        <v>210.01911725782429</v>
      </c>
      <c r="F144">
        <f t="shared" si="30"/>
        <v>210.35332098065192</v>
      </c>
      <c r="G144">
        <f t="shared" si="31"/>
        <v>-3.3533209806519153</v>
      </c>
      <c r="H144">
        <f t="shared" si="32"/>
        <v>3.3533209806519153</v>
      </c>
      <c r="I144">
        <f t="shared" si="33"/>
        <v>11.244761599280324</v>
      </c>
      <c r="J144">
        <f t="shared" si="34"/>
        <v>-1.6199618264018913E-2</v>
      </c>
      <c r="K144">
        <f t="shared" si="35"/>
        <v>1.6199618264018913E-2</v>
      </c>
      <c r="L144">
        <f t="shared" si="28"/>
        <v>5.29815403293609E-2</v>
      </c>
      <c r="M144">
        <f t="shared" si="29"/>
        <v>6.0701533291325355E-2</v>
      </c>
    </row>
    <row r="145" spans="1:13" x14ac:dyDescent="0.25">
      <c r="A145" s="16">
        <v>2016</v>
      </c>
      <c r="B145" s="16">
        <v>12</v>
      </c>
      <c r="C145" s="16">
        <v>144</v>
      </c>
      <c r="D145" s="16">
        <v>258</v>
      </c>
      <c r="E145">
        <f t="shared" si="19"/>
        <v>207.30120795895476</v>
      </c>
      <c r="F145">
        <f t="shared" si="30"/>
        <v>210.35332098065192</v>
      </c>
      <c r="G145">
        <f t="shared" si="31"/>
        <v>47.646679019348085</v>
      </c>
      <c r="H145">
        <f t="shared" si="32"/>
        <v>47.646679019348085</v>
      </c>
      <c r="I145">
        <f t="shared" si="33"/>
        <v>2270.2060215727852</v>
      </c>
      <c r="J145">
        <f t="shared" si="34"/>
        <v>0.18467705046258948</v>
      </c>
      <c r="K145">
        <f t="shared" si="35"/>
        <v>0.18467705046258948</v>
      </c>
      <c r="L145">
        <f t="shared" si="28"/>
        <v>4.0072403307006337E-2</v>
      </c>
      <c r="M145">
        <f t="shared" si="29"/>
        <v>2.4037017006189532E-4</v>
      </c>
    </row>
    <row r="146" spans="1:13" x14ac:dyDescent="0.25">
      <c r="A146" s="16">
        <v>2017</v>
      </c>
      <c r="B146" s="16">
        <v>1</v>
      </c>
      <c r="C146" s="16">
        <v>145</v>
      </c>
      <c r="D146" s="16">
        <v>262</v>
      </c>
      <c r="E146">
        <f t="shared" si="19"/>
        <v>252.94193886223559</v>
      </c>
      <c r="F146">
        <f t="shared" si="30"/>
        <v>210.35332098065192</v>
      </c>
      <c r="G146">
        <f t="shared" si="31"/>
        <v>51.646679019348085</v>
      </c>
      <c r="H146">
        <f t="shared" si="32"/>
        <v>51.646679019348085</v>
      </c>
      <c r="I146">
        <f t="shared" si="33"/>
        <v>2667.3794537275699</v>
      </c>
      <c r="J146">
        <f t="shared" si="34"/>
        <v>0.19712472908148124</v>
      </c>
      <c r="K146">
        <f t="shared" si="35"/>
        <v>0.19712472908148124</v>
      </c>
      <c r="L146">
        <f t="shared" si="28"/>
        <v>0.11970194652463027</v>
      </c>
      <c r="M146">
        <f t="shared" si="29"/>
        <v>2.2157799662024358E-2</v>
      </c>
    </row>
    <row r="147" spans="1:13" x14ac:dyDescent="0.25">
      <c r="A147" s="16">
        <v>2017</v>
      </c>
      <c r="B147" s="16">
        <v>2</v>
      </c>
      <c r="C147" s="16">
        <v>146</v>
      </c>
      <c r="D147" s="16">
        <v>301</v>
      </c>
      <c r="E147">
        <f t="shared" si="19"/>
        <v>261.09630535206185</v>
      </c>
      <c r="F147">
        <f t="shared" si="30"/>
        <v>210.35332098065192</v>
      </c>
      <c r="G147">
        <f t="shared" si="31"/>
        <v>90.646679019348085</v>
      </c>
      <c r="H147">
        <f t="shared" si="32"/>
        <v>90.646679019348085</v>
      </c>
      <c r="I147">
        <f t="shared" si="33"/>
        <v>8216.8204172367205</v>
      </c>
      <c r="J147">
        <f t="shared" si="34"/>
        <v>0.30115175753936241</v>
      </c>
      <c r="K147">
        <f t="shared" si="35"/>
        <v>0.30115175753936241</v>
      </c>
      <c r="L147">
        <f t="shared" si="28"/>
        <v>2.2001147310258127E-2</v>
      </c>
      <c r="M147">
        <f t="shared" si="29"/>
        <v>2.3355150605401706E-2</v>
      </c>
    </row>
    <row r="148" spans="1:13" x14ac:dyDescent="0.25">
      <c r="A148" s="16">
        <v>2017</v>
      </c>
      <c r="B148" s="16">
        <v>3</v>
      </c>
      <c r="C148" s="16">
        <v>147</v>
      </c>
      <c r="D148" s="16">
        <v>255</v>
      </c>
      <c r="E148">
        <f t="shared" si="19"/>
        <v>297.01893222646112</v>
      </c>
      <c r="F148">
        <f t="shared" si="30"/>
        <v>210.35332098065192</v>
      </c>
      <c r="G148">
        <f t="shared" si="31"/>
        <v>44.646679019348085</v>
      </c>
      <c r="H148">
        <f t="shared" si="32"/>
        <v>44.646679019348085</v>
      </c>
      <c r="I148">
        <f t="shared" si="33"/>
        <v>1993.3259474566964</v>
      </c>
      <c r="J148">
        <f t="shared" si="34"/>
        <v>0.17508501576214935</v>
      </c>
      <c r="K148">
        <f t="shared" si="35"/>
        <v>0.17508501576214935</v>
      </c>
      <c r="L148">
        <f t="shared" si="28"/>
        <v>0.13776230448891205</v>
      </c>
      <c r="M148">
        <f t="shared" si="29"/>
        <v>3.8446751249519413E-2</v>
      </c>
    </row>
    <row r="149" spans="1:13" x14ac:dyDescent="0.25">
      <c r="A149" s="16">
        <v>2017</v>
      </c>
      <c r="B149" s="16">
        <v>4</v>
      </c>
      <c r="C149" s="16">
        <v>148</v>
      </c>
      <c r="D149" s="16">
        <v>305</v>
      </c>
      <c r="E149">
        <f t="shared" si="19"/>
        <v>259.19209846208867</v>
      </c>
      <c r="F149">
        <f t="shared" si="30"/>
        <v>210.35332098065192</v>
      </c>
      <c r="G149">
        <f t="shared" si="31"/>
        <v>94.646679019348085</v>
      </c>
      <c r="H149">
        <f t="shared" si="32"/>
        <v>94.646679019348085</v>
      </c>
      <c r="I149">
        <f t="shared" si="33"/>
        <v>8957.9938493915051</v>
      </c>
      <c r="J149">
        <f t="shared" si="34"/>
        <v>0.31031698039130517</v>
      </c>
      <c r="K149">
        <f t="shared" si="35"/>
        <v>0.31031698039130517</v>
      </c>
      <c r="L149">
        <f t="shared" si="28"/>
        <v>8.4474428391930423E-2</v>
      </c>
      <c r="M149">
        <f t="shared" si="29"/>
        <v>3.8699274388605221E-4</v>
      </c>
    </row>
    <row r="150" spans="1:13" x14ac:dyDescent="0.25">
      <c r="A150" s="16">
        <v>2017</v>
      </c>
      <c r="B150" s="16">
        <v>5</v>
      </c>
      <c r="C150" s="16">
        <v>149</v>
      </c>
      <c r="D150" s="16">
        <v>299</v>
      </c>
      <c r="E150">
        <f t="shared" si="19"/>
        <v>300.42988782880929</v>
      </c>
      <c r="F150">
        <f t="shared" si="30"/>
        <v>210.35332098065192</v>
      </c>
      <c r="G150">
        <f t="shared" si="31"/>
        <v>88.646679019348085</v>
      </c>
      <c r="H150">
        <f t="shared" si="32"/>
        <v>88.646679019348085</v>
      </c>
      <c r="I150">
        <f t="shared" si="33"/>
        <v>7858.2337011593281</v>
      </c>
      <c r="J150">
        <f t="shared" si="34"/>
        <v>0.29647718735567924</v>
      </c>
      <c r="K150">
        <f t="shared" si="35"/>
        <v>0.29647718735567924</v>
      </c>
      <c r="L150">
        <f t="shared" si="28"/>
        <v>4.8204007407851322E-2</v>
      </c>
      <c r="M150">
        <f t="shared" si="29"/>
        <v>5.9171597633136102E-3</v>
      </c>
    </row>
    <row r="151" spans="1:13" x14ac:dyDescent="0.25">
      <c r="A151" s="16">
        <v>2017</v>
      </c>
      <c r="B151" s="16">
        <v>6</v>
      </c>
      <c r="C151" s="16">
        <v>150</v>
      </c>
      <c r="D151" s="16">
        <v>276</v>
      </c>
      <c r="E151">
        <f t="shared" si="19"/>
        <v>299.14265547101019</v>
      </c>
      <c r="F151">
        <f t="shared" si="30"/>
        <v>210.35332098065192</v>
      </c>
      <c r="G151">
        <f t="shared" si="31"/>
        <v>65.646679019348085</v>
      </c>
      <c r="H151">
        <f t="shared" si="32"/>
        <v>65.646679019348085</v>
      </c>
      <c r="I151">
        <f t="shared" si="33"/>
        <v>4309.4864662693162</v>
      </c>
      <c r="J151">
        <f t="shared" si="34"/>
        <v>0.23785028630198582</v>
      </c>
      <c r="K151">
        <f t="shared" si="35"/>
        <v>0.23785028630198582</v>
      </c>
      <c r="L151">
        <f t="shared" si="28"/>
        <v>9.6294812369292701E-2</v>
      </c>
      <c r="M151">
        <f t="shared" si="29"/>
        <v>5.2509976895610171E-3</v>
      </c>
    </row>
    <row r="152" spans="1:13" x14ac:dyDescent="0.25">
      <c r="A152" s="16">
        <v>2017</v>
      </c>
      <c r="B152" s="16">
        <v>7</v>
      </c>
      <c r="C152" s="16">
        <v>151</v>
      </c>
      <c r="D152" s="16">
        <v>296</v>
      </c>
      <c r="E152">
        <f t="shared" si="19"/>
        <v>278.30887091289708</v>
      </c>
      <c r="F152">
        <f t="shared" si="30"/>
        <v>210.35332098065192</v>
      </c>
      <c r="G152">
        <f t="shared" si="31"/>
        <v>85.646679019348085</v>
      </c>
      <c r="H152">
        <f t="shared" si="32"/>
        <v>85.646679019348085</v>
      </c>
      <c r="I152">
        <f t="shared" si="33"/>
        <v>7335.3536270432396</v>
      </c>
      <c r="J152">
        <f t="shared" si="34"/>
        <v>0.28934688857887869</v>
      </c>
      <c r="K152">
        <f t="shared" si="35"/>
        <v>0.28934688857887869</v>
      </c>
      <c r="L152">
        <f t="shared" si="28"/>
        <v>4.1978858611165029E-2</v>
      </c>
      <c r="M152">
        <f t="shared" si="29"/>
        <v>7.1334002921840754E-3</v>
      </c>
    </row>
    <row r="153" spans="1:13" x14ac:dyDescent="0.25">
      <c r="A153" s="16">
        <v>2017</v>
      </c>
      <c r="B153" s="16">
        <v>8</v>
      </c>
      <c r="C153" s="16">
        <v>152</v>
      </c>
      <c r="D153" s="16">
        <v>271</v>
      </c>
      <c r="E153">
        <f t="shared" si="19"/>
        <v>294.2350109555627</v>
      </c>
      <c r="F153">
        <f t="shared" si="30"/>
        <v>210.35332098065192</v>
      </c>
      <c r="G153">
        <f t="shared" si="31"/>
        <v>60.646679019348085</v>
      </c>
      <c r="H153">
        <f t="shared" si="32"/>
        <v>60.646679019348085</v>
      </c>
      <c r="I153">
        <f t="shared" si="33"/>
        <v>3678.0196760758354</v>
      </c>
      <c r="J153">
        <f t="shared" si="34"/>
        <v>0.22378848346622909</v>
      </c>
      <c r="K153">
        <f t="shared" si="35"/>
        <v>0.22378848346622909</v>
      </c>
      <c r="L153">
        <f t="shared" si="28"/>
        <v>2.5358021848438232E-3</v>
      </c>
      <c r="M153">
        <f t="shared" si="29"/>
        <v>3.0078566468321515E-2</v>
      </c>
    </row>
    <row r="154" spans="1:13" x14ac:dyDescent="0.25">
      <c r="A154" s="16">
        <v>2017</v>
      </c>
      <c r="B154" s="16">
        <v>9</v>
      </c>
      <c r="C154" s="16">
        <v>153</v>
      </c>
      <c r="D154" s="16">
        <v>224</v>
      </c>
      <c r="E154">
        <f t="shared" si="19"/>
        <v>273.31808493296478</v>
      </c>
      <c r="F154">
        <f t="shared" si="30"/>
        <v>210.35332098065192</v>
      </c>
      <c r="G154">
        <f t="shared" si="31"/>
        <v>13.646679019348085</v>
      </c>
      <c r="H154">
        <f t="shared" si="32"/>
        <v>13.646679019348085</v>
      </c>
      <c r="I154">
        <f t="shared" si="33"/>
        <v>186.23184825711519</v>
      </c>
      <c r="J154">
        <f t="shared" si="34"/>
        <v>6.0922674193518232E-2</v>
      </c>
      <c r="K154">
        <f t="shared" si="35"/>
        <v>6.0922674193518232E-2</v>
      </c>
      <c r="L154">
        <f t="shared" si="28"/>
        <v>5.4040812196292451E-5</v>
      </c>
      <c r="M154">
        <f t="shared" si="29"/>
        <v>2.8698979591836732E-3</v>
      </c>
    </row>
    <row r="155" spans="1:13" x14ac:dyDescent="0.25">
      <c r="A155" s="16">
        <v>2017</v>
      </c>
      <c r="B155" s="16">
        <v>10</v>
      </c>
      <c r="C155" s="16">
        <v>154</v>
      </c>
      <c r="D155" s="16">
        <v>212</v>
      </c>
      <c r="E155">
        <f t="shared" si="19"/>
        <v>228.92031227462854</v>
      </c>
      <c r="F155">
        <f t="shared" si="30"/>
        <v>210.35332098065192</v>
      </c>
      <c r="G155">
        <f t="shared" si="31"/>
        <v>1.6466790193480847</v>
      </c>
      <c r="H155">
        <f t="shared" si="32"/>
        <v>1.6466790193480847</v>
      </c>
      <c r="I155">
        <f t="shared" si="33"/>
        <v>2.7115517927611701</v>
      </c>
      <c r="J155">
        <f t="shared" si="34"/>
        <v>7.7673538648494562E-3</v>
      </c>
      <c r="K155">
        <f t="shared" si="35"/>
        <v>7.7673538648494562E-3</v>
      </c>
      <c r="L155">
        <f t="shared" si="28"/>
        <v>1.6635158878523127E-3</v>
      </c>
      <c r="M155">
        <f t="shared" si="29"/>
        <v>1.0902456390174439E-3</v>
      </c>
    </row>
    <row r="156" spans="1:13" x14ac:dyDescent="0.25">
      <c r="A156" s="16">
        <v>2017</v>
      </c>
      <c r="B156" s="16">
        <v>11</v>
      </c>
      <c r="C156" s="16">
        <v>155</v>
      </c>
      <c r="D156" s="16">
        <v>219</v>
      </c>
      <c r="E156">
        <f t="shared" si="19"/>
        <v>213.68808704329382</v>
      </c>
      <c r="F156">
        <f t="shared" si="30"/>
        <v>210.35332098065192</v>
      </c>
      <c r="G156">
        <f t="shared" si="31"/>
        <v>8.6466790193480847</v>
      </c>
      <c r="H156">
        <f t="shared" si="32"/>
        <v>8.6466790193480847</v>
      </c>
      <c r="I156">
        <f t="shared" si="33"/>
        <v>74.765058063634356</v>
      </c>
      <c r="J156">
        <f t="shared" si="34"/>
        <v>3.9482552599762945E-2</v>
      </c>
      <c r="K156">
        <f t="shared" si="35"/>
        <v>3.9482552599762945E-2</v>
      </c>
      <c r="L156">
        <f t="shared" si="28"/>
        <v>6.690532399076439E-2</v>
      </c>
      <c r="M156">
        <f t="shared" si="29"/>
        <v>4.8039031713267025E-2</v>
      </c>
    </row>
    <row r="157" spans="1:13" x14ac:dyDescent="0.25">
      <c r="A157" s="16">
        <v>2017</v>
      </c>
      <c r="B157" s="16">
        <v>12</v>
      </c>
      <c r="C157" s="16">
        <v>156</v>
      </c>
      <c r="D157" s="16">
        <v>267</v>
      </c>
      <c r="E157">
        <f t="shared" si="19"/>
        <v>218.47004692988048</v>
      </c>
      <c r="F157">
        <f t="shared" si="30"/>
        <v>210.35332098065192</v>
      </c>
      <c r="G157">
        <f t="shared" si="31"/>
        <v>56.646679019348085</v>
      </c>
      <c r="H157">
        <f t="shared" si="32"/>
        <v>56.646679019348085</v>
      </c>
      <c r="I157">
        <f t="shared" si="33"/>
        <v>3208.8462439210507</v>
      </c>
      <c r="J157">
        <f t="shared" si="34"/>
        <v>0.2121598465144123</v>
      </c>
      <c r="K157">
        <f t="shared" si="35"/>
        <v>0.2121598465144123</v>
      </c>
    </row>
    <row r="158" spans="1:13" x14ac:dyDescent="0.25">
      <c r="A158" s="16">
        <v>2018</v>
      </c>
      <c r="B158" s="16">
        <v>1</v>
      </c>
      <c r="C158" s="16">
        <v>157</v>
      </c>
      <c r="D158" s="16"/>
      <c r="F158">
        <f>$E$157</f>
        <v>218.47004692988048</v>
      </c>
    </row>
    <row r="159" spans="1:13" x14ac:dyDescent="0.25">
      <c r="A159" s="16">
        <v>2018</v>
      </c>
      <c r="B159" s="16">
        <v>2</v>
      </c>
      <c r="C159" s="16">
        <v>158</v>
      </c>
      <c r="D159" s="16"/>
      <c r="F159">
        <f t="shared" ref="F159:F181" si="36">$E$157</f>
        <v>218.47004692988048</v>
      </c>
    </row>
    <row r="160" spans="1:13" x14ac:dyDescent="0.25">
      <c r="A160" s="16">
        <v>2018</v>
      </c>
      <c r="B160" s="16">
        <v>3</v>
      </c>
      <c r="C160" s="16">
        <v>159</v>
      </c>
      <c r="D160" s="16"/>
      <c r="F160">
        <f t="shared" si="36"/>
        <v>218.47004692988048</v>
      </c>
    </row>
    <row r="161" spans="1:6" x14ac:dyDescent="0.25">
      <c r="A161" s="16">
        <v>2018</v>
      </c>
      <c r="B161" s="16">
        <v>4</v>
      </c>
      <c r="C161" s="16">
        <v>160</v>
      </c>
      <c r="D161" s="16"/>
      <c r="F161">
        <f t="shared" si="36"/>
        <v>218.47004692988048</v>
      </c>
    </row>
    <row r="162" spans="1:6" x14ac:dyDescent="0.25">
      <c r="A162" s="16">
        <v>2018</v>
      </c>
      <c r="B162" s="16">
        <v>5</v>
      </c>
      <c r="C162" s="16">
        <v>161</v>
      </c>
      <c r="D162" s="16"/>
      <c r="F162">
        <f t="shared" si="36"/>
        <v>218.47004692988048</v>
      </c>
    </row>
    <row r="163" spans="1:6" x14ac:dyDescent="0.25">
      <c r="A163" s="16">
        <v>2018</v>
      </c>
      <c r="B163" s="16">
        <v>6</v>
      </c>
      <c r="C163" s="16">
        <v>162</v>
      </c>
      <c r="D163" s="16"/>
      <c r="F163">
        <f t="shared" si="36"/>
        <v>218.47004692988048</v>
      </c>
    </row>
    <row r="164" spans="1:6" x14ac:dyDescent="0.25">
      <c r="A164" s="16">
        <v>2018</v>
      </c>
      <c r="B164" s="16">
        <v>7</v>
      </c>
      <c r="C164" s="16">
        <v>163</v>
      </c>
      <c r="D164" s="16"/>
      <c r="F164">
        <f t="shared" si="36"/>
        <v>218.47004692988048</v>
      </c>
    </row>
    <row r="165" spans="1:6" x14ac:dyDescent="0.25">
      <c r="A165" s="16">
        <v>2018</v>
      </c>
      <c r="B165" s="16">
        <v>8</v>
      </c>
      <c r="C165" s="16">
        <v>164</v>
      </c>
      <c r="D165" s="16"/>
      <c r="F165">
        <f t="shared" si="36"/>
        <v>218.47004692988048</v>
      </c>
    </row>
    <row r="166" spans="1:6" x14ac:dyDescent="0.25">
      <c r="A166" s="16">
        <v>2018</v>
      </c>
      <c r="B166" s="16">
        <v>9</v>
      </c>
      <c r="C166" s="16">
        <v>165</v>
      </c>
      <c r="D166" s="16"/>
      <c r="F166">
        <f t="shared" si="36"/>
        <v>218.47004692988048</v>
      </c>
    </row>
    <row r="167" spans="1:6" x14ac:dyDescent="0.25">
      <c r="A167" s="16">
        <v>2018</v>
      </c>
      <c r="B167" s="16">
        <v>10</v>
      </c>
      <c r="C167" s="16">
        <v>166</v>
      </c>
      <c r="D167" s="16"/>
      <c r="F167">
        <f t="shared" si="36"/>
        <v>218.47004692988048</v>
      </c>
    </row>
    <row r="168" spans="1:6" x14ac:dyDescent="0.25">
      <c r="A168" s="16">
        <v>2018</v>
      </c>
      <c r="B168" s="16">
        <v>11</v>
      </c>
      <c r="C168" s="16">
        <v>167</v>
      </c>
      <c r="D168" s="16"/>
      <c r="F168">
        <f t="shared" si="36"/>
        <v>218.47004692988048</v>
      </c>
    </row>
    <row r="169" spans="1:6" x14ac:dyDescent="0.25">
      <c r="A169" s="16">
        <v>2018</v>
      </c>
      <c r="B169" s="16">
        <v>12</v>
      </c>
      <c r="C169" s="16">
        <v>168</v>
      </c>
      <c r="D169" s="16"/>
      <c r="F169">
        <f t="shared" si="36"/>
        <v>218.47004692988048</v>
      </c>
    </row>
    <row r="170" spans="1:6" x14ac:dyDescent="0.25">
      <c r="A170" s="16">
        <v>2019</v>
      </c>
      <c r="B170" s="16">
        <v>1</v>
      </c>
      <c r="C170" s="16">
        <v>169</v>
      </c>
      <c r="D170" s="16"/>
      <c r="F170">
        <f t="shared" si="36"/>
        <v>218.47004692988048</v>
      </c>
    </row>
    <row r="171" spans="1:6" x14ac:dyDescent="0.25">
      <c r="A171" s="16">
        <v>2019</v>
      </c>
      <c r="B171" s="16">
        <v>2</v>
      </c>
      <c r="C171" s="16">
        <v>170</v>
      </c>
      <c r="D171" s="16"/>
      <c r="F171">
        <f t="shared" si="36"/>
        <v>218.47004692988048</v>
      </c>
    </row>
    <row r="172" spans="1:6" x14ac:dyDescent="0.25">
      <c r="A172" s="16">
        <v>2019</v>
      </c>
      <c r="B172" s="16">
        <v>3</v>
      </c>
      <c r="C172" s="16">
        <v>171</v>
      </c>
      <c r="D172" s="16"/>
      <c r="F172">
        <f t="shared" si="36"/>
        <v>218.47004692988048</v>
      </c>
    </row>
    <row r="173" spans="1:6" x14ac:dyDescent="0.25">
      <c r="A173" s="16">
        <v>2019</v>
      </c>
      <c r="B173" s="16">
        <v>4</v>
      </c>
      <c r="C173" s="16">
        <v>172</v>
      </c>
      <c r="D173" s="16"/>
      <c r="F173">
        <f t="shared" si="36"/>
        <v>218.47004692988048</v>
      </c>
    </row>
    <row r="174" spans="1:6" x14ac:dyDescent="0.25">
      <c r="A174" s="16">
        <v>2019</v>
      </c>
      <c r="B174" s="16">
        <v>5</v>
      </c>
      <c r="C174" s="16">
        <v>173</v>
      </c>
      <c r="D174" s="16"/>
      <c r="F174">
        <f t="shared" si="36"/>
        <v>218.47004692988048</v>
      </c>
    </row>
    <row r="175" spans="1:6" x14ac:dyDescent="0.25">
      <c r="A175" s="16">
        <v>2019</v>
      </c>
      <c r="B175" s="16">
        <v>6</v>
      </c>
      <c r="C175" s="16">
        <v>174</v>
      </c>
      <c r="D175" s="16"/>
      <c r="F175">
        <f t="shared" si="36"/>
        <v>218.47004692988048</v>
      </c>
    </row>
    <row r="176" spans="1:6" x14ac:dyDescent="0.25">
      <c r="A176" s="16">
        <v>2019</v>
      </c>
      <c r="B176" s="16">
        <v>7</v>
      </c>
      <c r="C176" s="16">
        <v>175</v>
      </c>
      <c r="D176" s="16"/>
      <c r="F176">
        <f t="shared" si="36"/>
        <v>218.47004692988048</v>
      </c>
    </row>
    <row r="177" spans="1:6" x14ac:dyDescent="0.25">
      <c r="A177" s="16">
        <v>2019</v>
      </c>
      <c r="B177" s="16">
        <v>8</v>
      </c>
      <c r="C177" s="16">
        <v>176</v>
      </c>
      <c r="D177" s="16"/>
      <c r="F177">
        <f t="shared" si="36"/>
        <v>218.47004692988048</v>
      </c>
    </row>
    <row r="178" spans="1:6" x14ac:dyDescent="0.25">
      <c r="A178" s="16">
        <v>2019</v>
      </c>
      <c r="B178" s="16">
        <v>9</v>
      </c>
      <c r="C178" s="16">
        <v>177</v>
      </c>
      <c r="D178" s="16"/>
      <c r="F178">
        <f t="shared" si="36"/>
        <v>218.47004692988048</v>
      </c>
    </row>
    <row r="179" spans="1:6" x14ac:dyDescent="0.25">
      <c r="A179" s="16">
        <v>2019</v>
      </c>
      <c r="B179" s="16">
        <v>10</v>
      </c>
      <c r="C179" s="16">
        <v>178</v>
      </c>
      <c r="D179" s="16"/>
      <c r="F179">
        <f t="shared" si="36"/>
        <v>218.47004692988048</v>
      </c>
    </row>
    <row r="180" spans="1:6" x14ac:dyDescent="0.25">
      <c r="A180" s="16">
        <v>2019</v>
      </c>
      <c r="B180" s="16">
        <v>11</v>
      </c>
      <c r="C180" s="16">
        <v>179</v>
      </c>
      <c r="D180" s="16"/>
      <c r="F180">
        <f t="shared" si="36"/>
        <v>218.47004692988048</v>
      </c>
    </row>
    <row r="181" spans="1:6" x14ac:dyDescent="0.25">
      <c r="A181" s="16">
        <v>2019</v>
      </c>
      <c r="B181" s="16">
        <v>12</v>
      </c>
      <c r="C181" s="16">
        <v>180</v>
      </c>
      <c r="D181" s="16"/>
      <c r="F181">
        <f t="shared" si="36"/>
        <v>218.47004692988048</v>
      </c>
    </row>
  </sheetData>
  <mergeCells count="2">
    <mergeCell ref="O33:P33"/>
    <mergeCell ref="R33:S3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5928-B36E-4EA8-AC6F-4243F6A29FAE}">
  <dimension ref="A1:AC181"/>
  <sheetViews>
    <sheetView topLeftCell="N1" workbookViewId="0">
      <pane ySplit="1" topLeftCell="A2" activePane="bottomLeft" state="frozen"/>
      <selection pane="bottomLeft" activeCell="X8" sqref="X8"/>
    </sheetView>
  </sheetViews>
  <sheetFormatPr defaultRowHeight="15.75" x14ac:dyDescent="0.25"/>
  <cols>
    <col min="4" max="4" width="0" hidden="1" customWidth="1"/>
    <col min="6" max="9" width="0" hidden="1" customWidth="1"/>
  </cols>
  <sheetData>
    <row r="1" spans="1:29" ht="57.75" x14ac:dyDescent="0.25">
      <c r="A1" s="14" t="s">
        <v>0</v>
      </c>
      <c r="B1" s="14" t="s">
        <v>1</v>
      </c>
      <c r="C1" s="14" t="s">
        <v>82</v>
      </c>
      <c r="D1" s="14" t="s">
        <v>81</v>
      </c>
      <c r="E1" s="14" t="s">
        <v>2</v>
      </c>
      <c r="F1" s="13" t="s">
        <v>3</v>
      </c>
      <c r="G1" s="13" t="s">
        <v>16</v>
      </c>
      <c r="H1" s="13" t="s">
        <v>17</v>
      </c>
      <c r="I1" s="13" t="s">
        <v>18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5" t="s">
        <v>10</v>
      </c>
      <c r="Q1" s="15" t="s">
        <v>11</v>
      </c>
    </row>
    <row r="2" spans="1:29" x14ac:dyDescent="0.25">
      <c r="A2" s="16">
        <v>2005</v>
      </c>
      <c r="B2" s="16">
        <v>1</v>
      </c>
      <c r="C2" s="16" t="str">
        <f>CONCATENATE(A2," ",B2)</f>
        <v>2005 1</v>
      </c>
      <c r="D2" s="16">
        <v>1</v>
      </c>
      <c r="E2" s="16">
        <v>141</v>
      </c>
      <c r="F2">
        <f>E2</f>
        <v>141</v>
      </c>
      <c r="G2">
        <f>E2</f>
        <v>141</v>
      </c>
      <c r="H2">
        <f>E2</f>
        <v>141</v>
      </c>
      <c r="I2">
        <f>((E3-E2)+(E5-E4))/2</f>
        <v>0.5</v>
      </c>
      <c r="S2" t="s">
        <v>12</v>
      </c>
      <c r="T2">
        <v>0.50041323959387596</v>
      </c>
      <c r="Y2" s="26" t="s">
        <v>40</v>
      </c>
      <c r="Z2" s="26"/>
      <c r="AB2" s="26" t="s">
        <v>41</v>
      </c>
      <c r="AC2" s="26"/>
    </row>
    <row r="3" spans="1:29" x14ac:dyDescent="0.25">
      <c r="A3" s="16">
        <v>2005</v>
      </c>
      <c r="B3" s="16">
        <v>2</v>
      </c>
      <c r="C3" s="16" t="str">
        <f t="shared" ref="C3:C66" si="0">CONCATENATE(A3," ",B3)</f>
        <v>2005 2</v>
      </c>
      <c r="D3" s="16">
        <v>2</v>
      </c>
      <c r="E3" s="16">
        <v>126</v>
      </c>
      <c r="F3">
        <f t="shared" ref="F3:F34" si="1">alpha2*E3+(1-alpha2)*F2</f>
        <v>133.49380140609185</v>
      </c>
      <c r="G3">
        <f t="shared" ref="G3:G34" si="2">alpha2*F3+(1-alpha2)*G2</f>
        <v>137.24379884458745</v>
      </c>
      <c r="H3">
        <f>2*F3-G3</f>
        <v>129.74380396759625</v>
      </c>
      <c r="I3">
        <f t="shared" ref="I3:I34" si="3">(alpha2/(1-alpha2))*(F3-G3)</f>
        <v>-3.7562011554125951</v>
      </c>
      <c r="J3">
        <f>H3+I3</f>
        <v>125.98760281218365</v>
      </c>
      <c r="K3">
        <f>E3-J3</f>
        <v>1.2397187816347355E-2</v>
      </c>
      <c r="L3">
        <f>ABS(K3)</f>
        <v>1.2397187816347355E-2</v>
      </c>
      <c r="M3">
        <f>K3^2</f>
        <v>1.5369026575379129E-4</v>
      </c>
      <c r="N3">
        <f>K3/E3</f>
        <v>9.8390379494820278E-5</v>
      </c>
      <c r="O3">
        <f>ABS(N3)</f>
        <v>9.8390379494820278E-5</v>
      </c>
      <c r="P3">
        <f>((J4-E4)/E3)^2</f>
        <v>8.8167249759241975E-4</v>
      </c>
      <c r="Q3">
        <f>((E4-E3)/E3)^2</f>
        <v>2.0408163265306121E-2</v>
      </c>
      <c r="S3" t="s">
        <v>14</v>
      </c>
      <c r="T3">
        <f>SUM(M3:M133)</f>
        <v>11850.625078675028</v>
      </c>
      <c r="Y3" t="s">
        <v>14</v>
      </c>
      <c r="Z3">
        <f>SUM(M3:M133)</f>
        <v>11850.625078675028</v>
      </c>
      <c r="AB3" t="s">
        <v>14</v>
      </c>
      <c r="AC3">
        <f>SUM(M134:M157)</f>
        <v>174172.04773248587</v>
      </c>
    </row>
    <row r="4" spans="1:29" x14ac:dyDescent="0.25">
      <c r="A4" s="16">
        <v>2005</v>
      </c>
      <c r="B4" s="16">
        <v>3</v>
      </c>
      <c r="C4" s="16" t="str">
        <f t="shared" si="0"/>
        <v>2005 3</v>
      </c>
      <c r="D4" s="16">
        <v>3</v>
      </c>
      <c r="E4" s="16">
        <v>144</v>
      </c>
      <c r="F4">
        <f t="shared" si="1"/>
        <v>138.75124228028605</v>
      </c>
      <c r="G4">
        <f t="shared" si="2"/>
        <v>137.99814349774991</v>
      </c>
      <c r="H4">
        <f t="shared" ref="H4:H67" si="4">2*F4-G4</f>
        <v>139.50434106282219</v>
      </c>
      <c r="I4">
        <f t="shared" si="3"/>
        <v>0.75434465316246024</v>
      </c>
      <c r="J4">
        <f t="shared" ref="J4:J67" si="5">H4+I4</f>
        <v>140.25868571598465</v>
      </c>
      <c r="K4">
        <f t="shared" ref="K4:K67" si="6">E4-J4</f>
        <v>3.7413142840153455</v>
      </c>
      <c r="L4">
        <f t="shared" ref="L4:L67" si="7">ABS(K4)</f>
        <v>3.7413142840153455</v>
      </c>
      <c r="M4">
        <f t="shared" ref="M4:M67" si="8">K4^2</f>
        <v>13.997432571777257</v>
      </c>
      <c r="N4">
        <f t="shared" ref="N4:N67" si="9">K4/E4</f>
        <v>2.5981349194551012E-2</v>
      </c>
      <c r="O4">
        <f t="shared" ref="O4:O67" si="10">ABS(N4)</f>
        <v>2.5981349194551012E-2</v>
      </c>
      <c r="P4">
        <f t="shared" ref="P4:P67" si="11">((J5-E5)/E4)^2</f>
        <v>2.8641855302710339E-5</v>
      </c>
      <c r="Q4">
        <f t="shared" ref="Q4:Q67" si="12">((E5-E4)/E4)^2</f>
        <v>1.2345679012345678E-2</v>
      </c>
      <c r="Y4" t="s">
        <v>42</v>
      </c>
      <c r="Z4">
        <f>AVERAGE(M3:M133)</f>
        <v>90.462786860114718</v>
      </c>
      <c r="AB4" t="s">
        <v>42</v>
      </c>
      <c r="AC4">
        <f>AVERAGE(M134:M157)</f>
        <v>7257.1686555202441</v>
      </c>
    </row>
    <row r="5" spans="1:29" x14ac:dyDescent="0.25">
      <c r="A5" s="16">
        <v>2005</v>
      </c>
      <c r="B5" s="16">
        <v>4</v>
      </c>
      <c r="C5" s="16" t="str">
        <f t="shared" si="0"/>
        <v>2005 4</v>
      </c>
      <c r="D5" s="16">
        <v>4</v>
      </c>
      <c r="E5" s="16">
        <v>160</v>
      </c>
      <c r="F5">
        <f t="shared" si="1"/>
        <v>149.3844019681535</v>
      </c>
      <c r="G5">
        <f t="shared" si="2"/>
        <v>143.69597798577777</v>
      </c>
      <c r="H5">
        <f t="shared" si="4"/>
        <v>155.07282595052922</v>
      </c>
      <c r="I5">
        <f t="shared" si="3"/>
        <v>5.6978344880278762</v>
      </c>
      <c r="J5">
        <f t="shared" si="5"/>
        <v>160.77066043855709</v>
      </c>
      <c r="K5">
        <f t="shared" si="6"/>
        <v>-0.77066043855708699</v>
      </c>
      <c r="L5">
        <f t="shared" si="7"/>
        <v>0.77066043855708699</v>
      </c>
      <c r="M5">
        <f t="shared" si="8"/>
        <v>0.59391751155700168</v>
      </c>
      <c r="N5">
        <f t="shared" si="9"/>
        <v>-4.8166277409817937E-3</v>
      </c>
      <c r="O5">
        <f t="shared" si="10"/>
        <v>4.8166277409817937E-3</v>
      </c>
      <c r="P5">
        <f t="shared" si="11"/>
        <v>1.2660543314448631E-3</v>
      </c>
      <c r="Q5">
        <f t="shared" si="12"/>
        <v>9.765625E-4</v>
      </c>
      <c r="Y5" t="s">
        <v>43</v>
      </c>
      <c r="Z5">
        <f>AVERAGE(N3:N133)</f>
        <v>1.021281456038622E-3</v>
      </c>
      <c r="AB5" t="s">
        <v>43</v>
      </c>
      <c r="AC5">
        <f>AVERAGE(N134:N157)</f>
        <v>0.28345069570458459</v>
      </c>
    </row>
    <row r="6" spans="1:29" x14ac:dyDescent="0.25">
      <c r="A6" s="16">
        <v>2005</v>
      </c>
      <c r="B6" s="16">
        <v>5</v>
      </c>
      <c r="C6" s="16" t="str">
        <f t="shared" si="0"/>
        <v>2005 5</v>
      </c>
      <c r="D6" s="16">
        <v>5</v>
      </c>
      <c r="E6" s="16">
        <v>155</v>
      </c>
      <c r="F6">
        <f t="shared" si="1"/>
        <v>152.19452157152682</v>
      </c>
      <c r="G6">
        <f t="shared" si="2"/>
        <v>147.94876171335221</v>
      </c>
      <c r="H6">
        <f t="shared" si="4"/>
        <v>156.44028142970143</v>
      </c>
      <c r="I6">
        <f t="shared" si="3"/>
        <v>4.2527837275744327</v>
      </c>
      <c r="J6">
        <f t="shared" si="5"/>
        <v>160.69306515727587</v>
      </c>
      <c r="K6">
        <f t="shared" si="6"/>
        <v>-5.6930651572758677</v>
      </c>
      <c r="L6">
        <f t="shared" si="7"/>
        <v>5.6930651572758677</v>
      </c>
      <c r="M6">
        <f t="shared" si="8"/>
        <v>32.4109908849885</v>
      </c>
      <c r="N6">
        <f t="shared" si="9"/>
        <v>-3.6729452627586243E-2</v>
      </c>
      <c r="O6">
        <f t="shared" si="10"/>
        <v>3.6729452627586243E-2</v>
      </c>
      <c r="P6">
        <f t="shared" si="11"/>
        <v>7.4414314660050567E-4</v>
      </c>
      <c r="Q6">
        <f t="shared" si="12"/>
        <v>2.3975026014568159E-2</v>
      </c>
      <c r="T6" s="1"/>
      <c r="Y6" t="s">
        <v>44</v>
      </c>
      <c r="Z6">
        <f>AVERAGE(O3:O133)</f>
        <v>3.9612968060686433E-2</v>
      </c>
      <c r="AB6" t="s">
        <v>44</v>
      </c>
      <c r="AC6">
        <f>AVERAGE(O134:O157)</f>
        <v>0.28345069570458459</v>
      </c>
    </row>
    <row r="7" spans="1:29" x14ac:dyDescent="0.25">
      <c r="A7" s="16">
        <v>2005</v>
      </c>
      <c r="B7" s="16">
        <v>6</v>
      </c>
      <c r="C7" s="16" t="str">
        <f t="shared" si="0"/>
        <v>2005 6</v>
      </c>
      <c r="D7" s="16">
        <v>6</v>
      </c>
      <c r="E7" s="16">
        <v>131</v>
      </c>
      <c r="F7">
        <f t="shared" si="1"/>
        <v>141.58850237027679</v>
      </c>
      <c r="G7">
        <f t="shared" si="2"/>
        <v>144.76600373082661</v>
      </c>
      <c r="H7">
        <f t="shared" si="4"/>
        <v>138.41100100972696</v>
      </c>
      <c r="I7">
        <f t="shared" si="3"/>
        <v>-3.1827579825255823</v>
      </c>
      <c r="J7">
        <f t="shared" si="5"/>
        <v>135.22824302720139</v>
      </c>
      <c r="K7">
        <f t="shared" si="6"/>
        <v>-4.2282430272013869</v>
      </c>
      <c r="L7">
        <f t="shared" si="7"/>
        <v>4.2282430272013869</v>
      </c>
      <c r="M7">
        <f t="shared" si="8"/>
        <v>17.878039097077149</v>
      </c>
      <c r="N7">
        <f t="shared" si="9"/>
        <v>-3.2276664329781581E-2</v>
      </c>
      <c r="O7">
        <f t="shared" si="10"/>
        <v>3.2276664329781581E-2</v>
      </c>
      <c r="P7">
        <f t="shared" si="11"/>
        <v>5.8729705226136177E-4</v>
      </c>
      <c r="Q7">
        <f t="shared" si="12"/>
        <v>1.1421245848144046E-2</v>
      </c>
      <c r="Y7" t="s">
        <v>45</v>
      </c>
      <c r="Z7">
        <f>SQRT(SUM(P3:P132)/SUM(Q3:Q132))</f>
        <v>0.38912474046884687</v>
      </c>
      <c r="AB7" t="s">
        <v>45</v>
      </c>
      <c r="AC7">
        <f>SQRT(SUM(P134:P156)/SUM(Q134:Q156))</f>
        <v>2.5318920309568975</v>
      </c>
    </row>
    <row r="8" spans="1:29" x14ac:dyDescent="0.25">
      <c r="A8" s="16">
        <v>2005</v>
      </c>
      <c r="B8" s="16">
        <v>7</v>
      </c>
      <c r="C8" s="16" t="str">
        <f t="shared" si="0"/>
        <v>2005 7</v>
      </c>
      <c r="D8" s="16">
        <v>7</v>
      </c>
      <c r="E8" s="16">
        <v>145</v>
      </c>
      <c r="F8">
        <f t="shared" si="1"/>
        <v>143.29566095103343</v>
      </c>
      <c r="G8">
        <f t="shared" si="2"/>
        <v>144.03022473707682</v>
      </c>
      <c r="H8">
        <f t="shared" si="4"/>
        <v>142.56109716499003</v>
      </c>
      <c r="I8">
        <f t="shared" si="3"/>
        <v>-0.73577899374975564</v>
      </c>
      <c r="J8">
        <f t="shared" si="5"/>
        <v>141.82531817124027</v>
      </c>
      <c r="K8">
        <f t="shared" si="6"/>
        <v>3.1746818287597307</v>
      </c>
      <c r="L8">
        <f t="shared" si="7"/>
        <v>3.1746818287597307</v>
      </c>
      <c r="M8">
        <f t="shared" si="8"/>
        <v>10.078604713857228</v>
      </c>
      <c r="N8">
        <f t="shared" si="9"/>
        <v>2.1894357439722279E-2</v>
      </c>
      <c r="O8">
        <f t="shared" si="10"/>
        <v>2.1894357439722279E-2</v>
      </c>
      <c r="P8">
        <f t="shared" si="11"/>
        <v>2.556558980824379E-5</v>
      </c>
      <c r="Q8">
        <f t="shared" si="12"/>
        <v>0</v>
      </c>
    </row>
    <row r="9" spans="1:29" x14ac:dyDescent="0.25">
      <c r="A9" s="16">
        <v>2005</v>
      </c>
      <c r="B9" s="16">
        <v>8</v>
      </c>
      <c r="C9" s="16" t="str">
        <f t="shared" si="0"/>
        <v>2005 8</v>
      </c>
      <c r="D9" s="16">
        <v>8</v>
      </c>
      <c r="E9" s="16">
        <v>145</v>
      </c>
      <c r="F9">
        <f t="shared" si="1"/>
        <v>144.14853477589315</v>
      </c>
      <c r="G9">
        <f t="shared" si="2"/>
        <v>144.08942864687737</v>
      </c>
      <c r="H9">
        <f t="shared" si="4"/>
        <v>144.20764090490894</v>
      </c>
      <c r="I9">
        <f t="shared" si="3"/>
        <v>5.9203909800571997E-2</v>
      </c>
      <c r="J9">
        <f t="shared" si="5"/>
        <v>144.26684481470951</v>
      </c>
      <c r="K9">
        <f t="shared" si="6"/>
        <v>0.73315518529048518</v>
      </c>
      <c r="L9">
        <f t="shared" si="7"/>
        <v>0.73315518529048518</v>
      </c>
      <c r="M9">
        <f t="shared" si="8"/>
        <v>0.53751652571832564</v>
      </c>
      <c r="N9">
        <f t="shared" si="9"/>
        <v>5.0562426571757598E-3</v>
      </c>
      <c r="O9">
        <f t="shared" si="10"/>
        <v>5.0562426571757598E-3</v>
      </c>
      <c r="P9">
        <f t="shared" si="11"/>
        <v>5.8315493758719603E-8</v>
      </c>
      <c r="Q9">
        <f t="shared" si="12"/>
        <v>4.2806183115338882E-2</v>
      </c>
    </row>
    <row r="10" spans="1:29" x14ac:dyDescent="0.25">
      <c r="A10" s="16">
        <v>2005</v>
      </c>
      <c r="B10" s="16">
        <v>9</v>
      </c>
      <c r="C10" s="16" t="str">
        <f t="shared" si="0"/>
        <v>2005 9</v>
      </c>
      <c r="D10" s="16">
        <v>9</v>
      </c>
      <c r="E10" s="16">
        <v>115</v>
      </c>
      <c r="F10">
        <f t="shared" si="1"/>
        <v>129.56222205927372</v>
      </c>
      <c r="G10">
        <f t="shared" si="2"/>
        <v>136.81982213612514</v>
      </c>
      <c r="H10">
        <f t="shared" si="4"/>
        <v>122.3046219824223</v>
      </c>
      <c r="I10">
        <f t="shared" si="3"/>
        <v>-7.2696065107522445</v>
      </c>
      <c r="J10">
        <f t="shared" si="5"/>
        <v>115.03501547167006</v>
      </c>
      <c r="K10">
        <f t="shared" si="6"/>
        <v>-3.5015471670064358E-2</v>
      </c>
      <c r="L10">
        <f t="shared" si="7"/>
        <v>3.5015471670064358E-2</v>
      </c>
      <c r="M10">
        <f t="shared" si="8"/>
        <v>1.2260832562770796E-3</v>
      </c>
      <c r="N10">
        <f t="shared" si="9"/>
        <v>-3.0448236234838574E-4</v>
      </c>
      <c r="O10">
        <f t="shared" si="10"/>
        <v>3.0448236234838574E-4</v>
      </c>
      <c r="P10">
        <f t="shared" si="11"/>
        <v>4.0005821308986243E-3</v>
      </c>
      <c r="Q10">
        <f t="shared" si="12"/>
        <v>1.8903591682419658E-3</v>
      </c>
    </row>
    <row r="11" spans="1:29" x14ac:dyDescent="0.25">
      <c r="A11" s="16">
        <v>2005</v>
      </c>
      <c r="B11" s="16">
        <v>10</v>
      </c>
      <c r="C11" s="16" t="str">
        <f t="shared" si="0"/>
        <v>2005 10</v>
      </c>
      <c r="D11" s="16">
        <v>10</v>
      </c>
      <c r="E11" s="16">
        <v>110</v>
      </c>
      <c r="F11">
        <f t="shared" si="1"/>
        <v>119.77302714493777</v>
      </c>
      <c r="G11">
        <f t="shared" si="2"/>
        <v>128.2893802298924</v>
      </c>
      <c r="H11">
        <f t="shared" si="4"/>
        <v>111.25667405998314</v>
      </c>
      <c r="I11">
        <f t="shared" si="3"/>
        <v>-8.5304419062327206</v>
      </c>
      <c r="J11">
        <f t="shared" si="5"/>
        <v>102.72623215375042</v>
      </c>
      <c r="K11">
        <f t="shared" si="6"/>
        <v>7.2737678462495836</v>
      </c>
      <c r="L11">
        <f t="shared" si="7"/>
        <v>7.2737678462495836</v>
      </c>
      <c r="M11">
        <f t="shared" si="8"/>
        <v>52.907698681134306</v>
      </c>
      <c r="N11">
        <f t="shared" si="9"/>
        <v>6.6125162238632573E-2</v>
      </c>
      <c r="O11">
        <f t="shared" si="10"/>
        <v>6.6125162238632573E-2</v>
      </c>
      <c r="P11">
        <f t="shared" si="11"/>
        <v>6.0240938069242847E-3</v>
      </c>
      <c r="Q11">
        <f t="shared" si="12"/>
        <v>2.1157024793388428E-2</v>
      </c>
    </row>
    <row r="12" spans="1:29" x14ac:dyDescent="0.25">
      <c r="A12" s="16">
        <v>2005</v>
      </c>
      <c r="B12" s="16">
        <v>11</v>
      </c>
      <c r="C12" s="16" t="str">
        <f t="shared" si="0"/>
        <v>2005 11</v>
      </c>
      <c r="D12" s="16">
        <v>11</v>
      </c>
      <c r="E12" s="16">
        <v>94</v>
      </c>
      <c r="F12">
        <f t="shared" si="1"/>
        <v>106.87586313719856</v>
      </c>
      <c r="G12">
        <f t="shared" si="2"/>
        <v>117.57377277043864</v>
      </c>
      <c r="H12">
        <f t="shared" si="4"/>
        <v>96.177953503958491</v>
      </c>
      <c r="I12">
        <f t="shared" si="3"/>
        <v>-10.715607459453754</v>
      </c>
      <c r="J12">
        <f t="shared" si="5"/>
        <v>85.462346044504741</v>
      </c>
      <c r="K12">
        <f t="shared" si="6"/>
        <v>8.5376539554952586</v>
      </c>
      <c r="L12">
        <f t="shared" si="7"/>
        <v>8.5376539554952586</v>
      </c>
      <c r="M12">
        <f t="shared" si="8"/>
        <v>72.891535063783834</v>
      </c>
      <c r="N12">
        <f t="shared" si="9"/>
        <v>9.082610590952403E-2</v>
      </c>
      <c r="O12">
        <f t="shared" si="10"/>
        <v>9.082610590952403E-2</v>
      </c>
      <c r="P12">
        <f t="shared" si="11"/>
        <v>1.2939905138819085E-2</v>
      </c>
      <c r="Q12">
        <f t="shared" si="12"/>
        <v>4.0855590765052054E-2</v>
      </c>
    </row>
    <row r="13" spans="1:29" x14ac:dyDescent="0.25">
      <c r="A13" s="16">
        <v>2005</v>
      </c>
      <c r="B13" s="16">
        <v>12</v>
      </c>
      <c r="C13" s="16" t="str">
        <f t="shared" si="0"/>
        <v>2005 12</v>
      </c>
      <c r="D13" s="16">
        <v>12</v>
      </c>
      <c r="E13" s="16">
        <v>113</v>
      </c>
      <c r="F13">
        <f t="shared" si="1"/>
        <v>109.9404623044293</v>
      </c>
      <c r="G13">
        <f t="shared" si="2"/>
        <v>113.75396315131707</v>
      </c>
      <c r="H13">
        <f t="shared" si="4"/>
        <v>106.12696145754154</v>
      </c>
      <c r="I13">
        <f t="shared" si="3"/>
        <v>-3.8198096191215685</v>
      </c>
      <c r="J13">
        <f t="shared" si="5"/>
        <v>102.30715183841997</v>
      </c>
      <c r="K13">
        <f t="shared" si="6"/>
        <v>10.692848161580031</v>
      </c>
      <c r="L13">
        <f t="shared" si="7"/>
        <v>10.692848161580031</v>
      </c>
      <c r="M13">
        <f t="shared" si="8"/>
        <v>114.33700180660544</v>
      </c>
      <c r="N13">
        <f t="shared" si="9"/>
        <v>9.4626974881239209E-2</v>
      </c>
      <c r="O13">
        <f t="shared" si="10"/>
        <v>9.4626974881239209E-2</v>
      </c>
      <c r="P13">
        <f t="shared" si="11"/>
        <v>1.1241227871033454E-3</v>
      </c>
      <c r="Q13">
        <f t="shared" si="12"/>
        <v>5.7091393217949725E-2</v>
      </c>
    </row>
    <row r="14" spans="1:29" x14ac:dyDescent="0.25">
      <c r="A14" s="16">
        <v>2006</v>
      </c>
      <c r="B14" s="16">
        <v>1</v>
      </c>
      <c r="C14" s="16" t="str">
        <f t="shared" si="0"/>
        <v>2006 1</v>
      </c>
      <c r="D14" s="16">
        <v>13</v>
      </c>
      <c r="E14" s="16">
        <v>140</v>
      </c>
      <c r="F14">
        <f t="shared" si="1"/>
        <v>124.98265294336406</v>
      </c>
      <c r="G14">
        <f t="shared" si="2"/>
        <v>119.37294818654999</v>
      </c>
      <c r="H14">
        <f t="shared" si="4"/>
        <v>130.59235770017813</v>
      </c>
      <c r="I14">
        <f t="shared" si="3"/>
        <v>5.6189850352329174</v>
      </c>
      <c r="J14">
        <f t="shared" si="5"/>
        <v>136.21134273541105</v>
      </c>
      <c r="K14">
        <f t="shared" si="6"/>
        <v>3.7886572645889487</v>
      </c>
      <c r="L14">
        <f t="shared" si="7"/>
        <v>3.7886572645889487</v>
      </c>
      <c r="M14">
        <f t="shared" si="8"/>
        <v>14.353923868522616</v>
      </c>
      <c r="N14">
        <f t="shared" si="9"/>
        <v>2.7061837604206777E-2</v>
      </c>
      <c r="O14">
        <f t="shared" si="10"/>
        <v>2.7061837604206777E-2</v>
      </c>
      <c r="P14">
        <f t="shared" si="11"/>
        <v>1.6126628308144142E-3</v>
      </c>
      <c r="Q14">
        <f t="shared" si="12"/>
        <v>0</v>
      </c>
    </row>
    <row r="15" spans="1:29" x14ac:dyDescent="0.25">
      <c r="A15" s="16">
        <v>2006</v>
      </c>
      <c r="B15" s="16">
        <v>2</v>
      </c>
      <c r="C15" s="16" t="str">
        <f t="shared" si="0"/>
        <v>2006 2</v>
      </c>
      <c r="D15" s="16">
        <v>14</v>
      </c>
      <c r="E15" s="16">
        <v>140</v>
      </c>
      <c r="F15">
        <f t="shared" si="1"/>
        <v>132.49753223408081</v>
      </c>
      <c r="G15">
        <f t="shared" si="2"/>
        <v>125.94066380809699</v>
      </c>
      <c r="H15">
        <f t="shared" si="4"/>
        <v>139.05440066006463</v>
      </c>
      <c r="I15">
        <f t="shared" si="3"/>
        <v>6.5677156215470074</v>
      </c>
      <c r="J15">
        <f t="shared" si="5"/>
        <v>145.62211628161162</v>
      </c>
      <c r="K15">
        <f t="shared" si="6"/>
        <v>-5.6221162816116248</v>
      </c>
      <c r="L15">
        <f t="shared" si="7"/>
        <v>5.6221162816116248</v>
      </c>
      <c r="M15">
        <f t="shared" si="8"/>
        <v>31.608191483962521</v>
      </c>
      <c r="N15">
        <f t="shared" si="9"/>
        <v>-4.0157973440083032E-2</v>
      </c>
      <c r="O15">
        <f t="shared" si="10"/>
        <v>4.0157973440083032E-2</v>
      </c>
      <c r="P15">
        <f t="shared" si="11"/>
        <v>2.1987538352709595E-3</v>
      </c>
      <c r="Q15">
        <f t="shared" si="12"/>
        <v>2.040816326530612E-4</v>
      </c>
    </row>
    <row r="16" spans="1:29" x14ac:dyDescent="0.25">
      <c r="A16" s="16">
        <v>2006</v>
      </c>
      <c r="B16" s="16">
        <v>3</v>
      </c>
      <c r="C16" s="16" t="str">
        <f t="shared" si="0"/>
        <v>2006 3</v>
      </c>
      <c r="D16" s="16">
        <v>15</v>
      </c>
      <c r="E16" s="16">
        <v>142</v>
      </c>
      <c r="F16">
        <f t="shared" si="1"/>
        <v>137.25269291296081</v>
      </c>
      <c r="G16">
        <f t="shared" si="2"/>
        <v>131.60135293884213</v>
      </c>
      <c r="H16">
        <f t="shared" si="4"/>
        <v>142.9040328870795</v>
      </c>
      <c r="I16">
        <f t="shared" si="3"/>
        <v>5.6606891307450979</v>
      </c>
      <c r="J16">
        <f t="shared" si="5"/>
        <v>148.56472201782458</v>
      </c>
      <c r="K16">
        <f t="shared" si="6"/>
        <v>-6.5647220178245789</v>
      </c>
      <c r="L16">
        <f t="shared" si="7"/>
        <v>6.5647220178245789</v>
      </c>
      <c r="M16">
        <f t="shared" si="8"/>
        <v>43.095575171310813</v>
      </c>
      <c r="N16">
        <f t="shared" si="9"/>
        <v>-4.6230436745243512E-2</v>
      </c>
      <c r="O16">
        <f t="shared" si="10"/>
        <v>4.6230436745243512E-2</v>
      </c>
      <c r="P16">
        <f t="shared" si="11"/>
        <v>1.5935204841128275E-3</v>
      </c>
      <c r="Q16">
        <f t="shared" si="12"/>
        <v>1.2695893671890498E-2</v>
      </c>
    </row>
    <row r="17" spans="1:17" x14ac:dyDescent="0.25">
      <c r="A17" s="16">
        <v>2006</v>
      </c>
      <c r="B17" s="16">
        <v>4</v>
      </c>
      <c r="C17" s="16" t="str">
        <f t="shared" si="0"/>
        <v>2006 4</v>
      </c>
      <c r="D17" s="16">
        <v>16</v>
      </c>
      <c r="E17" s="16">
        <v>158</v>
      </c>
      <c r="F17">
        <f t="shared" si="1"/>
        <v>147.63492006523506</v>
      </c>
      <c r="G17">
        <f t="shared" si="2"/>
        <v>139.62476220680628</v>
      </c>
      <c r="H17">
        <f t="shared" si="4"/>
        <v>155.64507792366385</v>
      </c>
      <c r="I17">
        <f t="shared" si="3"/>
        <v>8.0234092679641709</v>
      </c>
      <c r="J17">
        <f t="shared" si="5"/>
        <v>163.66848719162803</v>
      </c>
      <c r="K17">
        <f t="shared" si="6"/>
        <v>-5.6684871916280315</v>
      </c>
      <c r="L17">
        <f t="shared" si="7"/>
        <v>5.6684871916280315</v>
      </c>
      <c r="M17">
        <f t="shared" si="8"/>
        <v>32.131747041651046</v>
      </c>
      <c r="N17">
        <f t="shared" si="9"/>
        <v>-3.5876501212835643E-2</v>
      </c>
      <c r="O17">
        <f t="shared" si="10"/>
        <v>3.5876501212835643E-2</v>
      </c>
      <c r="P17">
        <f t="shared" si="11"/>
        <v>2.5741140441264479E-3</v>
      </c>
      <c r="Q17">
        <f t="shared" si="12"/>
        <v>3.6051914757250441E-4</v>
      </c>
    </row>
    <row r="18" spans="1:17" x14ac:dyDescent="0.25">
      <c r="A18" s="16">
        <v>2006</v>
      </c>
      <c r="B18" s="16">
        <v>5</v>
      </c>
      <c r="C18" s="16" t="str">
        <f t="shared" si="0"/>
        <v>2006 5</v>
      </c>
      <c r="D18" s="16">
        <v>17</v>
      </c>
      <c r="E18" s="16">
        <v>155</v>
      </c>
      <c r="F18">
        <f t="shared" si="1"/>
        <v>151.32050357525864</v>
      </c>
      <c r="G18">
        <f t="shared" si="2"/>
        <v>145.47746603444563</v>
      </c>
      <c r="H18">
        <f t="shared" si="4"/>
        <v>157.16354111607166</v>
      </c>
      <c r="I18">
        <f t="shared" si="3"/>
        <v>5.8527038276393695</v>
      </c>
      <c r="J18">
        <f t="shared" si="5"/>
        <v>163.01624494371103</v>
      </c>
      <c r="K18">
        <f t="shared" si="6"/>
        <v>-8.0162449437110297</v>
      </c>
      <c r="L18">
        <f t="shared" si="7"/>
        <v>8.0162449437110297</v>
      </c>
      <c r="M18">
        <f t="shared" si="8"/>
        <v>64.260182997572656</v>
      </c>
      <c r="N18">
        <f t="shared" si="9"/>
        <v>-5.1717709314264705E-2</v>
      </c>
      <c r="O18">
        <f t="shared" si="10"/>
        <v>5.1717709314264705E-2</v>
      </c>
      <c r="P18">
        <f t="shared" si="11"/>
        <v>1.4141105532280279E-3</v>
      </c>
      <c r="Q18">
        <f t="shared" si="12"/>
        <v>1.8355879292403749E-2</v>
      </c>
    </row>
    <row r="19" spans="1:17" x14ac:dyDescent="0.25">
      <c r="A19" s="16">
        <v>2006</v>
      </c>
      <c r="B19" s="16">
        <v>6</v>
      </c>
      <c r="C19" s="16" t="str">
        <f t="shared" si="0"/>
        <v>2006 6</v>
      </c>
      <c r="D19" s="16">
        <v>18</v>
      </c>
      <c r="E19" s="16">
        <v>134</v>
      </c>
      <c r="F19">
        <f t="shared" si="1"/>
        <v>142.65309426976614</v>
      </c>
      <c r="G19">
        <f t="shared" si="2"/>
        <v>144.06411300986491</v>
      </c>
      <c r="H19">
        <f t="shared" si="4"/>
        <v>141.24207552966737</v>
      </c>
      <c r="I19">
        <f t="shared" si="3"/>
        <v>-1.4133530245807502</v>
      </c>
      <c r="J19">
        <f t="shared" si="5"/>
        <v>139.82872250508663</v>
      </c>
      <c r="K19">
        <f t="shared" si="6"/>
        <v>-5.8287225050866311</v>
      </c>
      <c r="L19">
        <f t="shared" si="7"/>
        <v>5.8287225050866311</v>
      </c>
      <c r="M19">
        <f t="shared" si="8"/>
        <v>33.974006041303376</v>
      </c>
      <c r="N19">
        <f t="shared" si="9"/>
        <v>-4.3497929142437546E-2</v>
      </c>
      <c r="O19">
        <f t="shared" si="10"/>
        <v>4.3497929142437546E-2</v>
      </c>
      <c r="P19">
        <f t="shared" si="11"/>
        <v>1.1057606534509814E-4</v>
      </c>
      <c r="Q19">
        <f t="shared" si="12"/>
        <v>6.7386945867676544E-3</v>
      </c>
    </row>
    <row r="20" spans="1:17" x14ac:dyDescent="0.25">
      <c r="A20" s="16">
        <v>2006</v>
      </c>
      <c r="B20" s="16">
        <v>7</v>
      </c>
      <c r="C20" s="16" t="str">
        <f t="shared" si="0"/>
        <v>2006 7</v>
      </c>
      <c r="D20" s="16">
        <v>19</v>
      </c>
      <c r="E20" s="16">
        <v>145</v>
      </c>
      <c r="F20">
        <f t="shared" si="1"/>
        <v>143.82751696925391</v>
      </c>
      <c r="G20">
        <f t="shared" si="2"/>
        <v>143.94571721870767</v>
      </c>
      <c r="H20">
        <f t="shared" si="4"/>
        <v>143.70931671980014</v>
      </c>
      <c r="I20">
        <f t="shared" si="3"/>
        <v>-0.11839579115723367</v>
      </c>
      <c r="J20">
        <f t="shared" si="5"/>
        <v>143.5909209286429</v>
      </c>
      <c r="K20">
        <f t="shared" si="6"/>
        <v>1.4090790713570982</v>
      </c>
      <c r="L20">
        <f t="shared" si="7"/>
        <v>1.4090790713570982</v>
      </c>
      <c r="M20">
        <f t="shared" si="8"/>
        <v>1.9855038293365823</v>
      </c>
      <c r="N20">
        <f t="shared" si="9"/>
        <v>9.7177866990144704E-3</v>
      </c>
      <c r="O20">
        <f t="shared" si="10"/>
        <v>9.7177866990144704E-3</v>
      </c>
      <c r="P20">
        <f t="shared" si="11"/>
        <v>5.9952811733015044E-7</v>
      </c>
      <c r="Q20">
        <f t="shared" si="12"/>
        <v>1.7122473246135553E-3</v>
      </c>
    </row>
    <row r="21" spans="1:17" x14ac:dyDescent="0.25">
      <c r="A21" s="16">
        <v>2006</v>
      </c>
      <c r="B21" s="16">
        <v>8</v>
      </c>
      <c r="C21" s="16" t="str">
        <f t="shared" si="0"/>
        <v>2006 8</v>
      </c>
      <c r="D21" s="16">
        <v>20</v>
      </c>
      <c r="E21" s="16">
        <v>151</v>
      </c>
      <c r="F21">
        <f t="shared" si="1"/>
        <v>147.41672243860165</v>
      </c>
      <c r="G21">
        <f t="shared" si="2"/>
        <v>145.68265418544206</v>
      </c>
      <c r="H21">
        <f t="shared" si="4"/>
        <v>149.15079069176124</v>
      </c>
      <c r="I21">
        <f t="shared" si="3"/>
        <v>1.7369369667344123</v>
      </c>
      <c r="J21">
        <f t="shared" si="5"/>
        <v>150.88772765849566</v>
      </c>
      <c r="K21">
        <f t="shared" si="6"/>
        <v>0.11227234150433674</v>
      </c>
      <c r="L21">
        <f t="shared" si="7"/>
        <v>0.11227234150433674</v>
      </c>
      <c r="M21">
        <f t="shared" si="8"/>
        <v>1.2605078666866413E-2</v>
      </c>
      <c r="N21">
        <f t="shared" si="9"/>
        <v>7.4352544042607114E-4</v>
      </c>
      <c r="O21">
        <f t="shared" si="10"/>
        <v>7.4352544042607114E-4</v>
      </c>
      <c r="P21">
        <f t="shared" si="11"/>
        <v>1.2870404542611908E-4</v>
      </c>
      <c r="Q21">
        <f t="shared" si="12"/>
        <v>3.6884347177755364E-2</v>
      </c>
    </row>
    <row r="22" spans="1:17" x14ac:dyDescent="0.25">
      <c r="A22" s="16">
        <v>2006</v>
      </c>
      <c r="B22" s="16">
        <v>9</v>
      </c>
      <c r="C22" s="16" t="str">
        <f t="shared" si="0"/>
        <v>2006 9</v>
      </c>
      <c r="D22" s="16">
        <v>21</v>
      </c>
      <c r="E22" s="16">
        <v>122</v>
      </c>
      <c r="F22">
        <f t="shared" si="1"/>
        <v>134.69785802324265</v>
      </c>
      <c r="G22">
        <f t="shared" si="2"/>
        <v>140.18571675163747</v>
      </c>
      <c r="H22">
        <f t="shared" si="4"/>
        <v>129.20999929484782</v>
      </c>
      <c r="I22">
        <f t="shared" si="3"/>
        <v>-5.4969374338045816</v>
      </c>
      <c r="J22">
        <f t="shared" si="5"/>
        <v>123.71306186104324</v>
      </c>
      <c r="K22">
        <f t="shared" si="6"/>
        <v>-1.7130618610432435</v>
      </c>
      <c r="L22">
        <f t="shared" si="7"/>
        <v>1.7130618610432435</v>
      </c>
      <c r="M22">
        <f t="shared" si="8"/>
        <v>2.934580939760941</v>
      </c>
      <c r="N22">
        <f t="shared" si="9"/>
        <v>-1.4041490664288881E-2</v>
      </c>
      <c r="O22">
        <f t="shared" si="10"/>
        <v>1.4041490664288881E-2</v>
      </c>
      <c r="P22">
        <f t="shared" si="11"/>
        <v>2.0360548577059248E-3</v>
      </c>
      <c r="Q22">
        <f t="shared" si="12"/>
        <v>4.2999193765116909E-3</v>
      </c>
    </row>
    <row r="23" spans="1:17" x14ac:dyDescent="0.25">
      <c r="A23" s="16">
        <v>2006</v>
      </c>
      <c r="B23" s="16">
        <v>10</v>
      </c>
      <c r="C23" s="16" t="str">
        <f t="shared" si="0"/>
        <v>2006 10</v>
      </c>
      <c r="D23" s="16">
        <v>22</v>
      </c>
      <c r="E23" s="16">
        <v>114</v>
      </c>
      <c r="F23">
        <f t="shared" si="1"/>
        <v>124.3403758371777</v>
      </c>
      <c r="G23">
        <f t="shared" si="2"/>
        <v>132.25649837216326</v>
      </c>
      <c r="H23">
        <f t="shared" si="4"/>
        <v>116.42425330219214</v>
      </c>
      <c r="I23">
        <f t="shared" si="3"/>
        <v>-7.9292183794741957</v>
      </c>
      <c r="J23">
        <f t="shared" si="5"/>
        <v>108.49503492271795</v>
      </c>
      <c r="K23">
        <f t="shared" si="6"/>
        <v>5.5049650772820513</v>
      </c>
      <c r="L23">
        <f t="shared" si="7"/>
        <v>5.5049650772820513</v>
      </c>
      <c r="M23">
        <f t="shared" si="8"/>
        <v>30.30464050209498</v>
      </c>
      <c r="N23">
        <f t="shared" si="9"/>
        <v>4.8289167344579401E-2</v>
      </c>
      <c r="O23">
        <f t="shared" si="10"/>
        <v>4.8289167344579401E-2</v>
      </c>
      <c r="P23">
        <f t="shared" si="11"/>
        <v>4.8423694091321899E-3</v>
      </c>
      <c r="Q23">
        <f t="shared" si="12"/>
        <v>7.6946752847029849E-3</v>
      </c>
    </row>
    <row r="24" spans="1:17" x14ac:dyDescent="0.25">
      <c r="A24" s="16">
        <v>2006</v>
      </c>
      <c r="B24" s="16">
        <v>11</v>
      </c>
      <c r="C24" s="16" t="str">
        <f t="shared" si="0"/>
        <v>2006 11</v>
      </c>
      <c r="D24" s="16">
        <v>23</v>
      </c>
      <c r="E24" s="16">
        <v>104</v>
      </c>
      <c r="F24">
        <f t="shared" si="1"/>
        <v>114.1617824699386</v>
      </c>
      <c r="G24">
        <f t="shared" si="2"/>
        <v>123.20166296800019</v>
      </c>
      <c r="H24">
        <f t="shared" si="4"/>
        <v>105.12190197187701</v>
      </c>
      <c r="I24">
        <f t="shared" si="3"/>
        <v>-9.0548354041630645</v>
      </c>
      <c r="J24">
        <f t="shared" si="5"/>
        <v>96.067066567713937</v>
      </c>
      <c r="K24">
        <f t="shared" si="6"/>
        <v>7.9329334322860632</v>
      </c>
      <c r="L24">
        <f t="shared" si="7"/>
        <v>7.9329334322860632</v>
      </c>
      <c r="M24">
        <f t="shared" si="8"/>
        <v>62.931432841081936</v>
      </c>
      <c r="N24">
        <f t="shared" si="9"/>
        <v>7.6278206079673685E-2</v>
      </c>
      <c r="O24">
        <f t="shared" si="10"/>
        <v>7.6278206079673685E-2</v>
      </c>
      <c r="P24">
        <f t="shared" si="11"/>
        <v>7.5404557221851526E-3</v>
      </c>
      <c r="Q24">
        <f t="shared" si="12"/>
        <v>4.0772928994082844E-2</v>
      </c>
    </row>
    <row r="25" spans="1:17" x14ac:dyDescent="0.25">
      <c r="A25" s="16">
        <v>2006</v>
      </c>
      <c r="B25" s="16">
        <v>12</v>
      </c>
      <c r="C25" s="16" t="str">
        <f t="shared" si="0"/>
        <v>2006 12</v>
      </c>
      <c r="D25" s="16">
        <v>24</v>
      </c>
      <c r="E25" s="16">
        <v>125</v>
      </c>
      <c r="F25">
        <f t="shared" si="1"/>
        <v>119.58537001557977</v>
      </c>
      <c r="G25">
        <f t="shared" si="2"/>
        <v>121.39202209635899</v>
      </c>
      <c r="H25">
        <f t="shared" si="4"/>
        <v>117.77871793480055</v>
      </c>
      <c r="I25">
        <f t="shared" si="3"/>
        <v>-1.8096408716412054</v>
      </c>
      <c r="J25">
        <f t="shared" si="5"/>
        <v>115.96907706315935</v>
      </c>
      <c r="K25">
        <f t="shared" si="6"/>
        <v>9.0309229368406534</v>
      </c>
      <c r="L25">
        <f t="shared" si="7"/>
        <v>9.0309229368406534</v>
      </c>
      <c r="M25">
        <f t="shared" si="8"/>
        <v>81.557569091154619</v>
      </c>
      <c r="N25">
        <f t="shared" si="9"/>
        <v>7.2247383494725231E-2</v>
      </c>
      <c r="O25">
        <f t="shared" si="10"/>
        <v>7.2247383494725231E-2</v>
      </c>
      <c r="P25">
        <f t="shared" si="11"/>
        <v>2.0274617381528716E-4</v>
      </c>
      <c r="Q25">
        <f t="shared" si="12"/>
        <v>4.6655999999999996E-2</v>
      </c>
    </row>
    <row r="26" spans="1:17" x14ac:dyDescent="0.25">
      <c r="A26" s="16">
        <v>2007</v>
      </c>
      <c r="B26" s="16">
        <v>1</v>
      </c>
      <c r="C26" s="16" t="str">
        <f t="shared" si="0"/>
        <v>2007 1</v>
      </c>
      <c r="D26" s="16">
        <v>25</v>
      </c>
      <c r="E26" s="16">
        <v>152</v>
      </c>
      <c r="F26">
        <f t="shared" si="1"/>
        <v>135.80608001632029</v>
      </c>
      <c r="G26">
        <f t="shared" si="2"/>
        <v>128.60500751578058</v>
      </c>
      <c r="H26">
        <f t="shared" si="4"/>
        <v>143.00715251686</v>
      </c>
      <c r="I26">
        <f t="shared" si="3"/>
        <v>7.2129854194216074</v>
      </c>
      <c r="J26">
        <f t="shared" si="5"/>
        <v>150.22013793628162</v>
      </c>
      <c r="K26">
        <f t="shared" si="6"/>
        <v>1.7798620637183831</v>
      </c>
      <c r="L26">
        <f t="shared" si="7"/>
        <v>1.7798620637183831</v>
      </c>
      <c r="M26">
        <f t="shared" si="8"/>
        <v>3.1679089658638615</v>
      </c>
      <c r="N26">
        <f t="shared" si="9"/>
        <v>1.170961884025252E-2</v>
      </c>
      <c r="O26">
        <f t="shared" si="10"/>
        <v>1.170961884025252E-2</v>
      </c>
      <c r="P26">
        <f t="shared" si="11"/>
        <v>2.2734800232660393E-3</v>
      </c>
      <c r="Q26">
        <f t="shared" si="12"/>
        <v>6.9252077562326861E-2</v>
      </c>
    </row>
    <row r="27" spans="1:17" x14ac:dyDescent="0.25">
      <c r="A27" s="16">
        <v>2007</v>
      </c>
      <c r="B27" s="16">
        <v>2</v>
      </c>
      <c r="C27" s="16" t="str">
        <f t="shared" si="0"/>
        <v>2007 2</v>
      </c>
      <c r="D27" s="16">
        <v>26</v>
      </c>
      <c r="E27" s="16">
        <v>192</v>
      </c>
      <c r="F27">
        <f t="shared" si="1"/>
        <v>163.92626156083253</v>
      </c>
      <c r="G27">
        <f t="shared" si="2"/>
        <v>146.28023067898334</v>
      </c>
      <c r="H27">
        <f t="shared" si="4"/>
        <v>181.57229244268171</v>
      </c>
      <c r="I27">
        <f t="shared" si="3"/>
        <v>17.67522316320272</v>
      </c>
      <c r="J27">
        <f t="shared" si="5"/>
        <v>199.24751560588444</v>
      </c>
      <c r="K27">
        <f t="shared" si="6"/>
        <v>-7.2475156058844448</v>
      </c>
      <c r="L27">
        <f t="shared" si="7"/>
        <v>7.2475156058844448</v>
      </c>
      <c r="M27">
        <f t="shared" si="8"/>
        <v>52.52648245753857</v>
      </c>
      <c r="N27">
        <f t="shared" si="9"/>
        <v>-3.7747477113981485E-2</v>
      </c>
      <c r="O27">
        <f t="shared" si="10"/>
        <v>3.7747477113981485E-2</v>
      </c>
      <c r="P27">
        <f t="shared" si="11"/>
        <v>8.450803359759132E-3</v>
      </c>
      <c r="Q27">
        <f t="shared" si="12"/>
        <v>1.435004340277778E-2</v>
      </c>
    </row>
    <row r="28" spans="1:17" x14ac:dyDescent="0.25">
      <c r="A28" s="16">
        <v>2007</v>
      </c>
      <c r="B28" s="16">
        <v>3</v>
      </c>
      <c r="C28" s="16" t="str">
        <f t="shared" si="0"/>
        <v>2007 3</v>
      </c>
      <c r="D28" s="16">
        <v>27</v>
      </c>
      <c r="E28" s="16">
        <v>169</v>
      </c>
      <c r="F28">
        <f t="shared" si="1"/>
        <v>166.46522745002829</v>
      </c>
      <c r="G28">
        <f t="shared" si="2"/>
        <v>156.38107030437388</v>
      </c>
      <c r="H28">
        <f t="shared" si="4"/>
        <v>176.54938459568271</v>
      </c>
      <c r="I28">
        <f t="shared" si="3"/>
        <v>10.100839625390524</v>
      </c>
      <c r="J28">
        <f t="shared" si="5"/>
        <v>186.65022422107324</v>
      </c>
      <c r="K28">
        <f t="shared" si="6"/>
        <v>-17.650224221073245</v>
      </c>
      <c r="L28">
        <f t="shared" si="7"/>
        <v>17.650224221073245</v>
      </c>
      <c r="M28">
        <f t="shared" si="8"/>
        <v>311.53041505416064</v>
      </c>
      <c r="N28">
        <f t="shared" si="9"/>
        <v>-0.1044391965743979</v>
      </c>
      <c r="O28">
        <f t="shared" si="10"/>
        <v>0.1044391965743979</v>
      </c>
      <c r="P28">
        <f t="shared" si="11"/>
        <v>3.5666083829407722E-3</v>
      </c>
      <c r="Q28">
        <f t="shared" si="12"/>
        <v>2.2408178985329646E-3</v>
      </c>
    </row>
    <row r="29" spans="1:17" x14ac:dyDescent="0.25">
      <c r="A29" s="16">
        <v>2007</v>
      </c>
      <c r="B29" s="16">
        <v>4</v>
      </c>
      <c r="C29" s="16" t="str">
        <f t="shared" si="0"/>
        <v>2007 4</v>
      </c>
      <c r="D29" s="16">
        <v>28</v>
      </c>
      <c r="E29" s="16">
        <v>177</v>
      </c>
      <c r="F29">
        <f t="shared" si="1"/>
        <v>171.73696711014426</v>
      </c>
      <c r="G29">
        <f t="shared" si="2"/>
        <v>164.0653643718187</v>
      </c>
      <c r="H29">
        <f t="shared" si="4"/>
        <v>179.40856984846982</v>
      </c>
      <c r="I29">
        <f t="shared" si="3"/>
        <v>7.6842940674447959</v>
      </c>
      <c r="J29">
        <f t="shared" si="5"/>
        <v>187.09286391591462</v>
      </c>
      <c r="K29">
        <f t="shared" si="6"/>
        <v>-10.09286391591462</v>
      </c>
      <c r="L29">
        <f t="shared" si="7"/>
        <v>10.09286391591462</v>
      </c>
      <c r="M29">
        <f t="shared" si="8"/>
        <v>101.86590202517139</v>
      </c>
      <c r="N29">
        <f t="shared" si="9"/>
        <v>-5.7021830033415932E-2</v>
      </c>
      <c r="O29">
        <f t="shared" si="10"/>
        <v>5.7021830033415932E-2</v>
      </c>
      <c r="P29">
        <f t="shared" si="11"/>
        <v>1.8843402206253081E-3</v>
      </c>
      <c r="Q29">
        <f t="shared" si="12"/>
        <v>2.5854639471416265E-3</v>
      </c>
    </row>
    <row r="30" spans="1:17" x14ac:dyDescent="0.25">
      <c r="A30" s="16">
        <v>2007</v>
      </c>
      <c r="B30" s="16">
        <v>5</v>
      </c>
      <c r="C30" s="16" t="str">
        <f t="shared" si="0"/>
        <v>2007 5</v>
      </c>
      <c r="D30" s="16">
        <v>29</v>
      </c>
      <c r="E30" s="16">
        <v>186</v>
      </c>
      <c r="F30">
        <f t="shared" si="1"/>
        <v>178.87437760499097</v>
      </c>
      <c r="G30">
        <f t="shared" si="2"/>
        <v>171.47599065901903</v>
      </c>
      <c r="H30">
        <f t="shared" si="4"/>
        <v>186.2727645509629</v>
      </c>
      <c r="I30">
        <f t="shared" si="3"/>
        <v>7.4106262872002953</v>
      </c>
      <c r="J30">
        <f t="shared" si="5"/>
        <v>193.68339083816321</v>
      </c>
      <c r="K30">
        <f t="shared" si="6"/>
        <v>-7.6833908381632057</v>
      </c>
      <c r="L30">
        <f t="shared" si="7"/>
        <v>7.6833908381632057</v>
      </c>
      <c r="M30">
        <f t="shared" si="8"/>
        <v>59.034494771970287</v>
      </c>
      <c r="N30">
        <f t="shared" si="9"/>
        <v>-4.1308552893350566E-2</v>
      </c>
      <c r="O30">
        <f t="shared" si="10"/>
        <v>4.1308552893350566E-2</v>
      </c>
      <c r="P30">
        <f t="shared" si="11"/>
        <v>1.5832570244302859E-3</v>
      </c>
      <c r="Q30">
        <f t="shared" si="12"/>
        <v>4.6248121170077474E-4</v>
      </c>
    </row>
    <row r="31" spans="1:17" x14ac:dyDescent="0.25">
      <c r="A31" s="16">
        <v>2007</v>
      </c>
      <c r="B31" s="16">
        <v>6</v>
      </c>
      <c r="C31" s="16" t="str">
        <f t="shared" si="0"/>
        <v>2007 6</v>
      </c>
      <c r="D31" s="16">
        <v>30</v>
      </c>
      <c r="E31" s="16">
        <v>182</v>
      </c>
      <c r="F31">
        <f t="shared" si="1"/>
        <v>180.43848043342462</v>
      </c>
      <c r="G31">
        <f t="shared" si="2"/>
        <v>175.96093920185632</v>
      </c>
      <c r="H31">
        <f t="shared" si="4"/>
        <v>184.91602166499291</v>
      </c>
      <c r="I31">
        <f t="shared" si="3"/>
        <v>4.4849485428372811</v>
      </c>
      <c r="J31">
        <f t="shared" si="5"/>
        <v>189.4009702078302</v>
      </c>
      <c r="K31">
        <f t="shared" si="6"/>
        <v>-7.4009702078301984</v>
      </c>
      <c r="L31">
        <f t="shared" si="7"/>
        <v>7.4009702078301984</v>
      </c>
      <c r="M31">
        <f t="shared" si="8"/>
        <v>54.774360017190169</v>
      </c>
      <c r="N31">
        <f t="shared" si="9"/>
        <v>-4.0664671471594499E-2</v>
      </c>
      <c r="O31">
        <f t="shared" si="10"/>
        <v>4.0664671471594499E-2</v>
      </c>
      <c r="P31">
        <f t="shared" si="11"/>
        <v>6.0537772033466446E-4</v>
      </c>
      <c r="Q31">
        <f t="shared" si="12"/>
        <v>3.0189590629151075E-5</v>
      </c>
    </row>
    <row r="32" spans="1:17" x14ac:dyDescent="0.25">
      <c r="A32" s="16">
        <v>2007</v>
      </c>
      <c r="B32" s="16">
        <v>7</v>
      </c>
      <c r="C32" s="16" t="str">
        <f t="shared" si="0"/>
        <v>2007 7</v>
      </c>
      <c r="D32" s="16">
        <v>31</v>
      </c>
      <c r="E32" s="16">
        <v>181</v>
      </c>
      <c r="F32">
        <f t="shared" si="1"/>
        <v>180.71947225882997</v>
      </c>
      <c r="G32">
        <f t="shared" si="2"/>
        <v>178.34217214461106</v>
      </c>
      <c r="H32">
        <f t="shared" si="4"/>
        <v>183.09677237304888</v>
      </c>
      <c r="I32">
        <f t="shared" si="3"/>
        <v>2.3812329427547296</v>
      </c>
      <c r="J32">
        <f t="shared" si="5"/>
        <v>185.47800531580361</v>
      </c>
      <c r="K32">
        <f t="shared" si="6"/>
        <v>-4.4780053158036139</v>
      </c>
      <c r="L32">
        <f t="shared" si="7"/>
        <v>4.4780053158036139</v>
      </c>
      <c r="M32">
        <f t="shared" si="8"/>
        <v>20.052531608365424</v>
      </c>
      <c r="N32">
        <f t="shared" si="9"/>
        <v>-2.4740360860793446E-2</v>
      </c>
      <c r="O32">
        <f t="shared" si="10"/>
        <v>2.4740360860793446E-2</v>
      </c>
      <c r="P32">
        <f t="shared" si="11"/>
        <v>1.712252775737904E-4</v>
      </c>
      <c r="Q32">
        <f t="shared" si="12"/>
        <v>3.69341595189402E-3</v>
      </c>
    </row>
    <row r="33" spans="1:17" x14ac:dyDescent="0.25">
      <c r="A33" s="16">
        <v>2007</v>
      </c>
      <c r="B33" s="16">
        <v>8</v>
      </c>
      <c r="C33" s="16" t="str">
        <f t="shared" si="0"/>
        <v>2007 8</v>
      </c>
      <c r="D33" s="16">
        <v>32</v>
      </c>
      <c r="E33" s="16">
        <v>170</v>
      </c>
      <c r="F33">
        <f t="shared" si="1"/>
        <v>175.35530641905217</v>
      </c>
      <c r="G33">
        <f t="shared" si="2"/>
        <v>176.84750499065223</v>
      </c>
      <c r="H33">
        <f t="shared" si="4"/>
        <v>173.86310784745211</v>
      </c>
      <c r="I33">
        <f t="shared" si="3"/>
        <v>-1.4946671539588403</v>
      </c>
      <c r="J33">
        <f t="shared" si="5"/>
        <v>172.36844069349328</v>
      </c>
      <c r="K33">
        <f t="shared" si="6"/>
        <v>-2.3684406934932838</v>
      </c>
      <c r="L33">
        <f t="shared" si="7"/>
        <v>2.3684406934932838</v>
      </c>
      <c r="M33">
        <f t="shared" si="8"/>
        <v>5.6095113185949472</v>
      </c>
      <c r="N33">
        <f t="shared" si="9"/>
        <v>-1.3932004079372258E-2</v>
      </c>
      <c r="O33">
        <f t="shared" si="10"/>
        <v>1.3932004079372258E-2</v>
      </c>
      <c r="P33">
        <f t="shared" si="11"/>
        <v>8.0355240049754108E-5</v>
      </c>
      <c r="Q33">
        <f t="shared" si="12"/>
        <v>3.7681660899653982E-2</v>
      </c>
    </row>
    <row r="34" spans="1:17" x14ac:dyDescent="0.25">
      <c r="A34" s="16">
        <v>2007</v>
      </c>
      <c r="B34" s="16">
        <v>9</v>
      </c>
      <c r="C34" s="16" t="str">
        <f t="shared" si="0"/>
        <v>2007 9</v>
      </c>
      <c r="D34" s="16">
        <v>33</v>
      </c>
      <c r="E34" s="16">
        <v>137</v>
      </c>
      <c r="F34">
        <f t="shared" si="1"/>
        <v>156.16180327827848</v>
      </c>
      <c r="G34">
        <f t="shared" si="2"/>
        <v>166.49610598349068</v>
      </c>
      <c r="H34">
        <f t="shared" si="4"/>
        <v>145.82750057306629</v>
      </c>
      <c r="I34">
        <f t="shared" si="3"/>
        <v>-10.351399007161517</v>
      </c>
      <c r="J34">
        <f t="shared" si="5"/>
        <v>135.47610156590477</v>
      </c>
      <c r="K34">
        <f t="shared" si="6"/>
        <v>1.52389843409523</v>
      </c>
      <c r="L34">
        <f t="shared" si="7"/>
        <v>1.52389843409523</v>
      </c>
      <c r="M34">
        <f t="shared" si="8"/>
        <v>2.3222664374378938</v>
      </c>
      <c r="N34">
        <f t="shared" si="9"/>
        <v>1.1123346234271752E-2</v>
      </c>
      <c r="O34">
        <f t="shared" si="10"/>
        <v>1.1123346234271752E-2</v>
      </c>
      <c r="P34">
        <f t="shared" si="11"/>
        <v>5.7075703783726296E-3</v>
      </c>
      <c r="Q34">
        <f t="shared" si="12"/>
        <v>0</v>
      </c>
    </row>
    <row r="35" spans="1:17" x14ac:dyDescent="0.25">
      <c r="A35" s="16">
        <v>2007</v>
      </c>
      <c r="B35" s="16">
        <v>10</v>
      </c>
      <c r="C35" s="16" t="str">
        <f t="shared" si="0"/>
        <v>2007 10</v>
      </c>
      <c r="D35" s="16">
        <v>34</v>
      </c>
      <c r="E35" s="16">
        <v>137</v>
      </c>
      <c r="F35">
        <f t="shared" ref="F35:F66" si="13">alpha2*E35+(1-alpha2)*F34</f>
        <v>146.5729832233346</v>
      </c>
      <c r="G35">
        <f t="shared" ref="G35:G66" si="14">alpha2*F35+(1-alpha2)*G34</f>
        <v>156.52631158025451</v>
      </c>
      <c r="H35">
        <f t="shared" si="4"/>
        <v>136.61965486641469</v>
      </c>
      <c r="I35">
        <f t="shared" ref="I35:I66" si="15">(alpha2/(1-alpha2))*(F35-G35)</f>
        <v>-9.9697944032362074</v>
      </c>
      <c r="J35">
        <f t="shared" si="5"/>
        <v>126.64986046317848</v>
      </c>
      <c r="K35">
        <f t="shared" si="6"/>
        <v>10.350139536821516</v>
      </c>
      <c r="L35">
        <f t="shared" si="7"/>
        <v>10.350139536821516</v>
      </c>
      <c r="M35">
        <f t="shared" si="8"/>
        <v>107.1253884316759</v>
      </c>
      <c r="N35">
        <f t="shared" si="9"/>
        <v>7.5548463772419819E-2</v>
      </c>
      <c r="O35">
        <f t="shared" si="10"/>
        <v>7.5548463772419819E-2</v>
      </c>
      <c r="P35">
        <f t="shared" si="11"/>
        <v>5.2858352631401321E-3</v>
      </c>
      <c r="Q35">
        <f t="shared" si="12"/>
        <v>5.3279343598486864E-5</v>
      </c>
    </row>
    <row r="36" spans="1:17" x14ac:dyDescent="0.25">
      <c r="A36" s="16">
        <v>2007</v>
      </c>
      <c r="B36" s="16">
        <v>11</v>
      </c>
      <c r="C36" s="16" t="str">
        <f t="shared" si="0"/>
        <v>2007 11</v>
      </c>
      <c r="D36" s="16">
        <v>35</v>
      </c>
      <c r="E36" s="16">
        <v>138</v>
      </c>
      <c r="F36">
        <f t="shared" si="13"/>
        <v>142.28294891556178</v>
      </c>
      <c r="G36">
        <f t="shared" si="14"/>
        <v>149.39874432650515</v>
      </c>
      <c r="H36">
        <f t="shared" si="4"/>
        <v>135.1671535046184</v>
      </c>
      <c r="I36">
        <f t="shared" si="15"/>
        <v>-7.1275672537493486</v>
      </c>
      <c r="J36">
        <f t="shared" si="5"/>
        <v>128.03958625086904</v>
      </c>
      <c r="K36">
        <f t="shared" si="6"/>
        <v>9.9604137491309643</v>
      </c>
      <c r="L36">
        <f t="shared" si="7"/>
        <v>9.9604137491309643</v>
      </c>
      <c r="M36">
        <f t="shared" si="8"/>
        <v>99.209842053877153</v>
      </c>
      <c r="N36">
        <f t="shared" si="9"/>
        <v>7.2176911225586698E-2</v>
      </c>
      <c r="O36">
        <f t="shared" si="10"/>
        <v>7.2176911225586698E-2</v>
      </c>
      <c r="P36">
        <f t="shared" si="11"/>
        <v>2.6472711377155938E-3</v>
      </c>
      <c r="Q36">
        <f t="shared" si="12"/>
        <v>2.7777777777777776E-2</v>
      </c>
    </row>
    <row r="37" spans="1:17" x14ac:dyDescent="0.25">
      <c r="A37" s="16">
        <v>2007</v>
      </c>
      <c r="B37" s="16">
        <v>12</v>
      </c>
      <c r="C37" s="16" t="str">
        <f t="shared" si="0"/>
        <v>2007 12</v>
      </c>
      <c r="D37" s="16">
        <v>36</v>
      </c>
      <c r="E37" s="16">
        <v>161</v>
      </c>
      <c r="F37">
        <f t="shared" si="13"/>
        <v>151.64920908436957</v>
      </c>
      <c r="G37">
        <f t="shared" si="14"/>
        <v>150.52490668657993</v>
      </c>
      <c r="H37">
        <f t="shared" si="4"/>
        <v>152.77351148215922</v>
      </c>
      <c r="I37">
        <f t="shared" si="15"/>
        <v>1.1261623600747925</v>
      </c>
      <c r="J37">
        <f t="shared" si="5"/>
        <v>153.89967384223402</v>
      </c>
      <c r="K37">
        <f t="shared" si="6"/>
        <v>7.1003261577659771</v>
      </c>
      <c r="L37">
        <f t="shared" si="7"/>
        <v>7.1003261577659771</v>
      </c>
      <c r="M37">
        <f t="shared" si="8"/>
        <v>50.414631546655762</v>
      </c>
      <c r="N37">
        <f t="shared" si="9"/>
        <v>4.4101404706620974E-2</v>
      </c>
      <c r="O37">
        <f t="shared" si="10"/>
        <v>4.4101404706620974E-2</v>
      </c>
      <c r="P37">
        <f t="shared" si="11"/>
        <v>5.0819518141941972E-5</v>
      </c>
      <c r="Q37">
        <f t="shared" si="12"/>
        <v>1.3926931831333669E-2</v>
      </c>
    </row>
    <row r="38" spans="1:17" x14ac:dyDescent="0.25">
      <c r="A38" s="16">
        <v>2008</v>
      </c>
      <c r="B38" s="16">
        <v>1</v>
      </c>
      <c r="C38" s="16" t="str">
        <f t="shared" si="0"/>
        <v>2008 1</v>
      </c>
      <c r="D38" s="16">
        <v>37</v>
      </c>
      <c r="E38" s="16">
        <v>180</v>
      </c>
      <c r="F38">
        <f t="shared" si="13"/>
        <v>165.83632021150882</v>
      </c>
      <c r="G38">
        <f t="shared" si="14"/>
        <v>158.18694073135109</v>
      </c>
      <c r="H38">
        <f t="shared" si="4"/>
        <v>173.48569969166655</v>
      </c>
      <c r="I38">
        <f t="shared" si="15"/>
        <v>7.6620340447711506</v>
      </c>
      <c r="J38">
        <f t="shared" si="5"/>
        <v>181.14773373643771</v>
      </c>
      <c r="K38">
        <f t="shared" si="6"/>
        <v>-1.1477337364377149</v>
      </c>
      <c r="L38">
        <f t="shared" si="7"/>
        <v>1.1477337364377149</v>
      </c>
      <c r="M38">
        <f t="shared" si="8"/>
        <v>1.3172927297572781</v>
      </c>
      <c r="N38">
        <f t="shared" si="9"/>
        <v>-6.3762985357650832E-3</v>
      </c>
      <c r="O38">
        <f t="shared" si="10"/>
        <v>6.3762985357650832E-3</v>
      </c>
      <c r="P38">
        <f t="shared" si="11"/>
        <v>1.8185306802291613E-3</v>
      </c>
      <c r="Q38">
        <f t="shared" si="12"/>
        <v>1.0000000000000002E-2</v>
      </c>
    </row>
    <row r="39" spans="1:17" x14ac:dyDescent="0.25">
      <c r="A39" s="16">
        <v>2008</v>
      </c>
      <c r="B39" s="16">
        <v>2</v>
      </c>
      <c r="C39" s="16" t="str">
        <f t="shared" si="0"/>
        <v>2008 2</v>
      </c>
      <c r="D39" s="16">
        <v>38</v>
      </c>
      <c r="E39" s="16">
        <v>198</v>
      </c>
      <c r="F39">
        <f t="shared" si="13"/>
        <v>181.93145141172778</v>
      </c>
      <c r="G39">
        <f t="shared" si="14"/>
        <v>170.06900824348978</v>
      </c>
      <c r="H39">
        <f t="shared" si="4"/>
        <v>193.79389457996578</v>
      </c>
      <c r="I39">
        <f t="shared" si="15"/>
        <v>11.882067512138686</v>
      </c>
      <c r="J39">
        <f t="shared" si="5"/>
        <v>205.67596209210447</v>
      </c>
      <c r="K39">
        <f t="shared" si="6"/>
        <v>-7.67596209210447</v>
      </c>
      <c r="L39">
        <f t="shared" si="7"/>
        <v>7.67596209210447</v>
      </c>
      <c r="M39">
        <f t="shared" si="8"/>
        <v>58.920394039424835</v>
      </c>
      <c r="N39">
        <f t="shared" si="9"/>
        <v>-3.8767485313658936E-2</v>
      </c>
      <c r="O39">
        <f t="shared" si="10"/>
        <v>3.8767485313658936E-2</v>
      </c>
      <c r="P39">
        <f t="shared" si="11"/>
        <v>3.5964072791438884E-3</v>
      </c>
      <c r="Q39">
        <f t="shared" si="12"/>
        <v>1.020304050607081E-4</v>
      </c>
    </row>
    <row r="40" spans="1:17" x14ac:dyDescent="0.25">
      <c r="A40" s="16">
        <v>2008</v>
      </c>
      <c r="B40" s="16">
        <v>3</v>
      </c>
      <c r="C40" s="16" t="str">
        <f t="shared" si="0"/>
        <v>2008 3</v>
      </c>
      <c r="D40" s="16">
        <v>39</v>
      </c>
      <c r="E40" s="16">
        <v>196</v>
      </c>
      <c r="F40">
        <f t="shared" si="13"/>
        <v>188.97153938716895</v>
      </c>
      <c r="G40">
        <f t="shared" si="14"/>
        <v>179.52808508962238</v>
      </c>
      <c r="H40">
        <f t="shared" si="4"/>
        <v>198.41499368471551</v>
      </c>
      <c r="I40">
        <f t="shared" si="15"/>
        <v>9.4590768461326498</v>
      </c>
      <c r="J40">
        <f t="shared" si="5"/>
        <v>207.87407053084817</v>
      </c>
      <c r="K40">
        <f t="shared" si="6"/>
        <v>-11.874070530848172</v>
      </c>
      <c r="L40">
        <f t="shared" si="7"/>
        <v>11.874070530848172</v>
      </c>
      <c r="M40">
        <f t="shared" si="8"/>
        <v>140.993550971557</v>
      </c>
      <c r="N40">
        <f t="shared" si="9"/>
        <v>-6.0581992504327407E-2</v>
      </c>
      <c r="O40">
        <f t="shared" si="10"/>
        <v>6.0581992504327407E-2</v>
      </c>
      <c r="P40">
        <f t="shared" si="11"/>
        <v>2.3254747603753258E-3</v>
      </c>
      <c r="Q40">
        <f t="shared" si="12"/>
        <v>2.3427738442315701E-4</v>
      </c>
    </row>
    <row r="41" spans="1:17" x14ac:dyDescent="0.25">
      <c r="A41" s="16">
        <v>2008</v>
      </c>
      <c r="B41" s="16">
        <v>4</v>
      </c>
      <c r="C41" s="16" t="str">
        <f t="shared" si="0"/>
        <v>2008 4</v>
      </c>
      <c r="D41" s="16">
        <v>40</v>
      </c>
      <c r="E41" s="16">
        <v>199</v>
      </c>
      <c r="F41">
        <f t="shared" si="13"/>
        <v>193.98991385057531</v>
      </c>
      <c r="G41">
        <f t="shared" si="14"/>
        <v>186.76497567034272</v>
      </c>
      <c r="H41">
        <f t="shared" si="4"/>
        <v>201.21485203080789</v>
      </c>
      <c r="I41">
        <f t="shared" si="15"/>
        <v>7.2368905807203436</v>
      </c>
      <c r="J41">
        <f t="shared" si="5"/>
        <v>208.45174261152823</v>
      </c>
      <c r="K41">
        <f t="shared" si="6"/>
        <v>-9.4517426115282319</v>
      </c>
      <c r="L41">
        <f t="shared" si="7"/>
        <v>9.4517426115282319</v>
      </c>
      <c r="M41">
        <f t="shared" si="8"/>
        <v>89.335438394578517</v>
      </c>
      <c r="N41">
        <f t="shared" si="9"/>
        <v>-4.7496194027780061E-2</v>
      </c>
      <c r="O41">
        <f t="shared" si="10"/>
        <v>4.7496194027780061E-2</v>
      </c>
      <c r="P41">
        <f t="shared" si="11"/>
        <v>1.3190496683794539E-3</v>
      </c>
      <c r="Q41">
        <f t="shared" si="12"/>
        <v>1.01007550314386E-4</v>
      </c>
    </row>
    <row r="42" spans="1:17" x14ac:dyDescent="0.25">
      <c r="A42" s="16">
        <v>2008</v>
      </c>
      <c r="B42" s="16">
        <v>5</v>
      </c>
      <c r="C42" s="16" t="str">
        <f t="shared" si="0"/>
        <v>2008 5</v>
      </c>
      <c r="D42" s="16">
        <v>41</v>
      </c>
      <c r="E42" s="16">
        <v>197</v>
      </c>
      <c r="F42">
        <f t="shared" si="13"/>
        <v>195.49620081206558</v>
      </c>
      <c r="G42">
        <f t="shared" si="14"/>
        <v>191.13419632913576</v>
      </c>
      <c r="H42">
        <f t="shared" si="4"/>
        <v>199.8582052949954</v>
      </c>
      <c r="I42">
        <f t="shared" si="15"/>
        <v>4.3692206587930293</v>
      </c>
      <c r="J42">
        <f t="shared" si="5"/>
        <v>204.22742595378844</v>
      </c>
      <c r="K42">
        <f t="shared" si="6"/>
        <v>-7.2274259537884404</v>
      </c>
      <c r="L42">
        <f t="shared" si="7"/>
        <v>7.2274259537884404</v>
      </c>
      <c r="M42">
        <f t="shared" si="8"/>
        <v>52.235685917494749</v>
      </c>
      <c r="N42">
        <f t="shared" si="9"/>
        <v>-3.6687441389789036E-2</v>
      </c>
      <c r="O42">
        <f t="shared" si="10"/>
        <v>3.6687441389789036E-2</v>
      </c>
      <c r="P42">
        <f t="shared" si="11"/>
        <v>4.8591944203594509E-4</v>
      </c>
      <c r="Q42">
        <f t="shared" si="12"/>
        <v>1.6104511840037104E-2</v>
      </c>
    </row>
    <row r="43" spans="1:17" x14ac:dyDescent="0.25">
      <c r="A43" s="16">
        <v>2008</v>
      </c>
      <c r="B43" s="16">
        <v>6</v>
      </c>
      <c r="C43" s="16" t="str">
        <f t="shared" si="0"/>
        <v>2008 6</v>
      </c>
      <c r="D43" s="16">
        <v>42</v>
      </c>
      <c r="E43" s="16">
        <v>172</v>
      </c>
      <c r="F43">
        <f t="shared" si="13"/>
        <v>183.73839084555158</v>
      </c>
      <c r="G43">
        <f t="shared" si="14"/>
        <v>187.43323734768927</v>
      </c>
      <c r="H43">
        <f t="shared" si="4"/>
        <v>180.04354434341388</v>
      </c>
      <c r="I43">
        <f t="shared" si="15"/>
        <v>-3.7009589814465369</v>
      </c>
      <c r="J43">
        <f t="shared" si="5"/>
        <v>176.34258536196734</v>
      </c>
      <c r="K43">
        <f t="shared" si="6"/>
        <v>-4.3425853619673376</v>
      </c>
      <c r="L43">
        <f t="shared" si="7"/>
        <v>4.3425853619673376</v>
      </c>
      <c r="M43">
        <f t="shared" si="8"/>
        <v>18.858047625972993</v>
      </c>
      <c r="N43">
        <f t="shared" si="9"/>
        <v>-2.5247589313763589E-2</v>
      </c>
      <c r="O43">
        <f t="shared" si="10"/>
        <v>2.5247589313763589E-2</v>
      </c>
      <c r="P43">
        <f t="shared" si="11"/>
        <v>4.6388845879126797E-4</v>
      </c>
      <c r="Q43">
        <f t="shared" si="12"/>
        <v>0</v>
      </c>
    </row>
    <row r="44" spans="1:17" x14ac:dyDescent="0.25">
      <c r="A44" s="16">
        <v>2008</v>
      </c>
      <c r="B44" s="16">
        <v>7</v>
      </c>
      <c r="C44" s="16" t="str">
        <f t="shared" si="0"/>
        <v>2008 7</v>
      </c>
      <c r="D44" s="16">
        <v>43</v>
      </c>
      <c r="E44" s="16">
        <v>172</v>
      </c>
      <c r="F44">
        <f t="shared" si="13"/>
        <v>177.86434465491001</v>
      </c>
      <c r="G44">
        <f t="shared" si="14"/>
        <v>182.64483675596944</v>
      </c>
      <c r="H44">
        <f t="shared" si="4"/>
        <v>173.08385255385059</v>
      </c>
      <c r="I44">
        <f t="shared" si="15"/>
        <v>-4.788400591719836</v>
      </c>
      <c r="J44">
        <f t="shared" si="5"/>
        <v>168.29545196213076</v>
      </c>
      <c r="K44">
        <f t="shared" si="6"/>
        <v>3.7045480378692446</v>
      </c>
      <c r="L44">
        <f t="shared" si="7"/>
        <v>3.7045480378692446</v>
      </c>
      <c r="M44">
        <f t="shared" si="8"/>
        <v>13.723676164880869</v>
      </c>
      <c r="N44">
        <f t="shared" si="9"/>
        <v>2.1538069987611888E-2</v>
      </c>
      <c r="O44">
        <f t="shared" si="10"/>
        <v>2.1538069987611888E-2</v>
      </c>
      <c r="P44">
        <f t="shared" si="11"/>
        <v>7.7351442685652603E-4</v>
      </c>
      <c r="Q44">
        <f t="shared" si="12"/>
        <v>1.352082206598161E-4</v>
      </c>
    </row>
    <row r="45" spans="1:17" x14ac:dyDescent="0.25">
      <c r="A45" s="16">
        <v>2008</v>
      </c>
      <c r="B45" s="16">
        <v>8</v>
      </c>
      <c r="C45" s="16" t="str">
        <f t="shared" si="0"/>
        <v>2008 8</v>
      </c>
      <c r="D45" s="16">
        <v>44</v>
      </c>
      <c r="E45" s="16">
        <v>174</v>
      </c>
      <c r="F45">
        <f t="shared" si="13"/>
        <v>175.93057542723921</v>
      </c>
      <c r="G45">
        <f t="shared" si="14"/>
        <v>179.28493149297964</v>
      </c>
      <c r="H45">
        <f t="shared" si="4"/>
        <v>172.57621936149877</v>
      </c>
      <c r="I45">
        <f t="shared" si="15"/>
        <v>-3.3599052629897557</v>
      </c>
      <c r="J45">
        <f t="shared" si="5"/>
        <v>169.21631409850903</v>
      </c>
      <c r="K45">
        <f t="shared" si="6"/>
        <v>4.7836859014909692</v>
      </c>
      <c r="L45">
        <f t="shared" si="7"/>
        <v>4.7836859014909692</v>
      </c>
      <c r="M45">
        <f t="shared" si="8"/>
        <v>22.883650804123466</v>
      </c>
      <c r="N45">
        <f t="shared" si="9"/>
        <v>2.7492447709718214E-2</v>
      </c>
      <c r="O45">
        <f t="shared" si="10"/>
        <v>2.7492447709718214E-2</v>
      </c>
      <c r="P45">
        <f t="shared" si="11"/>
        <v>3.7787762125063648E-4</v>
      </c>
      <c r="Q45">
        <f t="shared" si="12"/>
        <v>3.3822169375082575E-2</v>
      </c>
    </row>
    <row r="46" spans="1:17" x14ac:dyDescent="0.25">
      <c r="A46" s="16">
        <v>2008</v>
      </c>
      <c r="B46" s="16">
        <v>9</v>
      </c>
      <c r="C46" s="16" t="str">
        <f t="shared" si="0"/>
        <v>2008 9</v>
      </c>
      <c r="D46" s="16">
        <v>45</v>
      </c>
      <c r="E46" s="16">
        <v>142</v>
      </c>
      <c r="F46">
        <f t="shared" si="13"/>
        <v>158.95126625641007</v>
      </c>
      <c r="G46">
        <f t="shared" si="14"/>
        <v>169.1096961991305</v>
      </c>
      <c r="H46">
        <f t="shared" si="4"/>
        <v>148.79283631368963</v>
      </c>
      <c r="I46">
        <f t="shared" si="15"/>
        <v>-10.175235293849171</v>
      </c>
      <c r="J46">
        <f t="shared" si="5"/>
        <v>138.61760101984046</v>
      </c>
      <c r="K46">
        <f t="shared" si="6"/>
        <v>3.382398980159536</v>
      </c>
      <c r="L46">
        <f t="shared" si="7"/>
        <v>3.382398980159536</v>
      </c>
      <c r="M46">
        <f t="shared" si="8"/>
        <v>11.44062286098427</v>
      </c>
      <c r="N46">
        <f t="shared" si="9"/>
        <v>2.3819711127884058E-2</v>
      </c>
      <c r="O46">
        <f t="shared" si="10"/>
        <v>2.3819711127884058E-2</v>
      </c>
      <c r="P46">
        <f t="shared" si="11"/>
        <v>5.1443614710565992E-3</v>
      </c>
      <c r="Q46">
        <f t="shared" si="12"/>
        <v>1.1158500297560008E-2</v>
      </c>
    </row>
    <row r="47" spans="1:17" x14ac:dyDescent="0.25">
      <c r="A47" s="16">
        <v>2008</v>
      </c>
      <c r="B47" s="16">
        <v>10</v>
      </c>
      <c r="C47" s="16" t="str">
        <f t="shared" si="0"/>
        <v>2008 10</v>
      </c>
      <c r="D47" s="16">
        <v>46</v>
      </c>
      <c r="E47" s="16">
        <v>127</v>
      </c>
      <c r="F47">
        <f t="shared" si="13"/>
        <v>142.96242959991341</v>
      </c>
      <c r="G47">
        <f t="shared" si="14"/>
        <v>156.02525781369152</v>
      </c>
      <c r="H47">
        <f t="shared" si="4"/>
        <v>129.89960138613529</v>
      </c>
      <c r="I47">
        <f t="shared" si="15"/>
        <v>-13.084438385438972</v>
      </c>
      <c r="J47">
        <f t="shared" si="5"/>
        <v>116.81516300069632</v>
      </c>
      <c r="K47">
        <f t="shared" si="6"/>
        <v>10.184836999303684</v>
      </c>
      <c r="L47">
        <f t="shared" si="7"/>
        <v>10.184836999303684</v>
      </c>
      <c r="M47">
        <f t="shared" si="8"/>
        <v>103.73090470238527</v>
      </c>
      <c r="N47">
        <f t="shared" si="9"/>
        <v>8.0195566923651054E-2</v>
      </c>
      <c r="O47">
        <f t="shared" si="10"/>
        <v>8.0195566923651054E-2</v>
      </c>
      <c r="P47">
        <f t="shared" si="11"/>
        <v>1.0594225756266997E-2</v>
      </c>
      <c r="Q47">
        <f t="shared" si="12"/>
        <v>1.5500031000062E-3</v>
      </c>
    </row>
    <row r="48" spans="1:17" x14ac:dyDescent="0.25">
      <c r="A48" s="16">
        <v>2008</v>
      </c>
      <c r="B48" s="16">
        <v>11</v>
      </c>
      <c r="C48" s="16" t="str">
        <f t="shared" si="0"/>
        <v>2008 11</v>
      </c>
      <c r="D48" s="16">
        <v>47</v>
      </c>
      <c r="E48" s="16">
        <v>132</v>
      </c>
      <c r="F48">
        <f t="shared" si="13"/>
        <v>137.47668469000092</v>
      </c>
      <c r="G48">
        <f t="shared" si="14"/>
        <v>146.74330624702162</v>
      </c>
      <c r="H48">
        <f t="shared" si="4"/>
        <v>128.21006313298022</v>
      </c>
      <c r="I48">
        <f t="shared" si="15"/>
        <v>-9.2819515666699228</v>
      </c>
      <c r="J48">
        <f t="shared" si="5"/>
        <v>118.92811156631031</v>
      </c>
      <c r="K48">
        <f t="shared" si="6"/>
        <v>13.071888433689693</v>
      </c>
      <c r="L48">
        <f t="shared" si="7"/>
        <v>13.071888433689693</v>
      </c>
      <c r="M48">
        <f t="shared" si="8"/>
        <v>170.87426722283038</v>
      </c>
      <c r="N48">
        <f t="shared" si="9"/>
        <v>9.902945783098252E-2</v>
      </c>
      <c r="O48">
        <f t="shared" si="10"/>
        <v>9.902945783098252E-2</v>
      </c>
      <c r="P48">
        <f t="shared" si="11"/>
        <v>4.9093727951065704E-3</v>
      </c>
      <c r="Q48">
        <f t="shared" si="12"/>
        <v>4.1838842975206618E-2</v>
      </c>
    </row>
    <row r="49" spans="1:17" x14ac:dyDescent="0.25">
      <c r="A49" s="16">
        <v>2008</v>
      </c>
      <c r="B49" s="16">
        <v>12</v>
      </c>
      <c r="C49" s="16" t="str">
        <f t="shared" si="0"/>
        <v>2008 12</v>
      </c>
      <c r="D49" s="16">
        <v>48</v>
      </c>
      <c r="E49" s="16">
        <v>159</v>
      </c>
      <c r="F49">
        <f t="shared" si="13"/>
        <v>148.24723663107804</v>
      </c>
      <c r="G49">
        <f t="shared" si="14"/>
        <v>147.49589292263096</v>
      </c>
      <c r="H49">
        <f t="shared" si="4"/>
        <v>148.99858033952512</v>
      </c>
      <c r="I49">
        <f t="shared" si="15"/>
        <v>0.75258667560933123</v>
      </c>
      <c r="J49">
        <f t="shared" si="5"/>
        <v>149.75116701513446</v>
      </c>
      <c r="K49">
        <f t="shared" si="6"/>
        <v>9.2488329848655439</v>
      </c>
      <c r="L49">
        <f t="shared" si="7"/>
        <v>9.2488329848655439</v>
      </c>
      <c r="M49">
        <f t="shared" si="8"/>
        <v>85.540911581936882</v>
      </c>
      <c r="N49">
        <f t="shared" si="9"/>
        <v>5.8168760911104053E-2</v>
      </c>
      <c r="O49">
        <f t="shared" si="10"/>
        <v>5.8168760911104053E-2</v>
      </c>
      <c r="P49">
        <f t="shared" si="11"/>
        <v>2.3160278451875393E-5</v>
      </c>
      <c r="Q49">
        <f t="shared" si="12"/>
        <v>1.4239943040227838E-3</v>
      </c>
    </row>
    <row r="50" spans="1:17" x14ac:dyDescent="0.25">
      <c r="A50" s="16">
        <v>2009</v>
      </c>
      <c r="B50" s="16">
        <v>1</v>
      </c>
      <c r="C50" s="16" t="str">
        <f t="shared" si="0"/>
        <v>2009 1</v>
      </c>
      <c r="D50" s="16">
        <v>49</v>
      </c>
      <c r="E50" s="16">
        <v>165</v>
      </c>
      <c r="F50">
        <f t="shared" si="13"/>
        <v>156.6305412206699</v>
      </c>
      <c r="G50">
        <f t="shared" si="14"/>
        <v>152.06699187000331</v>
      </c>
      <c r="H50">
        <f t="shared" si="4"/>
        <v>161.19409057133649</v>
      </c>
      <c r="I50">
        <f t="shared" si="15"/>
        <v>4.5710989473723531</v>
      </c>
      <c r="J50">
        <f t="shared" si="5"/>
        <v>165.76518951870884</v>
      </c>
      <c r="K50">
        <f t="shared" si="6"/>
        <v>-0.76518951870883711</v>
      </c>
      <c r="L50">
        <f t="shared" si="7"/>
        <v>0.76518951870883711</v>
      </c>
      <c r="M50">
        <f t="shared" si="8"/>
        <v>0.58551499954186181</v>
      </c>
      <c r="N50">
        <f t="shared" si="9"/>
        <v>-4.6375122345990128E-3</v>
      </c>
      <c r="O50">
        <f t="shared" si="10"/>
        <v>4.6375122345990128E-3</v>
      </c>
      <c r="P50">
        <f t="shared" si="11"/>
        <v>7.7506828324430416E-4</v>
      </c>
      <c r="Q50">
        <f t="shared" si="12"/>
        <v>2.8797061524334255E-2</v>
      </c>
    </row>
    <row r="51" spans="1:17" x14ac:dyDescent="0.25">
      <c r="A51" s="16">
        <v>2009</v>
      </c>
      <c r="B51" s="16">
        <v>2</v>
      </c>
      <c r="C51" s="16" t="str">
        <f t="shared" si="0"/>
        <v>2009 2</v>
      </c>
      <c r="D51" s="16">
        <v>50</v>
      </c>
      <c r="E51" s="16">
        <v>193</v>
      </c>
      <c r="F51">
        <f t="shared" si="13"/>
        <v>174.83029991071041</v>
      </c>
      <c r="G51">
        <f t="shared" si="14"/>
        <v>163.45805259052688</v>
      </c>
      <c r="H51">
        <f t="shared" si="4"/>
        <v>186.20254723089394</v>
      </c>
      <c r="I51">
        <f t="shared" si="15"/>
        <v>11.391060720523562</v>
      </c>
      <c r="J51">
        <f t="shared" si="5"/>
        <v>197.59360795141751</v>
      </c>
      <c r="K51">
        <f t="shared" si="6"/>
        <v>-4.5936079514175105</v>
      </c>
      <c r="L51">
        <f t="shared" si="7"/>
        <v>4.5936079514175105</v>
      </c>
      <c r="M51">
        <f t="shared" si="8"/>
        <v>21.101234011326177</v>
      </c>
      <c r="N51">
        <f t="shared" si="9"/>
        <v>-2.3801077468484512E-2</v>
      </c>
      <c r="O51">
        <f t="shared" si="10"/>
        <v>2.3801077468484512E-2</v>
      </c>
      <c r="P51">
        <f t="shared" si="11"/>
        <v>3.4650100631804137E-3</v>
      </c>
      <c r="Q51">
        <f t="shared" si="12"/>
        <v>2.7490670890493705E-2</v>
      </c>
    </row>
    <row r="52" spans="1:17" x14ac:dyDescent="0.25">
      <c r="A52" s="16">
        <v>2009</v>
      </c>
      <c r="B52" s="16">
        <v>3</v>
      </c>
      <c r="C52" s="16" t="str">
        <f t="shared" si="0"/>
        <v>2009 3</v>
      </c>
      <c r="D52" s="16">
        <v>51</v>
      </c>
      <c r="E52" s="16">
        <v>161</v>
      </c>
      <c r="F52">
        <f t="shared" si="13"/>
        <v>167.90943472783692</v>
      </c>
      <c r="G52">
        <f t="shared" si="14"/>
        <v>165.68558314652853</v>
      </c>
      <c r="H52">
        <f t="shared" si="4"/>
        <v>170.13328630914532</v>
      </c>
      <c r="I52">
        <f t="shared" si="15"/>
        <v>2.2275305560016121</v>
      </c>
      <c r="J52">
        <f t="shared" si="5"/>
        <v>172.36081686514694</v>
      </c>
      <c r="K52">
        <f t="shared" si="6"/>
        <v>-11.360816865146944</v>
      </c>
      <c r="L52">
        <f t="shared" si="7"/>
        <v>11.360816865146944</v>
      </c>
      <c r="M52">
        <f t="shared" si="8"/>
        <v>129.06815984340724</v>
      </c>
      <c r="N52">
        <f t="shared" si="9"/>
        <v>-7.0564079907744992E-2</v>
      </c>
      <c r="O52">
        <f t="shared" si="10"/>
        <v>7.0564079907744992E-2</v>
      </c>
      <c r="P52">
        <f t="shared" si="11"/>
        <v>1.9251031321678973E-4</v>
      </c>
      <c r="Q52">
        <f t="shared" si="12"/>
        <v>1.3926931831333669E-2</v>
      </c>
    </row>
    <row r="53" spans="1:17" x14ac:dyDescent="0.25">
      <c r="A53" s="16">
        <v>2009</v>
      </c>
      <c r="B53" s="16">
        <v>4</v>
      </c>
      <c r="C53" s="16" t="str">
        <f t="shared" si="0"/>
        <v>2009 4</v>
      </c>
      <c r="D53" s="16">
        <v>52</v>
      </c>
      <c r="E53" s="16">
        <v>180</v>
      </c>
      <c r="F53">
        <f t="shared" si="13"/>
        <v>173.95971366420127</v>
      </c>
      <c r="G53">
        <f t="shared" si="14"/>
        <v>169.8260676036997</v>
      </c>
      <c r="H53">
        <f t="shared" si="4"/>
        <v>178.09335972470285</v>
      </c>
      <c r="I53">
        <f t="shared" si="15"/>
        <v>4.1404844571711754</v>
      </c>
      <c r="J53">
        <f t="shared" si="5"/>
        <v>182.23384418187402</v>
      </c>
      <c r="K53">
        <f t="shared" si="6"/>
        <v>-2.2338441818740193</v>
      </c>
      <c r="L53">
        <f t="shared" si="7"/>
        <v>2.2338441818740193</v>
      </c>
      <c r="M53">
        <f t="shared" si="8"/>
        <v>4.9900598288924067</v>
      </c>
      <c r="N53">
        <f t="shared" si="9"/>
        <v>-1.2410245454855664E-2</v>
      </c>
      <c r="O53">
        <f t="shared" si="10"/>
        <v>1.2410245454855664E-2</v>
      </c>
      <c r="P53">
        <f t="shared" si="11"/>
        <v>5.2822985029640963E-4</v>
      </c>
      <c r="Q53">
        <f t="shared" si="12"/>
        <v>1.2345679012345679E-4</v>
      </c>
    </row>
    <row r="54" spans="1:17" x14ac:dyDescent="0.25">
      <c r="A54" s="16">
        <v>2009</v>
      </c>
      <c r="B54" s="16">
        <v>5</v>
      </c>
      <c r="C54" s="16" t="str">
        <f t="shared" si="0"/>
        <v>2009 5</v>
      </c>
      <c r="D54" s="16">
        <v>53</v>
      </c>
      <c r="E54" s="16">
        <v>178</v>
      </c>
      <c r="F54">
        <f t="shared" si="13"/>
        <v>175.98152643838517</v>
      </c>
      <c r="G54">
        <f t="shared" si="14"/>
        <v>172.90634070035139</v>
      </c>
      <c r="H54">
        <f t="shared" si="4"/>
        <v>179.05671217641896</v>
      </c>
      <c r="I54">
        <f t="shared" si="15"/>
        <v>3.080273096651712</v>
      </c>
      <c r="J54">
        <f t="shared" si="5"/>
        <v>182.13698527307068</v>
      </c>
      <c r="K54">
        <f t="shared" si="6"/>
        <v>-4.1369852730706782</v>
      </c>
      <c r="L54">
        <f t="shared" si="7"/>
        <v>4.1369852730706782</v>
      </c>
      <c r="M54">
        <f t="shared" si="8"/>
        <v>17.114647149603673</v>
      </c>
      <c r="N54">
        <f t="shared" si="9"/>
        <v>-2.3241490298149876E-2</v>
      </c>
      <c r="O54">
        <f t="shared" si="10"/>
        <v>2.3241490298149876E-2</v>
      </c>
      <c r="P54">
        <f t="shared" si="11"/>
        <v>2.9591292844396191E-4</v>
      </c>
      <c r="Q54">
        <f t="shared" si="12"/>
        <v>1.0225981567983839E-2</v>
      </c>
    </row>
    <row r="55" spans="1:17" x14ac:dyDescent="0.25">
      <c r="A55" s="16">
        <v>2009</v>
      </c>
      <c r="B55" s="16">
        <v>6</v>
      </c>
      <c r="C55" s="16" t="str">
        <f t="shared" si="0"/>
        <v>2009 6</v>
      </c>
      <c r="D55" s="16">
        <v>54</v>
      </c>
      <c r="E55" s="16">
        <v>160</v>
      </c>
      <c r="F55">
        <f t="shared" si="13"/>
        <v>167.98415901969767</v>
      </c>
      <c r="G55">
        <f t="shared" si="14"/>
        <v>170.44321581966585</v>
      </c>
      <c r="H55">
        <f t="shared" si="4"/>
        <v>165.52510221972949</v>
      </c>
      <c r="I55">
        <f t="shared" si="15"/>
        <v>-2.4631248806855748</v>
      </c>
      <c r="J55">
        <f t="shared" si="5"/>
        <v>163.06197733904392</v>
      </c>
      <c r="K55">
        <f t="shared" si="6"/>
        <v>-3.0619773390439207</v>
      </c>
      <c r="L55">
        <f t="shared" si="7"/>
        <v>3.0619773390439207</v>
      </c>
      <c r="M55">
        <f t="shared" si="8"/>
        <v>9.3757052248184891</v>
      </c>
      <c r="N55">
        <f t="shared" si="9"/>
        <v>-1.9137358369024506E-2</v>
      </c>
      <c r="O55">
        <f t="shared" si="10"/>
        <v>1.9137358369024506E-2</v>
      </c>
      <c r="P55">
        <f t="shared" si="11"/>
        <v>2.357307817753302E-4</v>
      </c>
      <c r="Q55">
        <f t="shared" si="12"/>
        <v>4.7265625000000007E-3</v>
      </c>
    </row>
    <row r="56" spans="1:17" x14ac:dyDescent="0.25">
      <c r="A56" s="16">
        <v>2009</v>
      </c>
      <c r="B56" s="16">
        <v>7</v>
      </c>
      <c r="C56" s="16" t="str">
        <f t="shared" si="0"/>
        <v>2009 7</v>
      </c>
      <c r="D56" s="16">
        <v>55</v>
      </c>
      <c r="E56" s="16">
        <v>171</v>
      </c>
      <c r="F56">
        <f t="shared" si="13"/>
        <v>169.49332577475073</v>
      </c>
      <c r="G56">
        <f t="shared" si="14"/>
        <v>169.96787826503191</v>
      </c>
      <c r="H56">
        <f t="shared" si="4"/>
        <v>169.01877328446955</v>
      </c>
      <c r="I56">
        <f t="shared" si="15"/>
        <v>-0.47533755463395883</v>
      </c>
      <c r="J56">
        <f t="shared" si="5"/>
        <v>168.54343572983558</v>
      </c>
      <c r="K56">
        <f t="shared" si="6"/>
        <v>2.4565642701644208</v>
      </c>
      <c r="L56">
        <f t="shared" si="7"/>
        <v>2.4565642701644208</v>
      </c>
      <c r="M56">
        <f t="shared" si="8"/>
        <v>6.0347080134484532</v>
      </c>
      <c r="N56">
        <f t="shared" si="9"/>
        <v>1.4365872924938133E-2</v>
      </c>
      <c r="O56">
        <f t="shared" si="10"/>
        <v>1.4365872924938133E-2</v>
      </c>
      <c r="P56">
        <f t="shared" si="11"/>
        <v>7.5810962019303465E-6</v>
      </c>
      <c r="Q56">
        <f t="shared" si="12"/>
        <v>3.0778701138811941E-4</v>
      </c>
    </row>
    <row r="57" spans="1:17" x14ac:dyDescent="0.25">
      <c r="A57" s="16">
        <v>2009</v>
      </c>
      <c r="B57" s="16">
        <v>8</v>
      </c>
      <c r="C57" s="16" t="str">
        <f t="shared" si="0"/>
        <v>2009 8</v>
      </c>
      <c r="D57" s="16">
        <v>56</v>
      </c>
      <c r="E57" s="16">
        <v>174</v>
      </c>
      <c r="F57">
        <f t="shared" si="13"/>
        <v>171.74852522360194</v>
      </c>
      <c r="G57">
        <f t="shared" si="14"/>
        <v>170.8589375781429</v>
      </c>
      <c r="H57">
        <f t="shared" si="4"/>
        <v>172.63811286906099</v>
      </c>
      <c r="I57">
        <f t="shared" si="15"/>
        <v>0.89105931311103692</v>
      </c>
      <c r="J57">
        <f t="shared" si="5"/>
        <v>173.52917218217203</v>
      </c>
      <c r="K57">
        <f t="shared" si="6"/>
        <v>0.47082781782796701</v>
      </c>
      <c r="L57">
        <f t="shared" si="7"/>
        <v>0.47082781782796701</v>
      </c>
      <c r="M57">
        <f t="shared" si="8"/>
        <v>0.22167883404064528</v>
      </c>
      <c r="N57">
        <f t="shared" si="9"/>
        <v>2.7059069990113048E-3</v>
      </c>
      <c r="O57">
        <f t="shared" si="10"/>
        <v>2.7059069990113048E-3</v>
      </c>
      <c r="P57">
        <f t="shared" si="11"/>
        <v>2.4430989667662272E-5</v>
      </c>
      <c r="Q57">
        <f t="shared" si="12"/>
        <v>4.7694543532831292E-2</v>
      </c>
    </row>
    <row r="58" spans="1:17" x14ac:dyDescent="0.25">
      <c r="A58" s="16">
        <v>2009</v>
      </c>
      <c r="B58" s="16">
        <v>9</v>
      </c>
      <c r="C58" s="16" t="str">
        <f t="shared" si="0"/>
        <v>2009 9</v>
      </c>
      <c r="D58" s="16">
        <v>57</v>
      </c>
      <c r="E58" s="16">
        <v>136</v>
      </c>
      <c r="F58">
        <f t="shared" si="13"/>
        <v>153.85948990575591</v>
      </c>
      <c r="G58">
        <f t="shared" si="14"/>
        <v>162.35218889709716</v>
      </c>
      <c r="H58">
        <f t="shared" si="4"/>
        <v>145.36679091441465</v>
      </c>
      <c r="I58">
        <f t="shared" si="15"/>
        <v>-8.506748681045762</v>
      </c>
      <c r="J58">
        <f t="shared" si="5"/>
        <v>136.86004223336889</v>
      </c>
      <c r="K58">
        <f t="shared" si="6"/>
        <v>-0.86004223336888685</v>
      </c>
      <c r="L58">
        <f t="shared" si="7"/>
        <v>0.86004223336888685</v>
      </c>
      <c r="M58">
        <f t="shared" si="8"/>
        <v>0.73967264317814285</v>
      </c>
      <c r="N58">
        <f t="shared" si="9"/>
        <v>-6.3238399512418149E-3</v>
      </c>
      <c r="O58">
        <f t="shared" si="10"/>
        <v>6.3238399512418149E-3</v>
      </c>
      <c r="P58">
        <f t="shared" si="11"/>
        <v>3.9138694907186215E-3</v>
      </c>
      <c r="Q58">
        <f t="shared" si="12"/>
        <v>5.406574394463668E-5</v>
      </c>
    </row>
    <row r="59" spans="1:17" x14ac:dyDescent="0.25">
      <c r="A59" s="16">
        <v>2009</v>
      </c>
      <c r="B59" s="16">
        <v>10</v>
      </c>
      <c r="C59" s="16" t="str">
        <f t="shared" si="0"/>
        <v>2009 10</v>
      </c>
      <c r="D59" s="16">
        <v>58</v>
      </c>
      <c r="E59" s="16">
        <v>135</v>
      </c>
      <c r="F59">
        <f t="shared" si="13"/>
        <v>144.42195146492861</v>
      </c>
      <c r="G59">
        <f t="shared" si="14"/>
        <v>153.37966069697831</v>
      </c>
      <c r="H59">
        <f t="shared" si="4"/>
        <v>135.46424223287892</v>
      </c>
      <c r="I59">
        <f t="shared" si="15"/>
        <v>-8.9725282001188322</v>
      </c>
      <c r="J59">
        <f t="shared" si="5"/>
        <v>126.49171403276009</v>
      </c>
      <c r="K59">
        <f t="shared" si="6"/>
        <v>8.5082859672399138</v>
      </c>
      <c r="L59">
        <f t="shared" si="7"/>
        <v>8.5082859672399138</v>
      </c>
      <c r="M59">
        <f t="shared" si="8"/>
        <v>72.39093010033163</v>
      </c>
      <c r="N59">
        <f t="shared" si="9"/>
        <v>6.3024340498073442E-2</v>
      </c>
      <c r="O59">
        <f t="shared" si="10"/>
        <v>6.3024340498073442E-2</v>
      </c>
      <c r="P59">
        <f t="shared" si="11"/>
        <v>4.409618909018362E-3</v>
      </c>
      <c r="Q59">
        <f t="shared" si="12"/>
        <v>5.4869684499314136E-5</v>
      </c>
    </row>
    <row r="60" spans="1:17" x14ac:dyDescent="0.25">
      <c r="A60" s="16">
        <v>2009</v>
      </c>
      <c r="B60" s="16">
        <v>11</v>
      </c>
      <c r="C60" s="16" t="str">
        <f t="shared" si="0"/>
        <v>2009 11</v>
      </c>
      <c r="D60" s="16">
        <v>59</v>
      </c>
      <c r="E60" s="16">
        <v>136</v>
      </c>
      <c r="F60">
        <f t="shared" si="13"/>
        <v>140.20749544866129</v>
      </c>
      <c r="G60">
        <f t="shared" si="14"/>
        <v>146.78813481260212</v>
      </c>
      <c r="H60">
        <f t="shared" si="4"/>
        <v>133.62685608472046</v>
      </c>
      <c r="I60">
        <f t="shared" si="15"/>
        <v>-6.5915258843761952</v>
      </c>
      <c r="J60">
        <f t="shared" si="5"/>
        <v>127.03533020034426</v>
      </c>
      <c r="K60">
        <f t="shared" si="6"/>
        <v>8.9646697996557378</v>
      </c>
      <c r="L60">
        <f t="shared" si="7"/>
        <v>8.9646697996557378</v>
      </c>
      <c r="M60">
        <f t="shared" si="8"/>
        <v>80.365304616859646</v>
      </c>
      <c r="N60">
        <f t="shared" si="9"/>
        <v>6.5916689703351017E-2</v>
      </c>
      <c r="O60">
        <f t="shared" si="10"/>
        <v>6.5916689703351017E-2</v>
      </c>
      <c r="P60">
        <f t="shared" si="11"/>
        <v>2.324404713346117E-3</v>
      </c>
      <c r="Q60">
        <f t="shared" si="12"/>
        <v>5.8877595155709339E-2</v>
      </c>
    </row>
    <row r="61" spans="1:17" x14ac:dyDescent="0.25">
      <c r="A61" s="16">
        <v>2009</v>
      </c>
      <c r="B61" s="16">
        <v>12</v>
      </c>
      <c r="C61" s="16" t="str">
        <f t="shared" si="0"/>
        <v>2009 12</v>
      </c>
      <c r="D61" s="16">
        <v>60</v>
      </c>
      <c r="E61" s="16">
        <v>169</v>
      </c>
      <c r="F61">
        <f t="shared" si="13"/>
        <v>154.61564592721811</v>
      </c>
      <c r="G61">
        <f t="shared" si="14"/>
        <v>150.70512500742419</v>
      </c>
      <c r="H61">
        <f t="shared" si="4"/>
        <v>158.52616684701204</v>
      </c>
      <c r="I61">
        <f t="shared" si="15"/>
        <v>3.9169901948220516</v>
      </c>
      <c r="J61">
        <f t="shared" si="5"/>
        <v>162.4431570418341</v>
      </c>
      <c r="K61">
        <f t="shared" si="6"/>
        <v>6.5568429581659018</v>
      </c>
      <c r="L61">
        <f t="shared" si="7"/>
        <v>6.5568429581659018</v>
      </c>
      <c r="M61">
        <f t="shared" si="8"/>
        <v>42.992189578049775</v>
      </c>
      <c r="N61">
        <f t="shared" si="9"/>
        <v>3.8797887326425452E-2</v>
      </c>
      <c r="O61">
        <f t="shared" si="10"/>
        <v>3.8797887326425452E-2</v>
      </c>
      <c r="P61">
        <f t="shared" si="11"/>
        <v>5.4004484076535767E-4</v>
      </c>
      <c r="Q61">
        <f t="shared" si="12"/>
        <v>1.2604600679247927E-3</v>
      </c>
    </row>
    <row r="62" spans="1:17" x14ac:dyDescent="0.25">
      <c r="A62" s="16">
        <v>2010</v>
      </c>
      <c r="B62" s="16">
        <v>1</v>
      </c>
      <c r="C62" s="16" t="str">
        <f t="shared" si="0"/>
        <v>2010 1</v>
      </c>
      <c r="D62" s="16">
        <v>61</v>
      </c>
      <c r="E62" s="16">
        <v>175</v>
      </c>
      <c r="F62">
        <f t="shared" si="13"/>
        <v>164.81624658580751</v>
      </c>
      <c r="G62">
        <f t="shared" si="14"/>
        <v>157.76651707076604</v>
      </c>
      <c r="H62">
        <f t="shared" si="4"/>
        <v>171.86597610084897</v>
      </c>
      <c r="I62">
        <f t="shared" si="15"/>
        <v>7.0613920633418337</v>
      </c>
      <c r="J62">
        <f t="shared" si="5"/>
        <v>178.9273681641908</v>
      </c>
      <c r="K62">
        <f t="shared" si="6"/>
        <v>-3.9273681641907956</v>
      </c>
      <c r="L62">
        <f t="shared" si="7"/>
        <v>3.9273681641907956</v>
      </c>
      <c r="M62">
        <f t="shared" si="8"/>
        <v>15.424220697099379</v>
      </c>
      <c r="N62">
        <f t="shared" si="9"/>
        <v>-2.2442103795375975E-2</v>
      </c>
      <c r="O62">
        <f t="shared" si="10"/>
        <v>2.2442103795375975E-2</v>
      </c>
      <c r="P62">
        <f t="shared" si="11"/>
        <v>1.6385226232456674E-3</v>
      </c>
      <c r="Q62">
        <f t="shared" si="12"/>
        <v>3.1379591836734687E-2</v>
      </c>
    </row>
    <row r="63" spans="1:17" x14ac:dyDescent="0.25">
      <c r="A63" s="16">
        <v>2010</v>
      </c>
      <c r="B63" s="16">
        <v>2</v>
      </c>
      <c r="C63" s="16" t="str">
        <f t="shared" si="0"/>
        <v>2010 2</v>
      </c>
      <c r="D63" s="16">
        <v>62</v>
      </c>
      <c r="E63" s="16">
        <v>206</v>
      </c>
      <c r="F63">
        <f t="shared" si="13"/>
        <v>185.42514205043892</v>
      </c>
      <c r="G63">
        <f t="shared" si="14"/>
        <v>171.60725919955627</v>
      </c>
      <c r="H63">
        <f t="shared" si="4"/>
        <v>199.24302490132158</v>
      </c>
      <c r="I63">
        <f t="shared" si="15"/>
        <v>13.840742128790188</v>
      </c>
      <c r="J63">
        <f t="shared" si="5"/>
        <v>213.08376703011177</v>
      </c>
      <c r="K63">
        <f t="shared" si="6"/>
        <v>-7.0837670301117726</v>
      </c>
      <c r="L63">
        <f t="shared" si="7"/>
        <v>7.0837670301117726</v>
      </c>
      <c r="M63">
        <f t="shared" si="8"/>
        <v>50.179755336898559</v>
      </c>
      <c r="N63">
        <f t="shared" si="9"/>
        <v>-3.4387218592775597E-2</v>
      </c>
      <c r="O63">
        <f t="shared" si="10"/>
        <v>3.4387218592775597E-2</v>
      </c>
      <c r="P63">
        <f t="shared" si="11"/>
        <v>4.4964180000645537E-3</v>
      </c>
      <c r="Q63">
        <f t="shared" si="12"/>
        <v>1.592987086436045E-2</v>
      </c>
    </row>
    <row r="64" spans="1:17" x14ac:dyDescent="0.25">
      <c r="A64" s="16">
        <v>2010</v>
      </c>
      <c r="B64" s="16">
        <v>3</v>
      </c>
      <c r="C64" s="16" t="str">
        <f t="shared" si="0"/>
        <v>2010 3</v>
      </c>
      <c r="D64" s="16">
        <v>63</v>
      </c>
      <c r="E64" s="16">
        <v>180</v>
      </c>
      <c r="F64">
        <f t="shared" si="13"/>
        <v>182.71032914172181</v>
      </c>
      <c r="G64">
        <f t="shared" si="14"/>
        <v>177.16338239875273</v>
      </c>
      <c r="H64">
        <f t="shared" si="4"/>
        <v>188.2572758846909</v>
      </c>
      <c r="I64">
        <f t="shared" si="15"/>
        <v>5.5561231991964375</v>
      </c>
      <c r="J64">
        <f t="shared" si="5"/>
        <v>193.81339908388733</v>
      </c>
      <c r="K64">
        <f t="shared" si="6"/>
        <v>-13.813399083887333</v>
      </c>
      <c r="L64">
        <f t="shared" si="7"/>
        <v>13.813399083887333</v>
      </c>
      <c r="M64">
        <f t="shared" si="8"/>
        <v>190.80999425073941</v>
      </c>
      <c r="N64">
        <f t="shared" si="9"/>
        <v>-7.6741106021596298E-2</v>
      </c>
      <c r="O64">
        <f t="shared" si="10"/>
        <v>7.6741106021596298E-2</v>
      </c>
      <c r="P64">
        <f t="shared" si="11"/>
        <v>9.5284625860436929E-4</v>
      </c>
      <c r="Q64">
        <f t="shared" si="12"/>
        <v>6.0493827160493828E-3</v>
      </c>
    </row>
    <row r="65" spans="1:17" x14ac:dyDescent="0.25">
      <c r="A65" s="16">
        <v>2010</v>
      </c>
      <c r="B65" s="16">
        <v>4</v>
      </c>
      <c r="C65" s="16" t="str">
        <f t="shared" si="0"/>
        <v>2010 4</v>
      </c>
      <c r="D65" s="16">
        <v>64</v>
      </c>
      <c r="E65" s="16">
        <v>194</v>
      </c>
      <c r="F65">
        <f t="shared" si="13"/>
        <v>188.35982990986139</v>
      </c>
      <c r="G65">
        <f t="shared" si="14"/>
        <v>182.7662329697294</v>
      </c>
      <c r="H65">
        <f t="shared" si="4"/>
        <v>193.95342684999338</v>
      </c>
      <c r="I65">
        <f t="shared" si="15"/>
        <v>5.6028505709766758</v>
      </c>
      <c r="J65">
        <f t="shared" si="5"/>
        <v>199.55627742097005</v>
      </c>
      <c r="K65">
        <f t="shared" si="6"/>
        <v>-5.5562774209700478</v>
      </c>
      <c r="L65">
        <f t="shared" si="7"/>
        <v>5.5562774209700478</v>
      </c>
      <c r="M65">
        <f t="shared" si="8"/>
        <v>30.872218778781566</v>
      </c>
      <c r="N65">
        <f t="shared" si="9"/>
        <v>-2.8640605262732207E-2</v>
      </c>
      <c r="O65">
        <f t="shared" si="10"/>
        <v>2.8640605262732207E-2</v>
      </c>
      <c r="P65">
        <f t="shared" si="11"/>
        <v>8.3346435823170267E-4</v>
      </c>
      <c r="Q65">
        <f t="shared" si="12"/>
        <v>2.3913274524391541E-4</v>
      </c>
    </row>
    <row r="66" spans="1:17" x14ac:dyDescent="0.25">
      <c r="A66" s="16">
        <v>2010</v>
      </c>
      <c r="B66" s="16">
        <v>5</v>
      </c>
      <c r="C66" s="16" t="str">
        <f t="shared" si="0"/>
        <v>2010 5</v>
      </c>
      <c r="D66" s="16">
        <v>65</v>
      </c>
      <c r="E66" s="16">
        <v>197</v>
      </c>
      <c r="F66">
        <f t="shared" si="13"/>
        <v>192.68348541530975</v>
      </c>
      <c r="G66">
        <f t="shared" si="14"/>
        <v>187.72895739389253</v>
      </c>
      <c r="H66">
        <f t="shared" si="4"/>
        <v>197.63801343672696</v>
      </c>
      <c r="I66">
        <f t="shared" si="15"/>
        <v>4.9627244241631718</v>
      </c>
      <c r="J66">
        <f t="shared" si="5"/>
        <v>202.60073786089015</v>
      </c>
      <c r="K66">
        <f t="shared" si="6"/>
        <v>-5.600737860890149</v>
      </c>
      <c r="L66">
        <f t="shared" si="7"/>
        <v>5.600737860890149</v>
      </c>
      <c r="M66">
        <f t="shared" si="8"/>
        <v>31.368264586408362</v>
      </c>
      <c r="N66">
        <f t="shared" si="9"/>
        <v>-2.8430141425838319E-2</v>
      </c>
      <c r="O66">
        <f t="shared" si="10"/>
        <v>2.8430141425838319E-2</v>
      </c>
      <c r="P66">
        <f t="shared" si="11"/>
        <v>6.2879075308474425E-4</v>
      </c>
      <c r="Q66">
        <f t="shared" si="12"/>
        <v>1.2471333968924735E-2</v>
      </c>
    </row>
    <row r="67" spans="1:17" x14ac:dyDescent="0.25">
      <c r="A67" s="16">
        <v>2010</v>
      </c>
      <c r="B67" s="16">
        <v>6</v>
      </c>
      <c r="C67" s="16" t="str">
        <f t="shared" ref="C67:C130" si="16">CONCATENATE(A67," ",B67)</f>
        <v>2010 6</v>
      </c>
      <c r="D67" s="16">
        <v>66</v>
      </c>
      <c r="E67" s="16">
        <v>175</v>
      </c>
      <c r="F67">
        <f t="shared" ref="F67:F98" si="17">alpha2*E67+(1-alpha2)*F66</f>
        <v>183.83443519132354</v>
      </c>
      <c r="G67">
        <f t="shared" ref="G67:G98" si="18">alpha2*F67+(1-alpha2)*G66</f>
        <v>185.78008692183471</v>
      </c>
      <c r="H67">
        <f t="shared" si="4"/>
        <v>181.88878346081236</v>
      </c>
      <c r="I67">
        <f t="shared" ref="I67:I98" si="19">(alpha2/(1-alpha2))*(F67-G67)</f>
        <v>-1.948870472057834</v>
      </c>
      <c r="J67">
        <f t="shared" si="5"/>
        <v>179.93991298875454</v>
      </c>
      <c r="K67">
        <f t="shared" si="6"/>
        <v>-4.9399129887545428</v>
      </c>
      <c r="L67">
        <f t="shared" si="7"/>
        <v>4.9399129887545428</v>
      </c>
      <c r="M67">
        <f t="shared" si="8"/>
        <v>24.40274033646584</v>
      </c>
      <c r="N67">
        <f t="shared" si="9"/>
        <v>-2.8228074221454531E-2</v>
      </c>
      <c r="O67">
        <f t="shared" si="10"/>
        <v>2.8228074221454531E-2</v>
      </c>
      <c r="P67">
        <f t="shared" si="11"/>
        <v>1.2212702415077822E-4</v>
      </c>
      <c r="Q67">
        <f t="shared" si="12"/>
        <v>1.7273469387755102E-2</v>
      </c>
    </row>
    <row r="68" spans="1:17" x14ac:dyDescent="0.25">
      <c r="A68" s="16">
        <v>2010</v>
      </c>
      <c r="B68" s="16">
        <v>7</v>
      </c>
      <c r="C68" s="16" t="str">
        <f t="shared" si="16"/>
        <v>2010 7</v>
      </c>
      <c r="D68" s="16">
        <v>67</v>
      </c>
      <c r="E68" s="16">
        <v>198</v>
      </c>
      <c r="F68">
        <f t="shared" si="17"/>
        <v>190.92307136791032</v>
      </c>
      <c r="G68">
        <f t="shared" si="18"/>
        <v>188.35370442967633</v>
      </c>
      <c r="H68">
        <f t="shared" ref="H68:H131" si="20">2*F68-G68</f>
        <v>193.49243830614432</v>
      </c>
      <c r="I68">
        <f t="shared" si="19"/>
        <v>2.573617507841611</v>
      </c>
      <c r="J68">
        <f t="shared" ref="J68:J131" si="21">H68+I68</f>
        <v>196.06605581398594</v>
      </c>
      <c r="K68">
        <f t="shared" ref="K68:K131" si="22">E68-J68</f>
        <v>1.9339441860140596</v>
      </c>
      <c r="L68">
        <f t="shared" ref="L68:L131" si="23">ABS(K68)</f>
        <v>1.9339441860140596</v>
      </c>
      <c r="M68">
        <f t="shared" ref="M68:M131" si="24">K68^2</f>
        <v>3.7401401146175837</v>
      </c>
      <c r="N68">
        <f t="shared" ref="N68:N131" si="25">K68/E68</f>
        <v>9.7673948788588871E-3</v>
      </c>
      <c r="O68">
        <f t="shared" ref="O68:O131" si="26">ABS(N68)</f>
        <v>9.7673948788588871E-3</v>
      </c>
      <c r="P68">
        <f t="shared" ref="P68:P131" si="27">((J69-E69)/E68)^2</f>
        <v>1.6818389951198234E-4</v>
      </c>
      <c r="Q68">
        <f t="shared" ref="Q68:Q131" si="28">((E69-E68)/E68)^2</f>
        <v>2.0661157024793389E-3</v>
      </c>
    </row>
    <row r="69" spans="1:17" x14ac:dyDescent="0.25">
      <c r="A69" s="16">
        <v>2010</v>
      </c>
      <c r="B69" s="16">
        <v>8</v>
      </c>
      <c r="C69" s="16" t="str">
        <f t="shared" si="16"/>
        <v>2010 8</v>
      </c>
      <c r="D69" s="16">
        <v>68</v>
      </c>
      <c r="E69" s="16">
        <v>189</v>
      </c>
      <c r="F69">
        <f t="shared" si="17"/>
        <v>189.96074099472409</v>
      </c>
      <c r="G69">
        <f t="shared" si="18"/>
        <v>189.1578868033377</v>
      </c>
      <c r="H69">
        <f t="shared" si="20"/>
        <v>190.76359518611048</v>
      </c>
      <c r="I69">
        <f t="shared" si="19"/>
        <v>0.80418237366135581</v>
      </c>
      <c r="J69">
        <f t="shared" si="21"/>
        <v>191.56777755977183</v>
      </c>
      <c r="K69">
        <f t="shared" si="22"/>
        <v>-2.5677775597718266</v>
      </c>
      <c r="L69">
        <f t="shared" si="23"/>
        <v>2.5677775597718266</v>
      </c>
      <c r="M69">
        <f t="shared" si="24"/>
        <v>6.5934815964677567</v>
      </c>
      <c r="N69">
        <f t="shared" si="25"/>
        <v>-1.358612465487739E-2</v>
      </c>
      <c r="O69">
        <f t="shared" si="26"/>
        <v>1.358612465487739E-2</v>
      </c>
      <c r="P69">
        <f t="shared" si="27"/>
        <v>1.6413004882339386E-5</v>
      </c>
      <c r="Q69">
        <f t="shared" si="28"/>
        <v>5.4197810811567416E-2</v>
      </c>
    </row>
    <row r="70" spans="1:17" x14ac:dyDescent="0.25">
      <c r="A70" s="16">
        <v>2010</v>
      </c>
      <c r="B70" s="16">
        <v>9</v>
      </c>
      <c r="C70" s="16" t="str">
        <f t="shared" si="16"/>
        <v>2010 9</v>
      </c>
      <c r="D70" s="16">
        <v>69</v>
      </c>
      <c r="E70" s="16">
        <v>145</v>
      </c>
      <c r="F70">
        <f t="shared" si="17"/>
        <v>167.46179093901304</v>
      </c>
      <c r="G70">
        <f t="shared" si="18"/>
        <v>178.30087318533171</v>
      </c>
      <c r="H70">
        <f t="shared" si="20"/>
        <v>156.62270869269437</v>
      </c>
      <c r="I70">
        <f t="shared" si="19"/>
        <v>-10.857013618006002</v>
      </c>
      <c r="J70">
        <f t="shared" si="21"/>
        <v>145.76569507468838</v>
      </c>
      <c r="K70">
        <f t="shared" si="22"/>
        <v>-0.76569507468838083</v>
      </c>
      <c r="L70">
        <f t="shared" si="23"/>
        <v>0.76569507468838083</v>
      </c>
      <c r="M70">
        <f t="shared" si="24"/>
        <v>0.58628894740204507</v>
      </c>
      <c r="N70">
        <f t="shared" si="25"/>
        <v>-5.2806556875060751E-3</v>
      </c>
      <c r="O70">
        <f t="shared" si="26"/>
        <v>5.2806556875060751E-3</v>
      </c>
      <c r="P70">
        <f t="shared" si="27"/>
        <v>5.6062087922943106E-3</v>
      </c>
      <c r="Q70">
        <f t="shared" si="28"/>
        <v>4.7562425683709869E-5</v>
      </c>
    </row>
    <row r="71" spans="1:17" x14ac:dyDescent="0.25">
      <c r="A71" s="16">
        <v>2010</v>
      </c>
      <c r="B71" s="16">
        <v>10</v>
      </c>
      <c r="C71" s="16" t="str">
        <f t="shared" si="16"/>
        <v>2010 10</v>
      </c>
      <c r="D71" s="16">
        <v>70</v>
      </c>
      <c r="E71" s="16">
        <v>146</v>
      </c>
      <c r="F71">
        <f t="shared" si="17"/>
        <v>156.72202660773502</v>
      </c>
      <c r="G71">
        <f t="shared" si="18"/>
        <v>167.50253266273734</v>
      </c>
      <c r="H71">
        <f t="shared" si="20"/>
        <v>145.9415205527327</v>
      </c>
      <c r="I71">
        <f t="shared" si="19"/>
        <v>-10.798340522594396</v>
      </c>
      <c r="J71">
        <f t="shared" si="21"/>
        <v>135.1431800301383</v>
      </c>
      <c r="K71">
        <f t="shared" si="22"/>
        <v>10.856819969861704</v>
      </c>
      <c r="L71">
        <f t="shared" si="23"/>
        <v>10.856819969861704</v>
      </c>
      <c r="M71">
        <f t="shared" si="24"/>
        <v>117.87053985798788</v>
      </c>
      <c r="N71">
        <f t="shared" si="25"/>
        <v>7.4361780615491119E-2</v>
      </c>
      <c r="O71">
        <f t="shared" si="26"/>
        <v>7.4361780615491119E-2</v>
      </c>
      <c r="P71">
        <f t="shared" si="27"/>
        <v>5.4586674772515737E-3</v>
      </c>
      <c r="Q71">
        <f t="shared" si="28"/>
        <v>4.2221805216738595E-4</v>
      </c>
    </row>
    <row r="72" spans="1:17" x14ac:dyDescent="0.25">
      <c r="A72" s="16">
        <v>2010</v>
      </c>
      <c r="B72" s="16">
        <v>11</v>
      </c>
      <c r="C72" s="16" t="str">
        <f t="shared" si="16"/>
        <v>2010 11</v>
      </c>
      <c r="D72" s="16">
        <v>71</v>
      </c>
      <c r="E72" s="16">
        <v>149</v>
      </c>
      <c r="F72">
        <f t="shared" si="17"/>
        <v>152.85782225672824</v>
      </c>
      <c r="G72">
        <f t="shared" si="18"/>
        <v>160.17412568555216</v>
      </c>
      <c r="H72">
        <f t="shared" si="20"/>
        <v>145.54151882790433</v>
      </c>
      <c r="I72">
        <f t="shared" si="19"/>
        <v>-7.3284069771851348</v>
      </c>
      <c r="J72">
        <f t="shared" si="21"/>
        <v>138.2131118507192</v>
      </c>
      <c r="K72">
        <f t="shared" si="22"/>
        <v>10.786888149280799</v>
      </c>
      <c r="L72">
        <f t="shared" si="23"/>
        <v>10.786888149280799</v>
      </c>
      <c r="M72">
        <f t="shared" si="24"/>
        <v>116.35695594509453</v>
      </c>
      <c r="N72">
        <f t="shared" si="25"/>
        <v>7.2395222478394625E-2</v>
      </c>
      <c r="O72">
        <f t="shared" si="26"/>
        <v>7.2395222478394625E-2</v>
      </c>
      <c r="P72">
        <f t="shared" si="27"/>
        <v>2.3946845043313746E-3</v>
      </c>
      <c r="Q72">
        <f t="shared" si="28"/>
        <v>5.2069726588892397E-2</v>
      </c>
    </row>
    <row r="73" spans="1:17" x14ac:dyDescent="0.25">
      <c r="A73" s="16">
        <v>2010</v>
      </c>
      <c r="B73" s="16">
        <v>12</v>
      </c>
      <c r="C73" s="16" t="str">
        <f t="shared" si="16"/>
        <v>2010 12</v>
      </c>
      <c r="D73" s="16">
        <v>72</v>
      </c>
      <c r="E73" s="16">
        <v>183</v>
      </c>
      <c r="F73">
        <f t="shared" si="17"/>
        <v>167.9413670696533</v>
      </c>
      <c r="G73">
        <f t="shared" si="18"/>
        <v>164.06095610927781</v>
      </c>
      <c r="H73">
        <f t="shared" si="20"/>
        <v>171.82177803002878</v>
      </c>
      <c r="I73">
        <f t="shared" si="19"/>
        <v>3.8868304237256903</v>
      </c>
      <c r="J73">
        <f t="shared" si="21"/>
        <v>175.70860845375447</v>
      </c>
      <c r="K73">
        <f t="shared" si="22"/>
        <v>7.291391546245535</v>
      </c>
      <c r="L73">
        <f t="shared" si="23"/>
        <v>7.291391546245535</v>
      </c>
      <c r="M73">
        <f t="shared" si="24"/>
        <v>53.164390680660851</v>
      </c>
      <c r="N73">
        <f t="shared" si="25"/>
        <v>3.9843669651614948E-2</v>
      </c>
      <c r="O73">
        <f t="shared" si="26"/>
        <v>3.9843669651614948E-2</v>
      </c>
      <c r="P73">
        <f t="shared" si="27"/>
        <v>4.5559625870148423E-4</v>
      </c>
      <c r="Q73">
        <f t="shared" si="28"/>
        <v>7.6443011137985609E-3</v>
      </c>
    </row>
    <row r="74" spans="1:17" x14ac:dyDescent="0.25">
      <c r="A74" s="16">
        <v>2011</v>
      </c>
      <c r="B74" s="16">
        <v>1</v>
      </c>
      <c r="C74" s="16" t="str">
        <f t="shared" si="16"/>
        <v>2011 1</v>
      </c>
      <c r="D74" s="16">
        <v>73</v>
      </c>
      <c r="E74" s="16">
        <v>199</v>
      </c>
      <c r="F74">
        <f t="shared" si="17"/>
        <v>183.48351819168511</v>
      </c>
      <c r="G74">
        <f t="shared" si="18"/>
        <v>173.78026332214841</v>
      </c>
      <c r="H74">
        <f t="shared" si="20"/>
        <v>193.1867730612218</v>
      </c>
      <c r="I74">
        <f t="shared" si="19"/>
        <v>9.7193072128706213</v>
      </c>
      <c r="J74">
        <f t="shared" si="21"/>
        <v>202.90608027409243</v>
      </c>
      <c r="K74">
        <f t="shared" si="22"/>
        <v>-3.9060802740924316</v>
      </c>
      <c r="L74">
        <f t="shared" si="23"/>
        <v>3.9060802740924316</v>
      </c>
      <c r="M74">
        <f t="shared" si="24"/>
        <v>15.257463107654006</v>
      </c>
      <c r="N74">
        <f t="shared" si="25"/>
        <v>-1.9628544090916741E-2</v>
      </c>
      <c r="O74">
        <f t="shared" si="26"/>
        <v>1.9628544090916741E-2</v>
      </c>
      <c r="P74">
        <f t="shared" si="27"/>
        <v>2.3915451971084863E-3</v>
      </c>
      <c r="Q74">
        <f t="shared" si="28"/>
        <v>9.1159314158733365E-3</v>
      </c>
    </row>
    <row r="75" spans="1:17" x14ac:dyDescent="0.25">
      <c r="A75" s="16">
        <v>2011</v>
      </c>
      <c r="B75" s="16">
        <v>2</v>
      </c>
      <c r="C75" s="16" t="str">
        <f t="shared" si="16"/>
        <v>2011 2</v>
      </c>
      <c r="D75" s="16">
        <v>74</v>
      </c>
      <c r="E75" s="16">
        <v>218</v>
      </c>
      <c r="F75">
        <f t="shared" si="17"/>
        <v>200.75602267276707</v>
      </c>
      <c r="G75">
        <f t="shared" si="18"/>
        <v>187.2792904492963</v>
      </c>
      <c r="H75">
        <f t="shared" si="20"/>
        <v>214.23275489623785</v>
      </c>
      <c r="I75">
        <f t="shared" si="19"/>
        <v>13.499027127147867</v>
      </c>
      <c r="J75">
        <f t="shared" si="21"/>
        <v>227.7317820233857</v>
      </c>
      <c r="K75">
        <f t="shared" si="22"/>
        <v>-9.7317820233857049</v>
      </c>
      <c r="L75">
        <f t="shared" si="23"/>
        <v>9.7317820233857049</v>
      </c>
      <c r="M75">
        <f t="shared" si="24"/>
        <v>94.707581350693161</v>
      </c>
      <c r="N75">
        <f t="shared" si="25"/>
        <v>-4.4641201942136263E-2</v>
      </c>
      <c r="O75">
        <f t="shared" si="26"/>
        <v>4.4641201942136263E-2</v>
      </c>
      <c r="P75">
        <f t="shared" si="27"/>
        <v>3.8166565136061393E-3</v>
      </c>
      <c r="Q75">
        <f t="shared" si="28"/>
        <v>1.6496927868024577E-2</v>
      </c>
    </row>
    <row r="76" spans="1:17" x14ac:dyDescent="0.25">
      <c r="A76" s="16">
        <v>2011</v>
      </c>
      <c r="B76" s="16">
        <v>3</v>
      </c>
      <c r="C76" s="16" t="str">
        <f t="shared" si="16"/>
        <v>2011 3</v>
      </c>
      <c r="D76" s="16">
        <v>75</v>
      </c>
      <c r="E76" s="16">
        <v>190</v>
      </c>
      <c r="F76">
        <f t="shared" si="17"/>
        <v>195.37356652194251</v>
      </c>
      <c r="G76">
        <f t="shared" si="18"/>
        <v>191.32977336097639</v>
      </c>
      <c r="H76">
        <f t="shared" si="20"/>
        <v>199.41735968290863</v>
      </c>
      <c r="I76">
        <f t="shared" si="19"/>
        <v>4.0504829116800778</v>
      </c>
      <c r="J76">
        <f t="shared" si="21"/>
        <v>203.46784259458872</v>
      </c>
      <c r="K76">
        <f t="shared" si="22"/>
        <v>-13.467842594588717</v>
      </c>
      <c r="L76">
        <f t="shared" si="23"/>
        <v>13.467842594588717</v>
      </c>
      <c r="M76">
        <f t="shared" si="24"/>
        <v>181.38278415261814</v>
      </c>
      <c r="N76">
        <f t="shared" si="25"/>
        <v>-7.0883382076782728E-2</v>
      </c>
      <c r="O76">
        <f t="shared" si="26"/>
        <v>7.0883382076782728E-2</v>
      </c>
      <c r="P76">
        <f t="shared" si="27"/>
        <v>4.5977835638157804E-4</v>
      </c>
      <c r="Q76">
        <f t="shared" si="28"/>
        <v>4.8864265927977837E-2</v>
      </c>
    </row>
    <row r="77" spans="1:17" x14ac:dyDescent="0.25">
      <c r="A77" s="16">
        <v>2011</v>
      </c>
      <c r="B77" s="16">
        <v>4</v>
      </c>
      <c r="C77" s="16" t="str">
        <f t="shared" si="16"/>
        <v>2011 4</v>
      </c>
      <c r="D77" s="16">
        <v>76</v>
      </c>
      <c r="E77" s="16">
        <v>232</v>
      </c>
      <c r="F77">
        <f t="shared" si="17"/>
        <v>213.70191875346686</v>
      </c>
      <c r="G77">
        <f t="shared" si="18"/>
        <v>202.52509111349775</v>
      </c>
      <c r="H77">
        <f t="shared" si="20"/>
        <v>224.87874639343596</v>
      </c>
      <c r="I77">
        <f t="shared" si="19"/>
        <v>11.195317752521358</v>
      </c>
      <c r="J77">
        <f t="shared" si="21"/>
        <v>236.07406414595732</v>
      </c>
      <c r="K77">
        <f t="shared" si="22"/>
        <v>-4.0740641459573226</v>
      </c>
      <c r="L77">
        <f t="shared" si="23"/>
        <v>4.0740641459573226</v>
      </c>
      <c r="M77">
        <f t="shared" si="24"/>
        <v>16.59799866537497</v>
      </c>
      <c r="N77">
        <f t="shared" si="25"/>
        <v>-1.7560621318781562E-2</v>
      </c>
      <c r="O77">
        <f t="shared" si="26"/>
        <v>1.7560621318781562E-2</v>
      </c>
      <c r="P77">
        <f t="shared" si="27"/>
        <v>2.3272101433241088E-3</v>
      </c>
      <c r="Q77">
        <f t="shared" si="28"/>
        <v>0</v>
      </c>
    </row>
    <row r="78" spans="1:17" x14ac:dyDescent="0.25">
      <c r="A78" s="16">
        <v>2011</v>
      </c>
      <c r="B78" s="16">
        <v>5</v>
      </c>
      <c r="C78" s="16" t="str">
        <f t="shared" si="16"/>
        <v>2011 5</v>
      </c>
      <c r="D78" s="16">
        <v>77</v>
      </c>
      <c r="E78" s="16">
        <v>232</v>
      </c>
      <c r="F78">
        <f t="shared" si="17"/>
        <v>222.85852086839645</v>
      </c>
      <c r="G78">
        <f t="shared" si="18"/>
        <v>212.70020856920112</v>
      </c>
      <c r="H78">
        <f t="shared" si="20"/>
        <v>233.01683316759178</v>
      </c>
      <c r="I78">
        <f t="shared" si="19"/>
        <v>10.175117455703369</v>
      </c>
      <c r="J78">
        <f t="shared" si="21"/>
        <v>243.19195062329516</v>
      </c>
      <c r="K78">
        <f t="shared" si="22"/>
        <v>-11.191950623295156</v>
      </c>
      <c r="L78">
        <f t="shared" si="23"/>
        <v>11.191950623295156</v>
      </c>
      <c r="M78">
        <f t="shared" si="24"/>
        <v>125.25975875427683</v>
      </c>
      <c r="N78">
        <f t="shared" si="25"/>
        <v>-4.8241166479720501E-2</v>
      </c>
      <c r="O78">
        <f t="shared" si="26"/>
        <v>4.8241166479720501E-2</v>
      </c>
      <c r="P78">
        <f t="shared" si="27"/>
        <v>1.915059780788865E-3</v>
      </c>
      <c r="Q78">
        <f t="shared" si="28"/>
        <v>4.7562425683709865E-3</v>
      </c>
    </row>
    <row r="79" spans="1:17" x14ac:dyDescent="0.25">
      <c r="A79" s="16">
        <v>2011</v>
      </c>
      <c r="B79" s="16">
        <v>6</v>
      </c>
      <c r="C79" s="16" t="str">
        <f t="shared" si="16"/>
        <v>2011 6</v>
      </c>
      <c r="D79" s="16">
        <v>78</v>
      </c>
      <c r="E79" s="16">
        <v>216</v>
      </c>
      <c r="F79">
        <f t="shared" si="17"/>
        <v>219.42642622181998</v>
      </c>
      <c r="G79">
        <f t="shared" si="18"/>
        <v>216.06609693496165</v>
      </c>
      <c r="H79">
        <f t="shared" si="20"/>
        <v>222.78675550867831</v>
      </c>
      <c r="I79">
        <f t="shared" si="19"/>
        <v>3.3658883657605099</v>
      </c>
      <c r="J79">
        <f t="shared" si="21"/>
        <v>226.15264387443881</v>
      </c>
      <c r="K79">
        <f t="shared" si="22"/>
        <v>-10.152643874438809</v>
      </c>
      <c r="L79">
        <f t="shared" si="23"/>
        <v>10.152643874438809</v>
      </c>
      <c r="M79">
        <f t="shared" si="24"/>
        <v>103.07617764117987</v>
      </c>
      <c r="N79">
        <f t="shared" si="25"/>
        <v>-4.7002980900179674E-2</v>
      </c>
      <c r="O79">
        <f t="shared" si="26"/>
        <v>4.7002980900179674E-2</v>
      </c>
      <c r="P79">
        <f t="shared" si="27"/>
        <v>2.447176257869318E-4</v>
      </c>
      <c r="Q79">
        <f t="shared" si="28"/>
        <v>1.4489026063100135E-2</v>
      </c>
    </row>
    <row r="80" spans="1:17" x14ac:dyDescent="0.25">
      <c r="A80" s="16">
        <v>2011</v>
      </c>
      <c r="B80" s="16">
        <v>7</v>
      </c>
      <c r="C80" s="16" t="str">
        <f t="shared" si="16"/>
        <v>2011 7</v>
      </c>
      <c r="D80" s="16">
        <v>79</v>
      </c>
      <c r="E80" s="16">
        <v>242</v>
      </c>
      <c r="F80">
        <f t="shared" si="17"/>
        <v>230.72254140537041</v>
      </c>
      <c r="G80">
        <f t="shared" si="18"/>
        <v>223.40037579332665</v>
      </c>
      <c r="H80">
        <f t="shared" si="20"/>
        <v>238.04470701741417</v>
      </c>
      <c r="I80">
        <f t="shared" si="19"/>
        <v>7.3342788583649954</v>
      </c>
      <c r="J80">
        <f t="shared" si="21"/>
        <v>245.37898587577916</v>
      </c>
      <c r="K80">
        <f t="shared" si="22"/>
        <v>-3.3789858757791649</v>
      </c>
      <c r="L80">
        <f t="shared" si="23"/>
        <v>3.3789858757791649</v>
      </c>
      <c r="M80">
        <f t="shared" si="24"/>
        <v>11.41754554871509</v>
      </c>
      <c r="N80">
        <f t="shared" si="25"/>
        <v>-1.3962751552806466E-2</v>
      </c>
      <c r="O80">
        <f t="shared" si="26"/>
        <v>1.3962751552806466E-2</v>
      </c>
      <c r="P80">
        <f t="shared" si="27"/>
        <v>9.1409015131348041E-4</v>
      </c>
      <c r="Q80">
        <f t="shared" si="28"/>
        <v>5.5324089884570731E-3</v>
      </c>
    </row>
    <row r="81" spans="1:17" x14ac:dyDescent="0.25">
      <c r="A81" s="16">
        <v>2011</v>
      </c>
      <c r="B81" s="16">
        <v>8</v>
      </c>
      <c r="C81" s="16" t="str">
        <f t="shared" si="16"/>
        <v>2011 8</v>
      </c>
      <c r="D81" s="16">
        <v>80</v>
      </c>
      <c r="E81" s="16">
        <v>224</v>
      </c>
      <c r="F81">
        <f t="shared" si="17"/>
        <v>227.35849268240503</v>
      </c>
      <c r="G81">
        <f t="shared" si="18"/>
        <v>225.38106988848159</v>
      </c>
      <c r="H81">
        <f t="shared" si="20"/>
        <v>229.33591547632847</v>
      </c>
      <c r="I81">
        <f t="shared" si="19"/>
        <v>1.9806940951549505</v>
      </c>
      <c r="J81">
        <f t="shared" si="21"/>
        <v>231.31660957148341</v>
      </c>
      <c r="K81">
        <f t="shared" si="22"/>
        <v>-7.3166095714834114</v>
      </c>
      <c r="L81">
        <f t="shared" si="23"/>
        <v>7.3166095714834114</v>
      </c>
      <c r="M81">
        <f t="shared" si="24"/>
        <v>53.532775621522667</v>
      </c>
      <c r="N81">
        <f t="shared" si="25"/>
        <v>-3.2663435586979518E-2</v>
      </c>
      <c r="O81">
        <f t="shared" si="26"/>
        <v>3.2663435586979518E-2</v>
      </c>
      <c r="P81">
        <f t="shared" si="27"/>
        <v>7.404738919975194E-5</v>
      </c>
      <c r="Q81">
        <f t="shared" si="28"/>
        <v>6.475207270408162E-2</v>
      </c>
    </row>
    <row r="82" spans="1:17" x14ac:dyDescent="0.25">
      <c r="A82" s="16">
        <v>2011</v>
      </c>
      <c r="B82" s="16">
        <v>9</v>
      </c>
      <c r="C82" s="16" t="str">
        <f t="shared" si="16"/>
        <v>2011 9</v>
      </c>
      <c r="D82" s="16">
        <v>81</v>
      </c>
      <c r="E82" s="16">
        <v>167</v>
      </c>
      <c r="F82">
        <f t="shared" si="17"/>
        <v>197.15430382219947</v>
      </c>
      <c r="G82">
        <f t="shared" si="18"/>
        <v>211.25602243799489</v>
      </c>
      <c r="H82">
        <f t="shared" si="20"/>
        <v>183.05258520640405</v>
      </c>
      <c r="I82">
        <f t="shared" si="19"/>
        <v>-14.125047450486743</v>
      </c>
      <c r="J82">
        <f t="shared" si="21"/>
        <v>168.92753775591731</v>
      </c>
      <c r="K82">
        <f t="shared" si="22"/>
        <v>-1.9275377559173137</v>
      </c>
      <c r="L82">
        <f t="shared" si="23"/>
        <v>1.9275377559173137</v>
      </c>
      <c r="M82">
        <f t="shared" si="24"/>
        <v>3.7154018004867537</v>
      </c>
      <c r="N82">
        <f t="shared" si="25"/>
        <v>-1.1542142251001879E-2</v>
      </c>
      <c r="O82">
        <f t="shared" si="26"/>
        <v>1.1542142251001879E-2</v>
      </c>
      <c r="P82">
        <f t="shared" si="27"/>
        <v>7.1564173624848433E-3</v>
      </c>
      <c r="Q82">
        <f t="shared" si="28"/>
        <v>3.585643085087311E-5</v>
      </c>
    </row>
    <row r="83" spans="1:17" x14ac:dyDescent="0.25">
      <c r="A83" s="16">
        <v>2011</v>
      </c>
      <c r="B83" s="16">
        <v>10</v>
      </c>
      <c r="C83" s="16" t="str">
        <f t="shared" si="16"/>
        <v>2011 10</v>
      </c>
      <c r="D83" s="16">
        <v>82</v>
      </c>
      <c r="E83" s="16">
        <v>166</v>
      </c>
      <c r="F83">
        <f t="shared" si="17"/>
        <v>181.56427771924075</v>
      </c>
      <c r="G83">
        <f t="shared" si="18"/>
        <v>196.39788027408878</v>
      </c>
      <c r="H83">
        <f t="shared" si="20"/>
        <v>166.73067516439272</v>
      </c>
      <c r="I83">
        <f t="shared" si="19"/>
        <v>-14.858142163906122</v>
      </c>
      <c r="J83">
        <f t="shared" si="21"/>
        <v>151.87253300048661</v>
      </c>
      <c r="K83">
        <f t="shared" si="22"/>
        <v>14.127466999513388</v>
      </c>
      <c r="L83">
        <f t="shared" si="23"/>
        <v>14.127466999513388</v>
      </c>
      <c r="M83">
        <f t="shared" si="24"/>
        <v>199.5853238223398</v>
      </c>
      <c r="N83">
        <f t="shared" si="25"/>
        <v>8.5105222888634868E-2</v>
      </c>
      <c r="O83">
        <f t="shared" si="26"/>
        <v>8.5105222888634868E-2</v>
      </c>
      <c r="P83">
        <f t="shared" si="27"/>
        <v>7.9944429516017202E-3</v>
      </c>
      <c r="Q83">
        <f t="shared" si="28"/>
        <v>9.0724343155755549E-4</v>
      </c>
    </row>
    <row r="84" spans="1:17" x14ac:dyDescent="0.25">
      <c r="A84" s="16">
        <v>2011</v>
      </c>
      <c r="B84" s="16">
        <v>11</v>
      </c>
      <c r="C84" s="16" t="str">
        <f t="shared" si="16"/>
        <v>2011 11</v>
      </c>
      <c r="D84" s="16">
        <v>83</v>
      </c>
      <c r="E84" s="16">
        <v>171</v>
      </c>
      <c r="F84">
        <f t="shared" si="17"/>
        <v>176.2777732817861</v>
      </c>
      <c r="G84">
        <f t="shared" si="18"/>
        <v>186.3295123530952</v>
      </c>
      <c r="H84">
        <f t="shared" si="20"/>
        <v>166.226034210477</v>
      </c>
      <c r="I84">
        <f t="shared" si="19"/>
        <v>-10.06836792099358</v>
      </c>
      <c r="J84">
        <f t="shared" si="21"/>
        <v>156.15766628948342</v>
      </c>
      <c r="K84">
        <f t="shared" si="22"/>
        <v>14.842333710516584</v>
      </c>
      <c r="L84">
        <f t="shared" si="23"/>
        <v>14.842333710516584</v>
      </c>
      <c r="M84">
        <f t="shared" si="24"/>
        <v>220.29486997433699</v>
      </c>
      <c r="N84">
        <f t="shared" si="25"/>
        <v>8.6797273160915692E-2</v>
      </c>
      <c r="O84">
        <f t="shared" si="26"/>
        <v>8.6797273160915692E-2</v>
      </c>
      <c r="P84">
        <f t="shared" si="27"/>
        <v>3.4350672484345234E-3</v>
      </c>
      <c r="Q84">
        <f t="shared" si="28"/>
        <v>5.7487774015936521E-2</v>
      </c>
    </row>
    <row r="85" spans="1:17" x14ac:dyDescent="0.25">
      <c r="A85" s="16">
        <v>2011</v>
      </c>
      <c r="B85" s="16">
        <v>12</v>
      </c>
      <c r="C85" s="16" t="str">
        <f t="shared" si="16"/>
        <v>2011 12</v>
      </c>
      <c r="D85" s="16">
        <v>84</v>
      </c>
      <c r="E85" s="16">
        <v>212</v>
      </c>
      <c r="F85">
        <f t="shared" si="17"/>
        <v>194.15364847935444</v>
      </c>
      <c r="G85">
        <f t="shared" si="18"/>
        <v>190.24481365906007</v>
      </c>
      <c r="H85">
        <f t="shared" si="20"/>
        <v>198.06248329964882</v>
      </c>
      <c r="I85">
        <f t="shared" si="19"/>
        <v>3.9153013059648645</v>
      </c>
      <c r="J85">
        <f t="shared" si="21"/>
        <v>201.97778460561369</v>
      </c>
      <c r="K85">
        <f t="shared" si="22"/>
        <v>10.022215394386308</v>
      </c>
      <c r="L85">
        <f t="shared" si="23"/>
        <v>10.022215394386308</v>
      </c>
      <c r="M85">
        <f t="shared" si="24"/>
        <v>100.44480141147389</v>
      </c>
      <c r="N85">
        <f t="shared" si="25"/>
        <v>4.7274600916916543E-2</v>
      </c>
      <c r="O85">
        <f t="shared" si="26"/>
        <v>4.7274600916916543E-2</v>
      </c>
      <c r="P85">
        <f t="shared" si="27"/>
        <v>3.4368197963928411E-4</v>
      </c>
      <c r="Q85">
        <f t="shared" si="28"/>
        <v>1.4239943040227838E-3</v>
      </c>
    </row>
    <row r="86" spans="1:17" x14ac:dyDescent="0.25">
      <c r="A86" s="16">
        <v>2012</v>
      </c>
      <c r="B86" s="16">
        <v>1</v>
      </c>
      <c r="C86" s="16" t="str">
        <f t="shared" si="16"/>
        <v>2012 1</v>
      </c>
      <c r="D86" s="16">
        <v>85</v>
      </c>
      <c r="E86" s="16">
        <v>220</v>
      </c>
      <c r="F86">
        <f t="shared" si="17"/>
        <v>207.0875049754828</v>
      </c>
      <c r="G86">
        <f t="shared" si="18"/>
        <v>198.67311938419081</v>
      </c>
      <c r="H86">
        <f t="shared" si="20"/>
        <v>215.50189056677479</v>
      </c>
      <c r="I86">
        <f t="shared" si="19"/>
        <v>8.4283057251307412</v>
      </c>
      <c r="J86">
        <f t="shared" si="21"/>
        <v>223.93019629190553</v>
      </c>
      <c r="K86">
        <f t="shared" si="22"/>
        <v>-3.9301962919055313</v>
      </c>
      <c r="L86">
        <f t="shared" si="23"/>
        <v>3.9301962919055313</v>
      </c>
      <c r="M86">
        <f t="shared" si="24"/>
        <v>15.446442892907989</v>
      </c>
      <c r="N86">
        <f t="shared" si="25"/>
        <v>-1.7864528599570596E-2</v>
      </c>
      <c r="O86">
        <f t="shared" si="26"/>
        <v>1.7864528599570596E-2</v>
      </c>
      <c r="P86">
        <f t="shared" si="27"/>
        <v>1.4752065436967169E-3</v>
      </c>
      <c r="Q86">
        <f t="shared" si="28"/>
        <v>1.8595041322314047E-2</v>
      </c>
    </row>
    <row r="87" spans="1:17" x14ac:dyDescent="0.25">
      <c r="A87" s="16">
        <v>2012</v>
      </c>
      <c r="B87" s="16">
        <v>2</v>
      </c>
      <c r="C87" s="16" t="str">
        <f t="shared" si="16"/>
        <v>2012 2</v>
      </c>
      <c r="D87" s="16">
        <v>86</v>
      </c>
      <c r="E87" s="16">
        <v>250</v>
      </c>
      <c r="F87">
        <f t="shared" si="17"/>
        <v>228.56148562975756</v>
      </c>
      <c r="G87">
        <f t="shared" si="18"/>
        <v>213.62965356330312</v>
      </c>
      <c r="H87">
        <f t="shared" si="20"/>
        <v>243.49331769621199</v>
      </c>
      <c r="I87">
        <f t="shared" si="19"/>
        <v>14.9565341791123</v>
      </c>
      <c r="J87">
        <f t="shared" si="21"/>
        <v>258.44985187532427</v>
      </c>
      <c r="K87">
        <f t="shared" si="22"/>
        <v>-8.4498518753242706</v>
      </c>
      <c r="L87">
        <f t="shared" si="23"/>
        <v>8.4498518753242706</v>
      </c>
      <c r="M87">
        <f t="shared" si="24"/>
        <v>71.399996714921087</v>
      </c>
      <c r="N87">
        <f t="shared" si="25"/>
        <v>-3.3799407501297084E-2</v>
      </c>
      <c r="O87">
        <f t="shared" si="26"/>
        <v>3.3799407501297084E-2</v>
      </c>
      <c r="P87">
        <f t="shared" si="27"/>
        <v>3.5679218439987723E-3</v>
      </c>
      <c r="Q87">
        <f t="shared" si="28"/>
        <v>6.4000000000000003E-3</v>
      </c>
    </row>
    <row r="88" spans="1:17" x14ac:dyDescent="0.25">
      <c r="A88" s="16">
        <v>2012</v>
      </c>
      <c r="B88" s="16">
        <v>3</v>
      </c>
      <c r="C88" s="16" t="str">
        <f t="shared" si="16"/>
        <v>2012 3</v>
      </c>
      <c r="D88" s="16">
        <v>87</v>
      </c>
      <c r="E88" s="16">
        <v>230</v>
      </c>
      <c r="F88">
        <f t="shared" si="17"/>
        <v>229.28133726597292</v>
      </c>
      <c r="G88">
        <f t="shared" si="18"/>
        <v>221.46196331005478</v>
      </c>
      <c r="H88">
        <f t="shared" si="20"/>
        <v>237.10071122189106</v>
      </c>
      <c r="I88">
        <f t="shared" si="19"/>
        <v>7.8323097467516707</v>
      </c>
      <c r="J88">
        <f t="shared" si="21"/>
        <v>244.93302096864272</v>
      </c>
      <c r="K88">
        <f t="shared" si="22"/>
        <v>-14.933020968642722</v>
      </c>
      <c r="L88">
        <f t="shared" si="23"/>
        <v>14.933020968642722</v>
      </c>
      <c r="M88">
        <f t="shared" si="24"/>
        <v>222.99511524992323</v>
      </c>
      <c r="N88">
        <f t="shared" si="25"/>
        <v>-6.4926178124533579E-2</v>
      </c>
      <c r="O88">
        <f t="shared" si="26"/>
        <v>6.4926178124533579E-2</v>
      </c>
      <c r="P88">
        <f t="shared" si="27"/>
        <v>1.1635777534269283E-3</v>
      </c>
      <c r="Q88">
        <f t="shared" si="28"/>
        <v>1.8166351606805294E-2</v>
      </c>
    </row>
    <row r="89" spans="1:17" x14ac:dyDescent="0.25">
      <c r="A89" s="16">
        <v>2012</v>
      </c>
      <c r="B89" s="16">
        <v>4</v>
      </c>
      <c r="C89" s="16" t="str">
        <f t="shared" si="16"/>
        <v>2012 4</v>
      </c>
      <c r="D89" s="16">
        <v>88</v>
      </c>
      <c r="E89" s="16">
        <v>261</v>
      </c>
      <c r="F89">
        <f t="shared" si="17"/>
        <v>245.15377604029297</v>
      </c>
      <c r="G89">
        <f t="shared" si="18"/>
        <v>233.3176600702447</v>
      </c>
      <c r="H89">
        <f t="shared" si="20"/>
        <v>256.98989201034124</v>
      </c>
      <c r="I89">
        <f t="shared" si="19"/>
        <v>11.855696760189927</v>
      </c>
      <c r="J89">
        <f t="shared" si="21"/>
        <v>268.84558877053115</v>
      </c>
      <c r="K89">
        <f t="shared" si="22"/>
        <v>-7.8455887705311511</v>
      </c>
      <c r="L89">
        <f t="shared" si="23"/>
        <v>7.8455887705311511</v>
      </c>
      <c r="M89">
        <f t="shared" si="24"/>
        <v>61.553263156284501</v>
      </c>
      <c r="N89">
        <f t="shared" si="25"/>
        <v>-3.0059727090157667E-2</v>
      </c>
      <c r="O89">
        <f t="shared" si="26"/>
        <v>3.0059727090157667E-2</v>
      </c>
      <c r="P89">
        <f t="shared" si="27"/>
        <v>2.0585079043722201E-3</v>
      </c>
      <c r="Q89">
        <f t="shared" si="28"/>
        <v>1.1890606420927466E-3</v>
      </c>
    </row>
    <row r="90" spans="1:17" x14ac:dyDescent="0.25">
      <c r="A90" s="16">
        <v>2012</v>
      </c>
      <c r="B90" s="16">
        <v>5</v>
      </c>
      <c r="C90" s="16" t="str">
        <f t="shared" si="16"/>
        <v>2012 5</v>
      </c>
      <c r="D90" s="16">
        <v>89</v>
      </c>
      <c r="E90" s="16">
        <v>252</v>
      </c>
      <c r="F90">
        <f t="shared" si="17"/>
        <v>248.57971715095516</v>
      </c>
      <c r="G90">
        <f t="shared" si="18"/>
        <v>240.95499549686969</v>
      </c>
      <c r="H90">
        <f t="shared" si="20"/>
        <v>256.20443880504064</v>
      </c>
      <c r="I90">
        <f t="shared" si="19"/>
        <v>7.6373354266249649</v>
      </c>
      <c r="J90">
        <f t="shared" si="21"/>
        <v>263.84177423166562</v>
      </c>
      <c r="K90">
        <f t="shared" si="22"/>
        <v>-11.841774231665624</v>
      </c>
      <c r="L90">
        <f t="shared" si="23"/>
        <v>11.841774231665624</v>
      </c>
      <c r="M90">
        <f t="shared" si="24"/>
        <v>140.22761695373998</v>
      </c>
      <c r="N90">
        <f t="shared" si="25"/>
        <v>-4.69911675859747E-2</v>
      </c>
      <c r="O90">
        <f t="shared" si="26"/>
        <v>4.69911675859747E-2</v>
      </c>
      <c r="P90">
        <f t="shared" si="27"/>
        <v>9.113960738115391E-4</v>
      </c>
      <c r="Q90">
        <f t="shared" si="28"/>
        <v>9.0702947845804974E-3</v>
      </c>
    </row>
    <row r="91" spans="1:17" x14ac:dyDescent="0.25">
      <c r="A91" s="16">
        <v>2012</v>
      </c>
      <c r="B91" s="16">
        <v>6</v>
      </c>
      <c r="C91" s="16" t="str">
        <f t="shared" si="16"/>
        <v>2012 6</v>
      </c>
      <c r="D91" s="16">
        <v>90</v>
      </c>
      <c r="E91" s="16">
        <v>228</v>
      </c>
      <c r="F91">
        <f t="shared" si="17"/>
        <v>238.28135422152002</v>
      </c>
      <c r="G91">
        <f t="shared" si="18"/>
        <v>239.61707000476005</v>
      </c>
      <c r="H91">
        <f t="shared" si="20"/>
        <v>236.94563843827999</v>
      </c>
      <c r="I91">
        <f t="shared" si="19"/>
        <v>-1.3379254921096242</v>
      </c>
      <c r="J91">
        <f t="shared" si="21"/>
        <v>235.60771294617035</v>
      </c>
      <c r="K91">
        <f t="shared" si="22"/>
        <v>-7.6077129461703521</v>
      </c>
      <c r="L91">
        <f t="shared" si="23"/>
        <v>7.6077129461703521</v>
      </c>
      <c r="M91">
        <f t="shared" si="24"/>
        <v>57.877296271327978</v>
      </c>
      <c r="N91">
        <f t="shared" si="25"/>
        <v>-3.336716204460681E-2</v>
      </c>
      <c r="O91">
        <f t="shared" si="26"/>
        <v>3.336716204460681E-2</v>
      </c>
      <c r="P91">
        <f t="shared" si="27"/>
        <v>3.3279050249688089E-5</v>
      </c>
      <c r="Q91">
        <f t="shared" si="28"/>
        <v>2.3564943059402894E-2</v>
      </c>
    </row>
    <row r="92" spans="1:17" x14ac:dyDescent="0.25">
      <c r="A92" s="16">
        <v>2012</v>
      </c>
      <c r="B92" s="16">
        <v>7</v>
      </c>
      <c r="C92" s="16" t="str">
        <f t="shared" si="16"/>
        <v>2012 7</v>
      </c>
      <c r="D92" s="16">
        <v>91</v>
      </c>
      <c r="E92" s="16">
        <v>263</v>
      </c>
      <c r="F92">
        <f t="shared" si="17"/>
        <v>250.65089183390268</v>
      </c>
      <c r="G92">
        <f t="shared" si="18"/>
        <v>245.13854053138294</v>
      </c>
      <c r="H92">
        <f t="shared" si="20"/>
        <v>256.16324313642241</v>
      </c>
      <c r="I92">
        <f t="shared" si="19"/>
        <v>5.5214705266228812</v>
      </c>
      <c r="J92">
        <f t="shared" si="21"/>
        <v>261.68471366304527</v>
      </c>
      <c r="K92">
        <f t="shared" si="22"/>
        <v>1.3152863369547276</v>
      </c>
      <c r="L92">
        <f t="shared" si="23"/>
        <v>1.3152863369547276</v>
      </c>
      <c r="M92">
        <f t="shared" si="24"/>
        <v>1.7299781481797853</v>
      </c>
      <c r="N92">
        <f t="shared" si="25"/>
        <v>5.001088733668166E-3</v>
      </c>
      <c r="O92">
        <f t="shared" si="26"/>
        <v>5.001088733668166E-3</v>
      </c>
      <c r="P92">
        <f t="shared" si="27"/>
        <v>4.3882028368807594E-4</v>
      </c>
      <c r="Q92">
        <f t="shared" si="28"/>
        <v>3.7010799635674939E-3</v>
      </c>
    </row>
    <row r="93" spans="1:17" x14ac:dyDescent="0.25">
      <c r="A93" s="16">
        <v>2012</v>
      </c>
      <c r="B93" s="16">
        <v>8</v>
      </c>
      <c r="C93" s="16" t="str">
        <f t="shared" si="16"/>
        <v>2012 8</v>
      </c>
      <c r="D93" s="16">
        <v>92</v>
      </c>
      <c r="E93" s="16">
        <v>247</v>
      </c>
      <c r="F93">
        <f t="shared" si="17"/>
        <v>248.82393722389261</v>
      </c>
      <c r="G93">
        <f t="shared" si="18"/>
        <v>246.98276182947026</v>
      </c>
      <c r="H93">
        <f t="shared" si="20"/>
        <v>250.66511261831496</v>
      </c>
      <c r="I93">
        <f t="shared" si="19"/>
        <v>1.8442212980873196</v>
      </c>
      <c r="J93">
        <f t="shared" si="21"/>
        <v>252.50933391640228</v>
      </c>
      <c r="K93">
        <f t="shared" si="22"/>
        <v>-5.5093339164022836</v>
      </c>
      <c r="L93">
        <f t="shared" si="23"/>
        <v>5.5093339164022836</v>
      </c>
      <c r="M93">
        <f t="shared" si="24"/>
        <v>30.352760202420527</v>
      </c>
      <c r="N93">
        <f t="shared" si="25"/>
        <v>-2.2304995612964711E-2</v>
      </c>
      <c r="O93">
        <f t="shared" si="26"/>
        <v>2.2304995612964711E-2</v>
      </c>
      <c r="P93">
        <f t="shared" si="27"/>
        <v>5.2863175706441481E-5</v>
      </c>
      <c r="Q93">
        <f t="shared" si="28"/>
        <v>4.6042387188775423E-2</v>
      </c>
    </row>
    <row r="94" spans="1:17" x14ac:dyDescent="0.25">
      <c r="A94" s="16">
        <v>2012</v>
      </c>
      <c r="B94" s="16">
        <v>9</v>
      </c>
      <c r="C94" s="16" t="str">
        <f t="shared" si="16"/>
        <v>2012 9</v>
      </c>
      <c r="D94" s="16">
        <v>93</v>
      </c>
      <c r="E94" s="16">
        <v>194</v>
      </c>
      <c r="F94">
        <f t="shared" si="17"/>
        <v>221.38931319039324</v>
      </c>
      <c r="G94">
        <f t="shared" si="18"/>
        <v>234.17546128361025</v>
      </c>
      <c r="H94">
        <f t="shared" si="20"/>
        <v>208.60316509717623</v>
      </c>
      <c r="I94">
        <f t="shared" si="19"/>
        <v>-12.807300545860002</v>
      </c>
      <c r="J94">
        <f t="shared" si="21"/>
        <v>195.79586455131624</v>
      </c>
      <c r="K94">
        <f t="shared" si="22"/>
        <v>-1.7958645513162423</v>
      </c>
      <c r="L94">
        <f t="shared" si="23"/>
        <v>1.7958645513162423</v>
      </c>
      <c r="M94">
        <f t="shared" si="24"/>
        <v>3.2251294866742883</v>
      </c>
      <c r="N94">
        <f t="shared" si="25"/>
        <v>-9.2570337696713523E-3</v>
      </c>
      <c r="O94">
        <f t="shared" si="26"/>
        <v>9.2570337696713523E-3</v>
      </c>
      <c r="P94">
        <f t="shared" si="27"/>
        <v>4.3603814251973903E-3</v>
      </c>
      <c r="Q94">
        <f t="shared" si="28"/>
        <v>1.0628122010840684E-4</v>
      </c>
    </row>
    <row r="95" spans="1:17" x14ac:dyDescent="0.25">
      <c r="A95" s="16">
        <v>2012</v>
      </c>
      <c r="B95" s="16">
        <v>10</v>
      </c>
      <c r="C95" s="16" t="str">
        <f t="shared" si="16"/>
        <v>2012 10</v>
      </c>
      <c r="D95" s="16">
        <v>94</v>
      </c>
      <c r="E95" s="16">
        <v>192</v>
      </c>
      <c r="F95">
        <f t="shared" si="17"/>
        <v>206.68251176734952</v>
      </c>
      <c r="G95">
        <f t="shared" si="18"/>
        <v>220.41762535018734</v>
      </c>
      <c r="H95">
        <f t="shared" si="20"/>
        <v>192.94739818451171</v>
      </c>
      <c r="I95">
        <f t="shared" si="19"/>
        <v>-13.757835933422916</v>
      </c>
      <c r="J95">
        <f t="shared" si="21"/>
        <v>179.1895622510888</v>
      </c>
      <c r="K95">
        <f t="shared" si="22"/>
        <v>12.810437748911198</v>
      </c>
      <c r="L95">
        <f t="shared" si="23"/>
        <v>12.810437748911198</v>
      </c>
      <c r="M95">
        <f t="shared" si="24"/>
        <v>164.10731531872901</v>
      </c>
      <c r="N95">
        <f t="shared" si="25"/>
        <v>6.6721029942245824E-2</v>
      </c>
      <c r="O95">
        <f t="shared" si="26"/>
        <v>6.6721029942245824E-2</v>
      </c>
      <c r="P95">
        <f t="shared" si="27"/>
        <v>5.1241307033205643E-3</v>
      </c>
      <c r="Q95">
        <f t="shared" si="28"/>
        <v>4.3402777777777775E-4</v>
      </c>
    </row>
    <row r="96" spans="1:17" x14ac:dyDescent="0.25">
      <c r="A96" s="16">
        <v>2012</v>
      </c>
      <c r="B96" s="16">
        <v>11</v>
      </c>
      <c r="C96" s="16" t="str">
        <f t="shared" si="16"/>
        <v>2012 11</v>
      </c>
      <c r="D96" s="16">
        <v>95</v>
      </c>
      <c r="E96" s="16">
        <v>196</v>
      </c>
      <c r="F96">
        <f t="shared" si="17"/>
        <v>201.33684144685046</v>
      </c>
      <c r="G96">
        <f t="shared" si="18"/>
        <v>210.86934846312784</v>
      </c>
      <c r="H96">
        <f t="shared" si="20"/>
        <v>191.80433443057308</v>
      </c>
      <c r="I96">
        <f t="shared" si="19"/>
        <v>-9.5482768870594779</v>
      </c>
      <c r="J96">
        <f t="shared" si="21"/>
        <v>182.25605754351361</v>
      </c>
      <c r="K96">
        <f t="shared" si="22"/>
        <v>13.743942456486394</v>
      </c>
      <c r="L96">
        <f t="shared" si="23"/>
        <v>13.743942456486394</v>
      </c>
      <c r="M96">
        <f t="shared" si="24"/>
        <v>188.89595424720926</v>
      </c>
      <c r="N96">
        <f t="shared" si="25"/>
        <v>7.012215539023671E-2</v>
      </c>
      <c r="O96">
        <f t="shared" si="26"/>
        <v>7.012215539023671E-2</v>
      </c>
      <c r="P96">
        <f t="shared" si="27"/>
        <v>2.3532354614047217E-3</v>
      </c>
      <c r="Q96">
        <f t="shared" si="28"/>
        <v>3.1887755102040817E-2</v>
      </c>
    </row>
    <row r="97" spans="1:17" x14ac:dyDescent="0.25">
      <c r="A97" s="16">
        <v>2012</v>
      </c>
      <c r="B97" s="16">
        <v>12</v>
      </c>
      <c r="C97" s="16" t="str">
        <f t="shared" si="16"/>
        <v>2012 12</v>
      </c>
      <c r="D97" s="16">
        <v>96</v>
      </c>
      <c r="E97" s="16">
        <v>231</v>
      </c>
      <c r="F97">
        <f t="shared" si="17"/>
        <v>216.18067871501881</v>
      </c>
      <c r="G97">
        <f t="shared" si="18"/>
        <v>213.52720844102956</v>
      </c>
      <c r="H97">
        <f t="shared" si="20"/>
        <v>218.83414898900807</v>
      </c>
      <c r="I97">
        <f t="shared" si="19"/>
        <v>2.6578599779017216</v>
      </c>
      <c r="J97">
        <f t="shared" si="21"/>
        <v>221.49200896690979</v>
      </c>
      <c r="K97">
        <f t="shared" si="22"/>
        <v>9.5079910330902067</v>
      </c>
      <c r="L97">
        <f t="shared" si="23"/>
        <v>9.5079910330902067</v>
      </c>
      <c r="M97">
        <f t="shared" si="24"/>
        <v>90.401893485323782</v>
      </c>
      <c r="N97">
        <f t="shared" si="25"/>
        <v>4.1160134342381846E-2</v>
      </c>
      <c r="O97">
        <f t="shared" si="26"/>
        <v>4.1160134342381846E-2</v>
      </c>
      <c r="P97">
        <f t="shared" si="27"/>
        <v>1.3441093083344348E-4</v>
      </c>
      <c r="Q97">
        <f t="shared" si="28"/>
        <v>4.2165626581210985E-3</v>
      </c>
    </row>
    <row r="98" spans="1:17" x14ac:dyDescent="0.25">
      <c r="A98" s="16">
        <v>2013</v>
      </c>
      <c r="B98" s="16">
        <v>1</v>
      </c>
      <c r="C98" s="16" t="str">
        <f t="shared" si="16"/>
        <v>2013 1</v>
      </c>
      <c r="D98" s="16">
        <v>97</v>
      </c>
      <c r="E98" s="16">
        <v>246</v>
      </c>
      <c r="F98">
        <f t="shared" si="17"/>
        <v>231.10266188172687</v>
      </c>
      <c r="G98">
        <f t="shared" si="18"/>
        <v>222.32219803462021</v>
      </c>
      <c r="H98">
        <f t="shared" si="20"/>
        <v>239.88312572883353</v>
      </c>
      <c r="I98">
        <f t="shared" si="19"/>
        <v>8.7949895935906994</v>
      </c>
      <c r="J98">
        <f t="shared" si="21"/>
        <v>248.67811532242422</v>
      </c>
      <c r="K98">
        <f t="shared" si="22"/>
        <v>-2.6781153224242189</v>
      </c>
      <c r="L98">
        <f t="shared" si="23"/>
        <v>2.6781153224242189</v>
      </c>
      <c r="M98">
        <f t="shared" si="24"/>
        <v>7.1723016802033781</v>
      </c>
      <c r="N98">
        <f t="shared" si="25"/>
        <v>-1.0886647652130972E-2</v>
      </c>
      <c r="O98">
        <f t="shared" si="26"/>
        <v>1.0886647652130972E-2</v>
      </c>
      <c r="P98">
        <f t="shared" si="27"/>
        <v>1.2900808534698945E-3</v>
      </c>
      <c r="Q98">
        <f t="shared" si="28"/>
        <v>4.4682398043492638E-2</v>
      </c>
    </row>
    <row r="99" spans="1:17" x14ac:dyDescent="0.25">
      <c r="A99" s="16">
        <v>2013</v>
      </c>
      <c r="B99" s="16">
        <v>2</v>
      </c>
      <c r="C99" s="16" t="str">
        <f t="shared" si="16"/>
        <v>2013 2</v>
      </c>
      <c r="D99" s="16">
        <v>98</v>
      </c>
      <c r="E99" s="16">
        <v>298</v>
      </c>
      <c r="F99">
        <f t="shared" ref="F99:F130" si="29">alpha2*E99+(1-alpha2)*F98</f>
        <v>264.5789755696988</v>
      </c>
      <c r="G99">
        <f t="shared" ref="G99:G130" si="30">alpha2*F99+(1-alpha2)*G98</f>
        <v>243.4680489757466</v>
      </c>
      <c r="H99">
        <f t="shared" si="20"/>
        <v>285.68990216365103</v>
      </c>
      <c r="I99">
        <f t="shared" ref="I99:I133" si="31">(alpha2/(1-alpha2))*(F99-G99)</f>
        <v>21.145850941126405</v>
      </c>
      <c r="J99">
        <f t="shared" si="21"/>
        <v>306.83575310477744</v>
      </c>
      <c r="K99">
        <f t="shared" si="22"/>
        <v>-8.8357531047774387</v>
      </c>
      <c r="L99">
        <f t="shared" si="23"/>
        <v>8.8357531047774387</v>
      </c>
      <c r="M99">
        <f t="shared" si="24"/>
        <v>78.070532928584143</v>
      </c>
      <c r="N99">
        <f t="shared" si="25"/>
        <v>-2.9650178203951136E-2</v>
      </c>
      <c r="O99">
        <f t="shared" si="26"/>
        <v>2.9650178203951136E-2</v>
      </c>
      <c r="P99">
        <f t="shared" si="27"/>
        <v>5.0203313903500503E-3</v>
      </c>
      <c r="Q99">
        <f t="shared" si="28"/>
        <v>9.4702941308950038E-3</v>
      </c>
    </row>
    <row r="100" spans="1:17" x14ac:dyDescent="0.25">
      <c r="A100" s="16">
        <v>2013</v>
      </c>
      <c r="B100" s="16">
        <v>3</v>
      </c>
      <c r="C100" s="16" t="str">
        <f t="shared" si="16"/>
        <v>2013 3</v>
      </c>
      <c r="D100" s="16">
        <v>99</v>
      </c>
      <c r="E100" s="16">
        <v>269</v>
      </c>
      <c r="F100">
        <f t="shared" si="29"/>
        <v>266.7913147271895</v>
      </c>
      <c r="G100">
        <f t="shared" si="30"/>
        <v>255.13931994833504</v>
      </c>
      <c r="H100">
        <f t="shared" si="20"/>
        <v>278.44330950604399</v>
      </c>
      <c r="I100">
        <f t="shared" si="31"/>
        <v>11.671270972588433</v>
      </c>
      <c r="J100">
        <f t="shared" si="21"/>
        <v>290.11458047863243</v>
      </c>
      <c r="K100">
        <f t="shared" si="22"/>
        <v>-21.114580478632433</v>
      </c>
      <c r="L100">
        <f t="shared" si="23"/>
        <v>21.114580478632433</v>
      </c>
      <c r="M100">
        <f t="shared" si="24"/>
        <v>445.82550878864583</v>
      </c>
      <c r="N100">
        <f t="shared" si="25"/>
        <v>-7.8492864232834331E-2</v>
      </c>
      <c r="O100">
        <f t="shared" si="26"/>
        <v>7.8492864232834331E-2</v>
      </c>
      <c r="P100">
        <f t="shared" si="27"/>
        <v>1.8808561020801134E-3</v>
      </c>
      <c r="Q100">
        <f t="shared" si="28"/>
        <v>3.1094097649286218E-3</v>
      </c>
    </row>
    <row r="101" spans="1:17" x14ac:dyDescent="0.25">
      <c r="A101" s="16">
        <v>2013</v>
      </c>
      <c r="B101" s="16">
        <v>4</v>
      </c>
      <c r="C101" s="16" t="str">
        <f t="shared" si="16"/>
        <v>2013 4</v>
      </c>
      <c r="D101" s="16">
        <v>100</v>
      </c>
      <c r="E101" s="16">
        <v>284</v>
      </c>
      <c r="F101">
        <f t="shared" si="29"/>
        <v>275.40276867370801</v>
      </c>
      <c r="G101">
        <f t="shared" si="30"/>
        <v>265.27941797034333</v>
      </c>
      <c r="H101">
        <f t="shared" si="20"/>
        <v>285.52611937707269</v>
      </c>
      <c r="I101">
        <f t="shared" si="31"/>
        <v>10.140098022008278</v>
      </c>
      <c r="J101">
        <f t="shared" si="21"/>
        <v>295.66621739908095</v>
      </c>
      <c r="K101">
        <f t="shared" si="22"/>
        <v>-11.666217399080949</v>
      </c>
      <c r="L101">
        <f t="shared" si="23"/>
        <v>11.666217399080949</v>
      </c>
      <c r="M101">
        <f t="shared" si="24"/>
        <v>136.10062840261907</v>
      </c>
      <c r="N101">
        <f t="shared" si="25"/>
        <v>-4.1078230278454045E-2</v>
      </c>
      <c r="O101">
        <f t="shared" si="26"/>
        <v>4.1078230278454045E-2</v>
      </c>
      <c r="P101">
        <f t="shared" si="27"/>
        <v>1.2713552927386097E-3</v>
      </c>
      <c r="Q101">
        <f t="shared" si="28"/>
        <v>3.0995834159888914E-4</v>
      </c>
    </row>
    <row r="102" spans="1:17" x14ac:dyDescent="0.25">
      <c r="A102" s="16">
        <v>2013</v>
      </c>
      <c r="B102" s="16">
        <v>5</v>
      </c>
      <c r="C102" s="16" t="str">
        <f t="shared" si="16"/>
        <v>2013 5</v>
      </c>
      <c r="D102" s="16">
        <v>101</v>
      </c>
      <c r="E102" s="16">
        <v>279</v>
      </c>
      <c r="F102">
        <f t="shared" si="29"/>
        <v>277.20287085526638</v>
      </c>
      <c r="G102">
        <f t="shared" si="30"/>
        <v>271.24607165563259</v>
      </c>
      <c r="H102">
        <f t="shared" si="20"/>
        <v>283.15967005490018</v>
      </c>
      <c r="I102">
        <f t="shared" si="31"/>
        <v>5.9666536852893213</v>
      </c>
      <c r="J102">
        <f t="shared" si="21"/>
        <v>289.12632374018949</v>
      </c>
      <c r="K102">
        <f t="shared" si="22"/>
        <v>-10.126323740189491</v>
      </c>
      <c r="L102">
        <f t="shared" si="23"/>
        <v>10.126323740189491</v>
      </c>
      <c r="M102">
        <f t="shared" si="24"/>
        <v>102.54243249112528</v>
      </c>
      <c r="N102">
        <f t="shared" si="25"/>
        <v>-3.6295067169137961E-2</v>
      </c>
      <c r="O102">
        <f t="shared" si="26"/>
        <v>3.6295067169137961E-2</v>
      </c>
      <c r="P102">
        <f t="shared" si="27"/>
        <v>4.5721211896308306E-4</v>
      </c>
      <c r="Q102">
        <f t="shared" si="28"/>
        <v>1.0405827263267429E-3</v>
      </c>
    </row>
    <row r="103" spans="1:17" x14ac:dyDescent="0.25">
      <c r="A103" s="16">
        <v>2013</v>
      </c>
      <c r="B103" s="16">
        <v>6</v>
      </c>
      <c r="C103" s="16" t="str">
        <f t="shared" si="16"/>
        <v>2013 6</v>
      </c>
      <c r="D103" s="16">
        <v>102</v>
      </c>
      <c r="E103" s="16">
        <v>288</v>
      </c>
      <c r="F103">
        <f t="shared" si="29"/>
        <v>282.60589722889597</v>
      </c>
      <c r="G103">
        <f t="shared" si="30"/>
        <v>276.93067877197063</v>
      </c>
      <c r="H103">
        <f t="shared" si="20"/>
        <v>288.28111568582131</v>
      </c>
      <c r="I103">
        <f t="shared" si="31"/>
        <v>5.68460711633813</v>
      </c>
      <c r="J103">
        <f t="shared" si="21"/>
        <v>293.96572280215946</v>
      </c>
      <c r="K103">
        <f t="shared" si="22"/>
        <v>-5.9657228021594619</v>
      </c>
      <c r="L103">
        <f t="shared" si="23"/>
        <v>5.9657228021594619</v>
      </c>
      <c r="M103">
        <f t="shared" si="24"/>
        <v>35.589848552205339</v>
      </c>
      <c r="N103">
        <f t="shared" si="25"/>
        <v>-2.0714315285275911E-2</v>
      </c>
      <c r="O103">
        <f t="shared" si="26"/>
        <v>2.0714315285275911E-2</v>
      </c>
      <c r="P103">
        <f t="shared" si="27"/>
        <v>3.9050800049855613E-4</v>
      </c>
      <c r="Q103">
        <f t="shared" si="28"/>
        <v>2.3630401234567902E-3</v>
      </c>
    </row>
    <row r="104" spans="1:17" x14ac:dyDescent="0.25">
      <c r="A104" s="16">
        <v>2013</v>
      </c>
      <c r="B104" s="16">
        <v>7</v>
      </c>
      <c r="C104" s="16" t="str">
        <f t="shared" si="16"/>
        <v>2013 7</v>
      </c>
      <c r="D104" s="16">
        <v>103</v>
      </c>
      <c r="E104" s="16">
        <v>302</v>
      </c>
      <c r="F104">
        <f t="shared" si="29"/>
        <v>292.3109630256007</v>
      </c>
      <c r="G104">
        <f t="shared" si="30"/>
        <v>284.6271766412043</v>
      </c>
      <c r="H104">
        <f t="shared" si="20"/>
        <v>299.9947494099971</v>
      </c>
      <c r="I104">
        <f t="shared" si="31"/>
        <v>7.696497869233732</v>
      </c>
      <c r="J104">
        <f t="shared" si="21"/>
        <v>307.69124727923082</v>
      </c>
      <c r="K104">
        <f t="shared" si="22"/>
        <v>-5.6912472792308222</v>
      </c>
      <c r="L104">
        <f t="shared" si="23"/>
        <v>5.6912472792308222</v>
      </c>
      <c r="M104">
        <f t="shared" si="24"/>
        <v>32.390295593352235</v>
      </c>
      <c r="N104">
        <f t="shared" si="25"/>
        <v>-1.8845189666327224E-2</v>
      </c>
      <c r="O104">
        <f t="shared" si="26"/>
        <v>1.8845189666327224E-2</v>
      </c>
      <c r="P104">
        <f t="shared" si="27"/>
        <v>6.4646775357660136E-4</v>
      </c>
      <c r="Q104">
        <f t="shared" si="28"/>
        <v>2.8068944344546293E-3</v>
      </c>
    </row>
    <row r="105" spans="1:17" x14ac:dyDescent="0.25">
      <c r="A105" s="16">
        <v>2013</v>
      </c>
      <c r="B105" s="16">
        <v>8</v>
      </c>
      <c r="C105" s="16" t="str">
        <f t="shared" si="16"/>
        <v>2013 8</v>
      </c>
      <c r="D105" s="16">
        <v>104</v>
      </c>
      <c r="E105" s="16">
        <v>286</v>
      </c>
      <c r="F105">
        <f t="shared" si="29"/>
        <v>289.15287357300269</v>
      </c>
      <c r="G105">
        <f t="shared" si="30"/>
        <v>286.89189530426563</v>
      </c>
      <c r="H105">
        <f t="shared" si="20"/>
        <v>291.41385184173976</v>
      </c>
      <c r="I105">
        <f t="shared" si="31"/>
        <v>2.2647186630612666</v>
      </c>
      <c r="J105">
        <f t="shared" si="21"/>
        <v>293.67857050480103</v>
      </c>
      <c r="K105">
        <f t="shared" si="22"/>
        <v>-7.67857050480103</v>
      </c>
      <c r="L105">
        <f t="shared" si="23"/>
        <v>7.67857050480103</v>
      </c>
      <c r="M105">
        <f t="shared" si="24"/>
        <v>58.960444997200348</v>
      </c>
      <c r="N105">
        <f t="shared" si="25"/>
        <v>-2.6848148618185418E-2</v>
      </c>
      <c r="O105">
        <f t="shared" si="26"/>
        <v>2.6848148618185418E-2</v>
      </c>
      <c r="P105">
        <f t="shared" si="27"/>
        <v>5.8977380999385552E-5</v>
      </c>
      <c r="Q105">
        <f t="shared" si="28"/>
        <v>6.8768643943469113E-2</v>
      </c>
    </row>
    <row r="106" spans="1:17" x14ac:dyDescent="0.25">
      <c r="A106" s="16">
        <v>2013</v>
      </c>
      <c r="B106" s="16">
        <v>9</v>
      </c>
      <c r="C106" s="16" t="str">
        <f t="shared" si="16"/>
        <v>2013 9</v>
      </c>
      <c r="D106" s="16">
        <v>105</v>
      </c>
      <c r="E106" s="16">
        <v>211</v>
      </c>
      <c r="F106">
        <f t="shared" si="29"/>
        <v>250.04414092476583</v>
      </c>
      <c r="G106">
        <f t="shared" si="30"/>
        <v>268.45279116346069</v>
      </c>
      <c r="H106">
        <f t="shared" si="20"/>
        <v>231.63549068607097</v>
      </c>
      <c r="I106">
        <f t="shared" si="31"/>
        <v>-18.439104140804911</v>
      </c>
      <c r="J106">
        <f t="shared" si="21"/>
        <v>213.19638654526605</v>
      </c>
      <c r="K106">
        <f t="shared" si="22"/>
        <v>-2.1963865452660514</v>
      </c>
      <c r="L106">
        <f t="shared" si="23"/>
        <v>2.1963865452660514</v>
      </c>
      <c r="M106">
        <f t="shared" si="24"/>
        <v>4.8241138562257406</v>
      </c>
      <c r="N106">
        <f t="shared" si="25"/>
        <v>-1.0409414906474177E-2</v>
      </c>
      <c r="O106">
        <f t="shared" si="26"/>
        <v>1.0409414906474177E-2</v>
      </c>
      <c r="P106">
        <f t="shared" si="27"/>
        <v>7.6349389130799831E-3</v>
      </c>
      <c r="Q106">
        <f t="shared" si="28"/>
        <v>5.6153275982120791E-4</v>
      </c>
    </row>
    <row r="107" spans="1:17" x14ac:dyDescent="0.25">
      <c r="A107" s="16">
        <v>2013</v>
      </c>
      <c r="B107" s="16">
        <v>10</v>
      </c>
      <c r="C107" s="16" t="str">
        <f t="shared" si="16"/>
        <v>2013 10</v>
      </c>
      <c r="D107" s="16">
        <v>106</v>
      </c>
      <c r="E107" s="16">
        <v>216</v>
      </c>
      <c r="F107">
        <f t="shared" si="29"/>
        <v>233.00800207541329</v>
      </c>
      <c r="G107">
        <f t="shared" si="30"/>
        <v>250.71574942918923</v>
      </c>
      <c r="H107">
        <f t="shared" si="20"/>
        <v>215.30025472163734</v>
      </c>
      <c r="I107">
        <f t="shared" si="31"/>
        <v>-17.737041734271472</v>
      </c>
      <c r="J107">
        <f t="shared" si="21"/>
        <v>197.56321298736589</v>
      </c>
      <c r="K107">
        <f t="shared" si="22"/>
        <v>18.436787012634113</v>
      </c>
      <c r="L107">
        <f t="shared" si="23"/>
        <v>18.436787012634113</v>
      </c>
      <c r="M107">
        <f t="shared" si="24"/>
        <v>339.91511534923393</v>
      </c>
      <c r="N107">
        <f t="shared" si="25"/>
        <v>8.535549542886163E-2</v>
      </c>
      <c r="O107">
        <f t="shared" si="26"/>
        <v>8.535549542886163E-2</v>
      </c>
      <c r="P107">
        <f t="shared" si="27"/>
        <v>6.7295624779631158E-3</v>
      </c>
      <c r="Q107">
        <f t="shared" si="28"/>
        <v>1.9290123456790122E-4</v>
      </c>
    </row>
    <row r="108" spans="1:17" x14ac:dyDescent="0.25">
      <c r="A108" s="16">
        <v>2013</v>
      </c>
      <c r="B108" s="16">
        <v>11</v>
      </c>
      <c r="C108" s="16" t="str">
        <f t="shared" si="16"/>
        <v>2013 11</v>
      </c>
      <c r="D108" s="16">
        <v>107</v>
      </c>
      <c r="E108" s="16">
        <v>219</v>
      </c>
      <c r="F108">
        <f t="shared" si="29"/>
        <v>225.99821237661797</v>
      </c>
      <c r="G108">
        <f t="shared" si="30"/>
        <v>238.34676663793039</v>
      </c>
      <c r="H108">
        <f t="shared" si="20"/>
        <v>213.64965811530556</v>
      </c>
      <c r="I108">
        <f t="shared" si="31"/>
        <v>-12.368982791258851</v>
      </c>
      <c r="J108">
        <f t="shared" si="21"/>
        <v>201.28067532404671</v>
      </c>
      <c r="K108">
        <f t="shared" si="22"/>
        <v>17.719324675953288</v>
      </c>
      <c r="L108">
        <f t="shared" si="23"/>
        <v>17.719324675953288</v>
      </c>
      <c r="M108">
        <f t="shared" si="24"/>
        <v>313.97446697184711</v>
      </c>
      <c r="N108">
        <f t="shared" si="25"/>
        <v>8.091015833768625E-2</v>
      </c>
      <c r="O108">
        <f t="shared" si="26"/>
        <v>8.091015833768625E-2</v>
      </c>
      <c r="P108">
        <f t="shared" si="27"/>
        <v>3.1657864247562769E-3</v>
      </c>
      <c r="Q108">
        <f t="shared" si="28"/>
        <v>3.1713267029461437E-2</v>
      </c>
    </row>
    <row r="109" spans="1:17" x14ac:dyDescent="0.25">
      <c r="A109" s="16">
        <v>2013</v>
      </c>
      <c r="B109" s="16">
        <v>12</v>
      </c>
      <c r="C109" s="16" t="str">
        <f t="shared" si="16"/>
        <v>2013 12</v>
      </c>
      <c r="D109" s="16">
        <v>108</v>
      </c>
      <c r="E109" s="16">
        <v>258</v>
      </c>
      <c r="F109">
        <f t="shared" si="29"/>
        <v>242.01233059402978</v>
      </c>
      <c r="G109">
        <f t="shared" si="30"/>
        <v>240.18106337214061</v>
      </c>
      <c r="H109">
        <f t="shared" si="20"/>
        <v>243.84359781591894</v>
      </c>
      <c r="I109">
        <f t="shared" si="31"/>
        <v>1.8342967342102532</v>
      </c>
      <c r="J109">
        <f t="shared" si="21"/>
        <v>245.6778945501292</v>
      </c>
      <c r="K109">
        <f t="shared" si="22"/>
        <v>12.322105449870804</v>
      </c>
      <c r="L109">
        <f t="shared" si="23"/>
        <v>12.322105449870804</v>
      </c>
      <c r="M109">
        <f t="shared" si="24"/>
        <v>151.83428271773579</v>
      </c>
      <c r="N109">
        <f t="shared" si="25"/>
        <v>4.7760098642910094E-2</v>
      </c>
      <c r="O109">
        <f t="shared" si="26"/>
        <v>4.7760098642910094E-2</v>
      </c>
      <c r="P109">
        <f t="shared" si="27"/>
        <v>5.2400882835700933E-5</v>
      </c>
      <c r="Q109">
        <f t="shared" si="28"/>
        <v>1.1778138333032871E-2</v>
      </c>
    </row>
    <row r="110" spans="1:17" x14ac:dyDescent="0.25">
      <c r="A110" s="16">
        <v>2014</v>
      </c>
      <c r="B110" s="16">
        <v>1</v>
      </c>
      <c r="C110" s="16" t="str">
        <f t="shared" si="16"/>
        <v>2014 1</v>
      </c>
      <c r="D110" s="16">
        <v>109</v>
      </c>
      <c r="E110" s="16">
        <v>286</v>
      </c>
      <c r="F110">
        <f t="shared" si="29"/>
        <v>264.02434274365578</v>
      </c>
      <c r="G110">
        <f t="shared" si="30"/>
        <v>252.11255604498234</v>
      </c>
      <c r="H110">
        <f t="shared" si="20"/>
        <v>275.93612944232922</v>
      </c>
      <c r="I110">
        <f t="shared" si="31"/>
        <v>11.931492672841751</v>
      </c>
      <c r="J110">
        <f t="shared" si="21"/>
        <v>287.86762211517095</v>
      </c>
      <c r="K110">
        <f t="shared" si="22"/>
        <v>-1.8676221151709456</v>
      </c>
      <c r="L110">
        <f t="shared" si="23"/>
        <v>1.8676221151709456</v>
      </c>
      <c r="M110">
        <f t="shared" si="24"/>
        <v>3.4880123650755968</v>
      </c>
      <c r="N110">
        <f t="shared" si="25"/>
        <v>-6.530147255842467E-3</v>
      </c>
      <c r="O110">
        <f t="shared" si="26"/>
        <v>6.530147255842467E-3</v>
      </c>
      <c r="P110">
        <f t="shared" si="27"/>
        <v>1.7498819303326659E-3</v>
      </c>
      <c r="Q110">
        <f t="shared" si="28"/>
        <v>2.0551127194483838E-2</v>
      </c>
    </row>
    <row r="111" spans="1:17" x14ac:dyDescent="0.25">
      <c r="A111" s="16">
        <v>2014</v>
      </c>
      <c r="B111" s="16">
        <v>2</v>
      </c>
      <c r="C111" s="16" t="str">
        <f t="shared" si="16"/>
        <v>2014 2</v>
      </c>
      <c r="D111" s="16">
        <v>110</v>
      </c>
      <c r="E111" s="16">
        <v>327</v>
      </c>
      <c r="F111">
        <f t="shared" si="29"/>
        <v>295.53819540685657</v>
      </c>
      <c r="G111">
        <f t="shared" si="30"/>
        <v>273.84332091949318</v>
      </c>
      <c r="H111">
        <f t="shared" si="20"/>
        <v>317.23306989421997</v>
      </c>
      <c r="I111">
        <f t="shared" si="31"/>
        <v>21.7307648745108</v>
      </c>
      <c r="J111">
        <f t="shared" si="21"/>
        <v>338.96383476873075</v>
      </c>
      <c r="K111">
        <f t="shared" si="22"/>
        <v>-11.963834768730749</v>
      </c>
      <c r="L111">
        <f t="shared" si="23"/>
        <v>11.963834768730749</v>
      </c>
      <c r="M111">
        <f t="shared" si="24"/>
        <v>143.13334237349073</v>
      </c>
      <c r="N111">
        <f t="shared" si="25"/>
        <v>-3.658665066890137E-2</v>
      </c>
      <c r="O111">
        <f t="shared" si="26"/>
        <v>3.658665066890137E-2</v>
      </c>
      <c r="P111">
        <f t="shared" si="27"/>
        <v>4.3988201792358661E-3</v>
      </c>
      <c r="Q111">
        <f t="shared" si="28"/>
        <v>1.49631998802944E-2</v>
      </c>
    </row>
    <row r="112" spans="1:17" x14ac:dyDescent="0.25">
      <c r="A112" s="16">
        <v>2014</v>
      </c>
      <c r="B112" s="16">
        <v>3</v>
      </c>
      <c r="C112" s="16" t="str">
        <f t="shared" si="16"/>
        <v>2014 3</v>
      </c>
      <c r="D112" s="16">
        <v>111</v>
      </c>
      <c r="E112" s="16">
        <v>287</v>
      </c>
      <c r="F112">
        <f t="shared" si="29"/>
        <v>291.26556938302593</v>
      </c>
      <c r="G112">
        <f t="shared" si="30"/>
        <v>282.56164471413899</v>
      </c>
      <c r="H112">
        <f t="shared" si="20"/>
        <v>299.96949405191287</v>
      </c>
      <c r="I112">
        <f t="shared" si="31"/>
        <v>8.7183237946458938</v>
      </c>
      <c r="J112">
        <f t="shared" si="21"/>
        <v>308.68781784655874</v>
      </c>
      <c r="K112">
        <f t="shared" si="22"/>
        <v>-21.687817846558744</v>
      </c>
      <c r="L112">
        <f t="shared" si="23"/>
        <v>21.687817846558744</v>
      </c>
      <c r="M112">
        <f t="shared" si="24"/>
        <v>470.36144294551195</v>
      </c>
      <c r="N112">
        <f t="shared" si="25"/>
        <v>-7.5567309569891092E-2</v>
      </c>
      <c r="O112">
        <f t="shared" si="26"/>
        <v>7.5567309569891092E-2</v>
      </c>
      <c r="P112">
        <f t="shared" si="27"/>
        <v>9.2599517032908578E-4</v>
      </c>
      <c r="Q112">
        <f t="shared" si="28"/>
        <v>1.942478359577025E-2</v>
      </c>
    </row>
    <row r="113" spans="1:17" x14ac:dyDescent="0.25">
      <c r="A113" s="16">
        <v>2014</v>
      </c>
      <c r="B113" s="16">
        <v>4</v>
      </c>
      <c r="C113" s="16" t="str">
        <f t="shared" si="16"/>
        <v>2014 4</v>
      </c>
      <c r="D113" s="16">
        <v>112</v>
      </c>
      <c r="E113" s="16">
        <v>327</v>
      </c>
      <c r="F113">
        <f t="shared" si="29"/>
        <v>309.14755157310856</v>
      </c>
      <c r="G113">
        <f t="shared" si="30"/>
        <v>295.86558449297701</v>
      </c>
      <c r="H113">
        <f t="shared" si="20"/>
        <v>322.42951865324011</v>
      </c>
      <c r="I113">
        <f t="shared" si="31"/>
        <v>13.303939778838</v>
      </c>
      <c r="J113">
        <f t="shared" si="21"/>
        <v>335.73345843207812</v>
      </c>
      <c r="K113">
        <f t="shared" si="22"/>
        <v>-8.7334584320781232</v>
      </c>
      <c r="L113">
        <f t="shared" si="23"/>
        <v>8.7334584320781232</v>
      </c>
      <c r="M113">
        <f t="shared" si="24"/>
        <v>76.273296184836468</v>
      </c>
      <c r="N113">
        <f t="shared" si="25"/>
        <v>-2.6707823951309245E-2</v>
      </c>
      <c r="O113">
        <f t="shared" si="26"/>
        <v>2.6707823951309245E-2</v>
      </c>
      <c r="P113">
        <f t="shared" si="27"/>
        <v>1.6524322861646134E-3</v>
      </c>
      <c r="Q113">
        <f t="shared" si="28"/>
        <v>2.337999981296E-4</v>
      </c>
    </row>
    <row r="114" spans="1:17" x14ac:dyDescent="0.25">
      <c r="A114" s="16">
        <v>2014</v>
      </c>
      <c r="B114" s="16">
        <v>5</v>
      </c>
      <c r="C114" s="16" t="str">
        <f t="shared" si="16"/>
        <v>2014 5</v>
      </c>
      <c r="D114" s="16">
        <v>113</v>
      </c>
      <c r="E114" s="16">
        <v>322</v>
      </c>
      <c r="F114">
        <f t="shared" si="29"/>
        <v>315.57908692712249</v>
      </c>
      <c r="G114">
        <f t="shared" si="30"/>
        <v>305.73048210978948</v>
      </c>
      <c r="H114">
        <f t="shared" si="20"/>
        <v>325.4276917444555</v>
      </c>
      <c r="I114">
        <f t="shared" si="31"/>
        <v>9.8648976168125291</v>
      </c>
      <c r="J114">
        <f t="shared" si="21"/>
        <v>335.29258936126803</v>
      </c>
      <c r="K114">
        <f t="shared" si="22"/>
        <v>-13.292589361268028</v>
      </c>
      <c r="L114">
        <f t="shared" si="23"/>
        <v>13.292589361268028</v>
      </c>
      <c r="M114">
        <f t="shared" si="24"/>
        <v>176.69293192729597</v>
      </c>
      <c r="N114">
        <f t="shared" si="25"/>
        <v>-4.1281333420087045E-2</v>
      </c>
      <c r="O114">
        <f t="shared" si="26"/>
        <v>4.1281333420087045E-2</v>
      </c>
      <c r="P114">
        <f t="shared" si="27"/>
        <v>9.3351284457509872E-4</v>
      </c>
      <c r="Q114">
        <f t="shared" si="28"/>
        <v>3.4817329578334172E-3</v>
      </c>
    </row>
    <row r="115" spans="1:17" x14ac:dyDescent="0.25">
      <c r="A115" s="16">
        <v>2014</v>
      </c>
      <c r="B115" s="16">
        <v>6</v>
      </c>
      <c r="C115" s="16" t="str">
        <f t="shared" si="16"/>
        <v>2014 6</v>
      </c>
      <c r="D115" s="16">
        <v>114</v>
      </c>
      <c r="E115" s="16">
        <v>303</v>
      </c>
      <c r="F115">
        <f t="shared" si="29"/>
        <v>309.28434528678815</v>
      </c>
      <c r="G115">
        <f t="shared" si="30"/>
        <v>307.50888229526481</v>
      </c>
      <c r="H115">
        <f t="shared" si="20"/>
        <v>311.05980827831149</v>
      </c>
      <c r="I115">
        <f t="shared" si="31"/>
        <v>1.778400185475248</v>
      </c>
      <c r="J115">
        <f t="shared" si="21"/>
        <v>312.83820846378671</v>
      </c>
      <c r="K115">
        <f t="shared" si="22"/>
        <v>-9.8382084637867138</v>
      </c>
      <c r="L115">
        <f t="shared" si="23"/>
        <v>9.8382084637867138</v>
      </c>
      <c r="M115">
        <f t="shared" si="24"/>
        <v>96.790345776924525</v>
      </c>
      <c r="N115">
        <f t="shared" si="25"/>
        <v>-3.2469334863982555E-2</v>
      </c>
      <c r="O115">
        <f t="shared" si="26"/>
        <v>3.2469334863982555E-2</v>
      </c>
      <c r="P115">
        <f t="shared" si="27"/>
        <v>3.4935944965976437E-5</v>
      </c>
      <c r="Q115">
        <f t="shared" si="28"/>
        <v>6.8076114542147282E-3</v>
      </c>
    </row>
    <row r="116" spans="1:17" x14ac:dyDescent="0.25">
      <c r="A116" s="16">
        <v>2014</v>
      </c>
      <c r="B116" s="16">
        <v>7</v>
      </c>
      <c r="C116" s="16" t="str">
        <f t="shared" si="16"/>
        <v>2014 7</v>
      </c>
      <c r="D116" s="16">
        <v>115</v>
      </c>
      <c r="E116" s="16">
        <v>328</v>
      </c>
      <c r="F116">
        <f t="shared" si="29"/>
        <v>318.64990669294684</v>
      </c>
      <c r="G116">
        <f t="shared" si="30"/>
        <v>313.08399840650327</v>
      </c>
      <c r="H116">
        <f t="shared" si="20"/>
        <v>324.21581497939042</v>
      </c>
      <c r="I116">
        <f t="shared" si="31"/>
        <v>5.5751161112384935</v>
      </c>
      <c r="J116">
        <f t="shared" si="21"/>
        <v>329.79093109062893</v>
      </c>
      <c r="K116">
        <f t="shared" si="22"/>
        <v>-1.7909310906289306</v>
      </c>
      <c r="L116">
        <f t="shared" si="23"/>
        <v>1.7909310906289306</v>
      </c>
      <c r="M116">
        <f t="shared" si="24"/>
        <v>3.207434171381331</v>
      </c>
      <c r="N116">
        <f t="shared" si="25"/>
        <v>-5.460155764112593E-3</v>
      </c>
      <c r="O116">
        <f t="shared" si="26"/>
        <v>5.460155764112593E-3</v>
      </c>
      <c r="P116">
        <f t="shared" si="27"/>
        <v>2.8815586136115434E-4</v>
      </c>
      <c r="Q116">
        <f t="shared" si="28"/>
        <v>4.5545806067816784E-4</v>
      </c>
    </row>
    <row r="117" spans="1:17" x14ac:dyDescent="0.25">
      <c r="A117" s="16">
        <v>2014</v>
      </c>
      <c r="B117" s="16">
        <v>8</v>
      </c>
      <c r="C117" s="16" t="str">
        <f t="shared" si="16"/>
        <v>2014 8</v>
      </c>
      <c r="D117" s="16">
        <v>116</v>
      </c>
      <c r="E117" s="16">
        <v>321</v>
      </c>
      <c r="F117">
        <f t="shared" si="29"/>
        <v>319.8259244980772</v>
      </c>
      <c r="G117">
        <f t="shared" si="30"/>
        <v>316.45774748309026</v>
      </c>
      <c r="H117">
        <f t="shared" si="20"/>
        <v>323.19410151306414</v>
      </c>
      <c r="I117">
        <f t="shared" si="31"/>
        <v>3.373749076586988</v>
      </c>
      <c r="J117">
        <f t="shared" si="21"/>
        <v>326.56785058965113</v>
      </c>
      <c r="K117">
        <f t="shared" si="22"/>
        <v>-5.5678505896511297</v>
      </c>
      <c r="L117">
        <f t="shared" si="23"/>
        <v>5.5678505896511297</v>
      </c>
      <c r="M117">
        <f t="shared" si="24"/>
        <v>31.000960188678434</v>
      </c>
      <c r="N117">
        <f t="shared" si="25"/>
        <v>-1.7345328939723147E-2</v>
      </c>
      <c r="O117">
        <f t="shared" si="26"/>
        <v>1.7345328939723147E-2</v>
      </c>
      <c r="P117">
        <f t="shared" si="27"/>
        <v>1.0508688690693224E-4</v>
      </c>
      <c r="Q117">
        <f t="shared" si="28"/>
        <v>8.7586494696285933E-2</v>
      </c>
    </row>
    <row r="118" spans="1:17" x14ac:dyDescent="0.25">
      <c r="A118" s="16">
        <v>2014</v>
      </c>
      <c r="B118" s="16">
        <v>9</v>
      </c>
      <c r="C118" s="16" t="str">
        <f t="shared" si="16"/>
        <v>2014 9</v>
      </c>
      <c r="D118" s="16">
        <v>117</v>
      </c>
      <c r="E118" s="16">
        <v>226</v>
      </c>
      <c r="F118">
        <f t="shared" si="29"/>
        <v>272.87418966210396</v>
      </c>
      <c r="G118">
        <f t="shared" si="30"/>
        <v>294.64795812086351</v>
      </c>
      <c r="H118">
        <f t="shared" si="20"/>
        <v>251.10042120334441</v>
      </c>
      <c r="I118">
        <f t="shared" si="31"/>
        <v>-21.809789362226773</v>
      </c>
      <c r="J118">
        <f t="shared" si="21"/>
        <v>229.29063184111763</v>
      </c>
      <c r="K118">
        <f t="shared" si="22"/>
        <v>-3.2906318411176301</v>
      </c>
      <c r="L118">
        <f t="shared" si="23"/>
        <v>3.2906318411176301</v>
      </c>
      <c r="M118">
        <f t="shared" si="24"/>
        <v>10.828257913777204</v>
      </c>
      <c r="N118">
        <f t="shared" si="25"/>
        <v>-1.4560317881051461E-2</v>
      </c>
      <c r="O118">
        <f t="shared" si="26"/>
        <v>1.4560317881051461E-2</v>
      </c>
      <c r="P118">
        <f t="shared" si="27"/>
        <v>9.3208950189671742E-3</v>
      </c>
      <c r="Q118">
        <f t="shared" si="28"/>
        <v>1.2530346933980734E-3</v>
      </c>
    </row>
    <row r="119" spans="1:17" x14ac:dyDescent="0.25">
      <c r="A119" s="16">
        <v>2014</v>
      </c>
      <c r="B119" s="16">
        <v>10</v>
      </c>
      <c r="C119" s="16" t="str">
        <f t="shared" si="16"/>
        <v>2014 10</v>
      </c>
      <c r="D119" s="16">
        <v>118</v>
      </c>
      <c r="E119" s="16">
        <v>218</v>
      </c>
      <c r="F119">
        <f t="shared" si="29"/>
        <v>245.41441864320174</v>
      </c>
      <c r="G119">
        <f t="shared" si="30"/>
        <v>270.0108431341738</v>
      </c>
      <c r="H119">
        <f t="shared" si="20"/>
        <v>220.81799415222969</v>
      </c>
      <c r="I119">
        <f t="shared" si="31"/>
        <v>-24.637114986689703</v>
      </c>
      <c r="J119">
        <f t="shared" si="21"/>
        <v>196.18087916553998</v>
      </c>
      <c r="K119">
        <f t="shared" si="22"/>
        <v>21.819120834460023</v>
      </c>
      <c r="L119">
        <f t="shared" si="23"/>
        <v>21.819120834460023</v>
      </c>
      <c r="M119">
        <f t="shared" si="24"/>
        <v>476.07403398876744</v>
      </c>
      <c r="N119">
        <f t="shared" si="25"/>
        <v>0.10008771024981662</v>
      </c>
      <c r="O119">
        <f t="shared" si="26"/>
        <v>0.10008771024981662</v>
      </c>
      <c r="P119">
        <f t="shared" si="27"/>
        <v>1.2748401946931507E-2</v>
      </c>
      <c r="Q119">
        <f t="shared" si="28"/>
        <v>7.5751199393990411E-4</v>
      </c>
    </row>
    <row r="120" spans="1:17" x14ac:dyDescent="0.25">
      <c r="A120" s="16">
        <v>2014</v>
      </c>
      <c r="B120" s="16">
        <v>11</v>
      </c>
      <c r="C120" s="16" t="str">
        <f t="shared" si="16"/>
        <v>2014 11</v>
      </c>
      <c r="D120" s="16">
        <v>119</v>
      </c>
      <c r="E120" s="16">
        <v>224</v>
      </c>
      <c r="F120">
        <f t="shared" si="29"/>
        <v>234.69836003593767</v>
      </c>
      <c r="G120">
        <f t="shared" si="30"/>
        <v>252.34000906888147</v>
      </c>
      <c r="H120">
        <f t="shared" si="20"/>
        <v>217.05671100299386</v>
      </c>
      <c r="I120">
        <f t="shared" si="31"/>
        <v>-17.670834065292336</v>
      </c>
      <c r="J120">
        <f t="shared" si="21"/>
        <v>199.38587693770154</v>
      </c>
      <c r="K120">
        <f t="shared" si="22"/>
        <v>24.614123062298461</v>
      </c>
      <c r="L120">
        <f t="shared" si="23"/>
        <v>24.614123062298461</v>
      </c>
      <c r="M120">
        <f t="shared" si="24"/>
        <v>605.85505412597297</v>
      </c>
      <c r="N120">
        <f t="shared" si="25"/>
        <v>0.10988447795668956</v>
      </c>
      <c r="O120">
        <f t="shared" si="26"/>
        <v>0.10988447795668956</v>
      </c>
      <c r="P120">
        <f t="shared" si="27"/>
        <v>6.1920901803925133E-3</v>
      </c>
      <c r="Q120">
        <f t="shared" si="28"/>
        <v>1.6761001275510206E-2</v>
      </c>
    </row>
    <row r="121" spans="1:17" x14ac:dyDescent="0.25">
      <c r="A121" s="16">
        <v>2014</v>
      </c>
      <c r="B121" s="16">
        <v>12</v>
      </c>
      <c r="C121" s="16" t="str">
        <f t="shared" si="16"/>
        <v>2014 12</v>
      </c>
      <c r="D121" s="16">
        <v>120</v>
      </c>
      <c r="E121" s="16">
        <v>253</v>
      </c>
      <c r="F121">
        <f t="shared" si="29"/>
        <v>243.85674298023486</v>
      </c>
      <c r="G121">
        <f t="shared" si="30"/>
        <v>248.09487040312496</v>
      </c>
      <c r="H121">
        <f t="shared" si="20"/>
        <v>239.61861555734475</v>
      </c>
      <c r="I121">
        <f t="shared" si="31"/>
        <v>-4.2451386657565298</v>
      </c>
      <c r="J121">
        <f t="shared" si="21"/>
        <v>235.37347689158821</v>
      </c>
      <c r="K121">
        <f t="shared" si="22"/>
        <v>17.626523108411789</v>
      </c>
      <c r="L121">
        <f t="shared" si="23"/>
        <v>17.626523108411789</v>
      </c>
      <c r="M121">
        <f t="shared" si="24"/>
        <v>310.6943168913748</v>
      </c>
      <c r="N121">
        <f t="shared" si="25"/>
        <v>6.9670051811904304E-2</v>
      </c>
      <c r="O121">
        <f t="shared" si="26"/>
        <v>6.9670051811904304E-2</v>
      </c>
      <c r="P121">
        <f t="shared" si="27"/>
        <v>2.777585288881547E-4</v>
      </c>
      <c r="Q121">
        <f t="shared" si="28"/>
        <v>4.5149900795200676E-3</v>
      </c>
    </row>
    <row r="122" spans="1:17" x14ac:dyDescent="0.25">
      <c r="A122" s="16">
        <v>2015</v>
      </c>
      <c r="B122" s="16">
        <v>1</v>
      </c>
      <c r="C122" s="16" t="str">
        <f t="shared" si="16"/>
        <v>2015 1</v>
      </c>
      <c r="D122" s="16">
        <v>121</v>
      </c>
      <c r="E122" s="16">
        <v>270</v>
      </c>
      <c r="F122">
        <f t="shared" si="29"/>
        <v>256.93917491903085</v>
      </c>
      <c r="G122">
        <f t="shared" si="30"/>
        <v>252.52067747788419</v>
      </c>
      <c r="H122">
        <f t="shared" si="20"/>
        <v>261.3576723601775</v>
      </c>
      <c r="I122">
        <f t="shared" si="31"/>
        <v>4.4258070747591916</v>
      </c>
      <c r="J122">
        <f t="shared" si="21"/>
        <v>265.78347943493668</v>
      </c>
      <c r="K122">
        <f t="shared" si="22"/>
        <v>4.2165205650633197</v>
      </c>
      <c r="L122">
        <f t="shared" si="23"/>
        <v>4.2165205650633197</v>
      </c>
      <c r="M122">
        <f t="shared" si="24"/>
        <v>17.779045675601896</v>
      </c>
      <c r="N122">
        <f t="shared" si="25"/>
        <v>1.5616742833567851E-2</v>
      </c>
      <c r="O122">
        <f t="shared" si="26"/>
        <v>1.5616742833567851E-2</v>
      </c>
      <c r="P122">
        <f t="shared" si="27"/>
        <v>2.7568458643699087E-4</v>
      </c>
      <c r="Q122">
        <f t="shared" si="28"/>
        <v>5.7956104252400539E-2</v>
      </c>
    </row>
    <row r="123" spans="1:17" x14ac:dyDescent="0.25">
      <c r="A123" s="16">
        <v>2015</v>
      </c>
      <c r="B123" s="16">
        <v>2</v>
      </c>
      <c r="C123" s="16" t="str">
        <f t="shared" si="16"/>
        <v>2015 2</v>
      </c>
      <c r="D123" s="16">
        <v>122</v>
      </c>
      <c r="E123" s="16">
        <v>335</v>
      </c>
      <c r="F123">
        <f t="shared" si="29"/>
        <v>296.00184528316947</v>
      </c>
      <c r="G123">
        <f t="shared" si="30"/>
        <v>274.27922952065194</v>
      </c>
      <c r="H123">
        <f t="shared" si="20"/>
        <v>317.72446104568701</v>
      </c>
      <c r="I123">
        <f t="shared" si="31"/>
        <v>21.75855204276775</v>
      </c>
      <c r="J123">
        <f t="shared" si="21"/>
        <v>339.48301308845475</v>
      </c>
      <c r="K123">
        <f t="shared" si="22"/>
        <v>-4.4830130884547543</v>
      </c>
      <c r="L123">
        <f t="shared" si="23"/>
        <v>4.4830130884547543</v>
      </c>
      <c r="M123">
        <f t="shared" si="24"/>
        <v>20.097406351256634</v>
      </c>
      <c r="N123">
        <f t="shared" si="25"/>
        <v>-1.3382128622252997E-2</v>
      </c>
      <c r="O123">
        <f t="shared" si="26"/>
        <v>1.3382128622252997E-2</v>
      </c>
      <c r="P123">
        <f t="shared" si="27"/>
        <v>4.1970203154720132E-3</v>
      </c>
      <c r="Q123">
        <f t="shared" si="28"/>
        <v>3.5366451325462241E-2</v>
      </c>
    </row>
    <row r="124" spans="1:17" x14ac:dyDescent="0.25">
      <c r="A124" s="16">
        <v>2015</v>
      </c>
      <c r="B124" s="16">
        <v>3</v>
      </c>
      <c r="C124" s="16" t="str">
        <f t="shared" si="16"/>
        <v>2015 3</v>
      </c>
      <c r="D124" s="16">
        <v>123</v>
      </c>
      <c r="E124" s="16">
        <v>272</v>
      </c>
      <c r="F124">
        <f t="shared" si="29"/>
        <v>283.99100412878761</v>
      </c>
      <c r="G124">
        <f t="shared" si="30"/>
        <v>279.13913011451467</v>
      </c>
      <c r="H124">
        <f t="shared" si="20"/>
        <v>288.84287814306055</v>
      </c>
      <c r="I124">
        <f t="shared" si="31"/>
        <v>4.8599005938626982</v>
      </c>
      <c r="J124">
        <f t="shared" si="21"/>
        <v>293.70277873692322</v>
      </c>
      <c r="K124">
        <f t="shared" si="22"/>
        <v>-21.702778736923221</v>
      </c>
      <c r="L124">
        <f t="shared" si="23"/>
        <v>21.702778736923221</v>
      </c>
      <c r="M124">
        <f t="shared" si="24"/>
        <v>471.01060490384668</v>
      </c>
      <c r="N124">
        <f t="shared" si="25"/>
        <v>-7.9789627709276556E-2</v>
      </c>
      <c r="O124">
        <f t="shared" si="26"/>
        <v>7.9789627709276556E-2</v>
      </c>
      <c r="P124">
        <f t="shared" si="27"/>
        <v>3.2264706037920843E-4</v>
      </c>
      <c r="Q124">
        <f t="shared" si="28"/>
        <v>3.7967668685121109E-2</v>
      </c>
    </row>
    <row r="125" spans="1:17" x14ac:dyDescent="0.25">
      <c r="A125" s="16">
        <v>2015</v>
      </c>
      <c r="B125" s="16">
        <v>4</v>
      </c>
      <c r="C125" s="16" t="str">
        <f t="shared" si="16"/>
        <v>2015 4</v>
      </c>
      <c r="D125" s="16">
        <v>124</v>
      </c>
      <c r="E125" s="16">
        <v>325</v>
      </c>
      <c r="F125">
        <f t="shared" si="29"/>
        <v>304.51244860519284</v>
      </c>
      <c r="G125">
        <f t="shared" si="30"/>
        <v>291.83627461968217</v>
      </c>
      <c r="H125">
        <f t="shared" si="20"/>
        <v>317.18862259070352</v>
      </c>
      <c r="I125">
        <f t="shared" si="31"/>
        <v>12.697144505167419</v>
      </c>
      <c r="J125">
        <f t="shared" si="21"/>
        <v>329.88576709587096</v>
      </c>
      <c r="K125">
        <f t="shared" si="22"/>
        <v>-4.8857670958709605</v>
      </c>
      <c r="L125">
        <f t="shared" si="23"/>
        <v>4.8857670958709605</v>
      </c>
      <c r="M125">
        <f t="shared" si="24"/>
        <v>23.870720115095359</v>
      </c>
      <c r="N125">
        <f t="shared" si="25"/>
        <v>-1.5033129525756802E-2</v>
      </c>
      <c r="O125">
        <f t="shared" si="26"/>
        <v>1.5033129525756802E-2</v>
      </c>
      <c r="P125">
        <f t="shared" si="27"/>
        <v>1.5237599757570118E-3</v>
      </c>
      <c r="Q125">
        <f t="shared" si="28"/>
        <v>6.0591715976331356E-4</v>
      </c>
    </row>
    <row r="126" spans="1:17" x14ac:dyDescent="0.25">
      <c r="A126" s="16">
        <v>2015</v>
      </c>
      <c r="B126" s="16">
        <v>5</v>
      </c>
      <c r="C126" s="16" t="str">
        <f t="shared" si="16"/>
        <v>2015 5</v>
      </c>
      <c r="D126" s="16">
        <v>125</v>
      </c>
      <c r="E126" s="16">
        <v>317</v>
      </c>
      <c r="F126">
        <f t="shared" si="29"/>
        <v>310.76138465326335</v>
      </c>
      <c r="G126">
        <f t="shared" si="30"/>
        <v>301.3066502412571</v>
      </c>
      <c r="H126">
        <f t="shared" si="20"/>
        <v>320.2161190652696</v>
      </c>
      <c r="I126">
        <f t="shared" si="31"/>
        <v>9.4703756215749166</v>
      </c>
      <c r="J126">
        <f t="shared" si="21"/>
        <v>329.68649468684453</v>
      </c>
      <c r="K126">
        <f t="shared" si="22"/>
        <v>-12.686494686844526</v>
      </c>
      <c r="L126">
        <f t="shared" si="23"/>
        <v>12.686494686844526</v>
      </c>
      <c r="M126">
        <f t="shared" si="24"/>
        <v>160.94714743933437</v>
      </c>
      <c r="N126">
        <f t="shared" si="25"/>
        <v>-4.0020487971118381E-2</v>
      </c>
      <c r="O126">
        <f t="shared" si="26"/>
        <v>4.0020487971118381E-2</v>
      </c>
      <c r="P126">
        <f t="shared" si="27"/>
        <v>8.8851879509116471E-4</v>
      </c>
      <c r="Q126">
        <f t="shared" si="28"/>
        <v>1.6817761147986349E-3</v>
      </c>
    </row>
    <row r="127" spans="1:17" x14ac:dyDescent="0.25">
      <c r="A127" s="16">
        <v>2015</v>
      </c>
      <c r="B127" s="16">
        <v>6</v>
      </c>
      <c r="C127" s="16" t="str">
        <f t="shared" si="16"/>
        <v>2015 6</v>
      </c>
      <c r="D127" s="16">
        <v>126</v>
      </c>
      <c r="E127" s="16">
        <v>304</v>
      </c>
      <c r="F127">
        <f t="shared" si="29"/>
        <v>307.37789825478353</v>
      </c>
      <c r="G127">
        <f t="shared" si="30"/>
        <v>304.34478312808375</v>
      </c>
      <c r="H127">
        <f t="shared" si="20"/>
        <v>310.41101338148331</v>
      </c>
      <c r="I127">
        <f t="shared" si="31"/>
        <v>3.0381328868266433</v>
      </c>
      <c r="J127">
        <f t="shared" si="21"/>
        <v>313.44914626830996</v>
      </c>
      <c r="K127">
        <f t="shared" si="22"/>
        <v>-9.4491462683099599</v>
      </c>
      <c r="L127">
        <f t="shared" si="23"/>
        <v>9.4491462683099599</v>
      </c>
      <c r="M127">
        <f t="shared" si="24"/>
        <v>89.286365199916034</v>
      </c>
      <c r="N127">
        <f t="shared" si="25"/>
        <v>-3.1082717987861708E-2</v>
      </c>
      <c r="O127">
        <f t="shared" si="26"/>
        <v>3.1082717987861708E-2</v>
      </c>
      <c r="P127">
        <f t="shared" si="27"/>
        <v>9.9581312906849568E-5</v>
      </c>
      <c r="Q127">
        <f t="shared" si="28"/>
        <v>1.7313019390581715E-4</v>
      </c>
    </row>
    <row r="128" spans="1:17" x14ac:dyDescent="0.25">
      <c r="A128" s="16">
        <v>2015</v>
      </c>
      <c r="B128" s="16">
        <v>7</v>
      </c>
      <c r="C128" s="16" t="str">
        <f t="shared" si="16"/>
        <v>2015 7</v>
      </c>
      <c r="D128" s="16">
        <v>127</v>
      </c>
      <c r="E128" s="16">
        <v>308</v>
      </c>
      <c r="F128">
        <f t="shared" si="29"/>
        <v>307.68920620446431</v>
      </c>
      <c r="G128">
        <f t="shared" si="30"/>
        <v>306.01837671430786</v>
      </c>
      <c r="H128">
        <f t="shared" si="20"/>
        <v>309.36003569462076</v>
      </c>
      <c r="I128">
        <f t="shared" si="31"/>
        <v>1.6735935862241158</v>
      </c>
      <c r="J128">
        <f t="shared" si="21"/>
        <v>311.03362928084488</v>
      </c>
      <c r="K128">
        <f t="shared" si="22"/>
        <v>-3.0336292808448775</v>
      </c>
      <c r="L128">
        <f t="shared" si="23"/>
        <v>3.0336292808448775</v>
      </c>
      <c r="M128">
        <f t="shared" si="24"/>
        <v>9.2029066135994082</v>
      </c>
      <c r="N128">
        <f t="shared" si="25"/>
        <v>-9.8494457170288235E-3</v>
      </c>
      <c r="O128">
        <f t="shared" si="26"/>
        <v>9.8494457170288235E-3</v>
      </c>
      <c r="P128">
        <f t="shared" si="27"/>
        <v>2.9002042424278654E-5</v>
      </c>
      <c r="Q128">
        <f t="shared" si="28"/>
        <v>2.3718164951931188E-3</v>
      </c>
    </row>
    <row r="129" spans="1:17" x14ac:dyDescent="0.25">
      <c r="A129" s="16">
        <v>2015</v>
      </c>
      <c r="B129" s="16">
        <v>8</v>
      </c>
      <c r="C129" s="16" t="str">
        <f t="shared" si="16"/>
        <v>2015 8</v>
      </c>
      <c r="D129" s="16">
        <v>128</v>
      </c>
      <c r="E129" s="16">
        <v>293</v>
      </c>
      <c r="F129">
        <f t="shared" si="29"/>
        <v>300.33853294062584</v>
      </c>
      <c r="G129">
        <f t="shared" si="30"/>
        <v>303.17610769113253</v>
      </c>
      <c r="H129">
        <f t="shared" si="20"/>
        <v>297.50095819011915</v>
      </c>
      <c r="I129">
        <f t="shared" si="31"/>
        <v>-2.8422690231753203</v>
      </c>
      <c r="J129">
        <f t="shared" si="21"/>
        <v>294.65868916694382</v>
      </c>
      <c r="K129">
        <f t="shared" si="22"/>
        <v>-1.658689166943816</v>
      </c>
      <c r="L129">
        <f t="shared" si="23"/>
        <v>1.658689166943816</v>
      </c>
      <c r="M129">
        <f t="shared" si="24"/>
        <v>2.7512497525367703</v>
      </c>
      <c r="N129">
        <f t="shared" si="25"/>
        <v>-5.6610551772826485E-3</v>
      </c>
      <c r="O129">
        <f t="shared" si="26"/>
        <v>5.6610551772826485E-3</v>
      </c>
      <c r="P129">
        <f t="shared" si="27"/>
        <v>9.8791229180909666E-5</v>
      </c>
      <c r="Q129">
        <f t="shared" si="28"/>
        <v>8.0245547414646651E-2</v>
      </c>
    </row>
    <row r="130" spans="1:17" x14ac:dyDescent="0.25">
      <c r="A130" s="16">
        <v>2015</v>
      </c>
      <c r="B130" s="16">
        <v>9</v>
      </c>
      <c r="C130" s="16" t="str">
        <f t="shared" si="16"/>
        <v>2015 9</v>
      </c>
      <c r="D130" s="16">
        <v>129</v>
      </c>
      <c r="E130" s="16">
        <v>210</v>
      </c>
      <c r="F130">
        <f t="shared" si="29"/>
        <v>255.1319350116492</v>
      </c>
      <c r="G130">
        <f t="shared" si="30"/>
        <v>279.1341675969847</v>
      </c>
      <c r="H130">
        <f t="shared" si="20"/>
        <v>231.12970242631371</v>
      </c>
      <c r="I130">
        <f t="shared" si="31"/>
        <v>-24.041940094147844</v>
      </c>
      <c r="J130">
        <f t="shared" si="21"/>
        <v>207.08776233216588</v>
      </c>
      <c r="K130">
        <f t="shared" si="22"/>
        <v>2.9122376678341197</v>
      </c>
      <c r="L130">
        <f t="shared" si="23"/>
        <v>2.9122376678341197</v>
      </c>
      <c r="M130">
        <f t="shared" si="24"/>
        <v>8.4811282339519121</v>
      </c>
      <c r="N130">
        <f t="shared" si="25"/>
        <v>1.3867798418257714E-2</v>
      </c>
      <c r="O130">
        <f t="shared" si="26"/>
        <v>1.3867798418257714E-2</v>
      </c>
      <c r="P130">
        <f t="shared" si="27"/>
        <v>1.3101586238394249E-2</v>
      </c>
      <c r="Q130">
        <f t="shared" si="28"/>
        <v>2.040816326530612E-4</v>
      </c>
    </row>
    <row r="131" spans="1:17" x14ac:dyDescent="0.25">
      <c r="A131" s="16">
        <v>2015</v>
      </c>
      <c r="B131" s="16">
        <v>10</v>
      </c>
      <c r="C131" s="16" t="str">
        <f t="shared" ref="C131:C181" si="32">CONCATENATE(A131," ",B131)</f>
        <v>2015 10</v>
      </c>
      <c r="D131" s="16">
        <v>130</v>
      </c>
      <c r="E131" s="16">
        <v>213</v>
      </c>
      <c r="F131">
        <f t="shared" ref="F131:F133" si="33">alpha2*E131+(1-alpha2)*F130</f>
        <v>234.04855692211117</v>
      </c>
      <c r="G131">
        <f t="shared" ref="G131:G133" si="34">alpha2*F131+(1-alpha2)*G130</f>
        <v>256.572731100103</v>
      </c>
      <c r="H131">
        <f t="shared" si="20"/>
        <v>211.52438274411935</v>
      </c>
      <c r="I131">
        <f t="shared" si="31"/>
        <v>-22.561436496881694</v>
      </c>
      <c r="J131">
        <f t="shared" si="21"/>
        <v>188.96294624723765</v>
      </c>
      <c r="K131">
        <f t="shared" si="22"/>
        <v>24.037053752762347</v>
      </c>
      <c r="L131">
        <f t="shared" si="23"/>
        <v>24.037053752762347</v>
      </c>
      <c r="M131">
        <f t="shared" si="24"/>
        <v>577.77995311318648</v>
      </c>
      <c r="N131">
        <f t="shared" si="25"/>
        <v>0.11285001761860257</v>
      </c>
      <c r="O131">
        <f t="shared" si="26"/>
        <v>0.11285001761860257</v>
      </c>
      <c r="P131">
        <f t="shared" si="27"/>
        <v>1.120223460569986E-2</v>
      </c>
      <c r="Q131">
        <f t="shared" si="28"/>
        <v>1.9837333862328903E-4</v>
      </c>
    </row>
    <row r="132" spans="1:17" x14ac:dyDescent="0.25">
      <c r="A132" s="16">
        <v>2015</v>
      </c>
      <c r="B132" s="16">
        <v>11</v>
      </c>
      <c r="C132" s="16" t="str">
        <f t="shared" si="32"/>
        <v>2015 11</v>
      </c>
      <c r="D132" s="16">
        <v>131</v>
      </c>
      <c r="E132" s="16">
        <v>210</v>
      </c>
      <c r="F132">
        <f t="shared" si="33"/>
        <v>222.01434064515979</v>
      </c>
      <c r="G132">
        <f t="shared" si="34"/>
        <v>239.2792549773948</v>
      </c>
      <c r="H132">
        <f t="shared" ref="H132:H133" si="35">2*F132-G132</f>
        <v>204.74942631292478</v>
      </c>
      <c r="I132">
        <f t="shared" si="31"/>
        <v>-17.293476122708224</v>
      </c>
      <c r="J132">
        <f t="shared" ref="J132:J133" si="36">H132+I132</f>
        <v>187.45595019021656</v>
      </c>
      <c r="K132">
        <f t="shared" ref="K132:K133" si="37">E132-J132</f>
        <v>22.544049809783445</v>
      </c>
      <c r="L132">
        <f t="shared" ref="L132:L133" si="38">ABS(K132)</f>
        <v>22.544049809783445</v>
      </c>
      <c r="M132">
        <f t="shared" ref="M132:M133" si="39">K132^2</f>
        <v>508.23418182599698</v>
      </c>
      <c r="N132">
        <f t="shared" ref="N132:N133" si="40">K132/E132</f>
        <v>0.10735261814182592</v>
      </c>
      <c r="O132">
        <f t="shared" ref="O132:O133" si="41">ABS(N132)</f>
        <v>0.10735261814182592</v>
      </c>
      <c r="P132">
        <f t="shared" ref="P132" si="42">((J133-E133)/E132)^2</f>
        <v>6.7455481881481798E-3</v>
      </c>
      <c r="Q132">
        <f t="shared" ref="Q132" si="43">((E133-E132)/E132)^2</f>
        <v>2.4693877551020406E-2</v>
      </c>
    </row>
    <row r="133" spans="1:17" ht="16.5" thickBot="1" x14ac:dyDescent="0.3">
      <c r="A133" s="6">
        <v>2015</v>
      </c>
      <c r="B133" s="6">
        <v>12</v>
      </c>
      <c r="C133" s="16" t="str">
        <f t="shared" si="32"/>
        <v>2015 12</v>
      </c>
      <c r="D133" s="6">
        <v>132</v>
      </c>
      <c r="E133" s="6">
        <v>243</v>
      </c>
      <c r="F133" s="7">
        <f t="shared" si="33"/>
        <v>232.5158424279289</v>
      </c>
      <c r="G133" s="7">
        <f t="shared" si="34"/>
        <v>235.89475379280668</v>
      </c>
      <c r="H133" s="7">
        <f t="shared" si="35"/>
        <v>229.13693106305112</v>
      </c>
      <c r="I133" s="7">
        <f t="shared" si="31"/>
        <v>-3.3845011845880935</v>
      </c>
      <c r="J133" s="7">
        <f t="shared" si="36"/>
        <v>225.75242987846303</v>
      </c>
      <c r="K133" s="7">
        <f t="shared" si="37"/>
        <v>17.247570121536967</v>
      </c>
      <c r="L133" s="7">
        <f t="shared" si="38"/>
        <v>17.247570121536967</v>
      </c>
      <c r="M133" s="7">
        <f t="shared" si="39"/>
        <v>297.4786750973347</v>
      </c>
      <c r="N133" s="7">
        <f t="shared" si="40"/>
        <v>7.0977654821139782E-2</v>
      </c>
      <c r="O133" s="7">
        <f t="shared" si="41"/>
        <v>7.0977654821139782E-2</v>
      </c>
      <c r="P133" s="7"/>
      <c r="Q133" s="7"/>
    </row>
    <row r="134" spans="1:17" x14ac:dyDescent="0.25">
      <c r="A134" s="16">
        <v>2016</v>
      </c>
      <c r="B134" s="16">
        <v>1</v>
      </c>
      <c r="C134" s="16" t="str">
        <f t="shared" si="32"/>
        <v>2016 1</v>
      </c>
      <c r="D134" s="16">
        <v>133</v>
      </c>
      <c r="E134" s="16">
        <v>253</v>
      </c>
      <c r="F134">
        <f t="shared" ref="F134:F157" si="44">alpha2*E134+(1-alpha2)*F133</f>
        <v>242.76638607892042</v>
      </c>
      <c r="G134">
        <f t="shared" ref="G134:G157" si="45">alpha2*F134+(1-alpha2)*G133</f>
        <v>239.33340956639873</v>
      </c>
      <c r="H134">
        <f t="shared" ref="H134:H157" si="46">2*F134-G134</f>
        <v>246.19936259144211</v>
      </c>
      <c r="I134">
        <f t="shared" ref="I134:I157" si="47">(alpha2/(1-alpha2))*(F134-G134)</f>
        <v>3.438655773592048</v>
      </c>
      <c r="J134">
        <f>$H$133+$I$133*(D134-$D$133)</f>
        <v>225.75242987846303</v>
      </c>
      <c r="K134">
        <f t="shared" ref="K134:K157" si="48">E134-J134</f>
        <v>27.247570121536967</v>
      </c>
      <c r="L134">
        <f t="shared" ref="L134:L157" si="49">ABS(K134)</f>
        <v>27.247570121536967</v>
      </c>
      <c r="M134">
        <f t="shared" ref="M134:M157" si="50">K134^2</f>
        <v>742.43007752807398</v>
      </c>
      <c r="N134">
        <f t="shared" ref="N134:N157" si="51">K134/E134</f>
        <v>0.10769790561872319</v>
      </c>
      <c r="O134">
        <f t="shared" ref="O134:O157" si="52">ABS(N134)</f>
        <v>0.10769790561872319</v>
      </c>
      <c r="P134">
        <f t="shared" ref="P134:P156" si="53">((J135-E135)/E134)^2</f>
        <v>9.906836195697144E-2</v>
      </c>
      <c r="Q134">
        <f t="shared" ref="Q134:Q156" si="54">((E135-E134)/E134)^2</f>
        <v>3.7510350107016199E-2</v>
      </c>
    </row>
    <row r="135" spans="1:17" x14ac:dyDescent="0.25">
      <c r="A135" s="16">
        <v>2016</v>
      </c>
      <c r="B135" s="16">
        <v>2</v>
      </c>
      <c r="C135" s="16" t="str">
        <f t="shared" si="32"/>
        <v>2016 2</v>
      </c>
      <c r="D135" s="16">
        <v>134</v>
      </c>
      <c r="E135" s="16">
        <v>302</v>
      </c>
      <c r="F135">
        <f t="shared" si="44"/>
        <v>272.40767071402075</v>
      </c>
      <c r="G135">
        <f t="shared" si="45"/>
        <v>255.88420773445412</v>
      </c>
      <c r="H135">
        <f t="shared" si="46"/>
        <v>288.93113369358741</v>
      </c>
      <c r="I135">
        <f t="shared" si="47"/>
        <v>16.550798168055412</v>
      </c>
      <c r="J135">
        <f t="shared" ref="J135:J157" si="55">$H$133+$I$133*(D135-$D$133)</f>
        <v>222.36792869387494</v>
      </c>
      <c r="K135">
        <f t="shared" si="48"/>
        <v>79.632071306125056</v>
      </c>
      <c r="L135">
        <f t="shared" si="49"/>
        <v>79.632071306125056</v>
      </c>
      <c r="M135">
        <f t="shared" si="50"/>
        <v>6341.2667805037854</v>
      </c>
      <c r="N135">
        <f t="shared" si="51"/>
        <v>0.26368235531829487</v>
      </c>
      <c r="O135">
        <f t="shared" si="52"/>
        <v>0.26368235531829487</v>
      </c>
      <c r="P135">
        <f t="shared" si="53"/>
        <v>1.9356523440499894E-2</v>
      </c>
      <c r="Q135">
        <f t="shared" si="54"/>
        <v>1.8431209157493092E-2</v>
      </c>
    </row>
    <row r="136" spans="1:17" x14ac:dyDescent="0.25">
      <c r="A136" s="16">
        <v>2016</v>
      </c>
      <c r="B136" s="16">
        <v>3</v>
      </c>
      <c r="C136" s="16" t="str">
        <f t="shared" si="32"/>
        <v>2016 3</v>
      </c>
      <c r="D136" s="16">
        <v>135</v>
      </c>
      <c r="E136" s="16">
        <v>261</v>
      </c>
      <c r="F136">
        <f t="shared" si="44"/>
        <v>266.69912125579742</v>
      </c>
      <c r="G136">
        <f t="shared" si="45"/>
        <v>261.29613364559714</v>
      </c>
      <c r="H136">
        <f t="shared" si="46"/>
        <v>272.10210886599771</v>
      </c>
      <c r="I136">
        <f t="shared" si="47"/>
        <v>5.4119259111430118</v>
      </c>
      <c r="J136">
        <f t="shared" si="55"/>
        <v>218.98342750928686</v>
      </c>
      <c r="K136">
        <f t="shared" si="48"/>
        <v>42.016572490713145</v>
      </c>
      <c r="L136">
        <f t="shared" si="49"/>
        <v>42.016572490713145</v>
      </c>
      <c r="M136">
        <f t="shared" si="50"/>
        <v>1765.3923638673525</v>
      </c>
      <c r="N136">
        <f t="shared" si="51"/>
        <v>0.16098303636288561</v>
      </c>
      <c r="O136">
        <f t="shared" si="52"/>
        <v>0.16098303636288561</v>
      </c>
      <c r="P136">
        <f t="shared" si="53"/>
        <v>9.2549001053869109E-2</v>
      </c>
      <c r="Q136">
        <f t="shared" si="54"/>
        <v>1.6969803731595248E-2</v>
      </c>
    </row>
    <row r="137" spans="1:17" x14ac:dyDescent="0.25">
      <c r="A137" s="16">
        <v>2016</v>
      </c>
      <c r="B137" s="16">
        <v>4</v>
      </c>
      <c r="C137" s="16" t="str">
        <f t="shared" si="32"/>
        <v>2016 4</v>
      </c>
      <c r="D137" s="16">
        <v>136</v>
      </c>
      <c r="E137" s="16">
        <v>295</v>
      </c>
      <c r="F137">
        <f t="shared" si="44"/>
        <v>280.86125567153726</v>
      </c>
      <c r="G137">
        <f t="shared" si="45"/>
        <v>271.08677974164732</v>
      </c>
      <c r="H137">
        <f t="shared" si="46"/>
        <v>290.63573160142721</v>
      </c>
      <c r="I137">
        <f t="shared" si="47"/>
        <v>9.790646096050212</v>
      </c>
      <c r="J137">
        <f t="shared" si="55"/>
        <v>215.59892632469874</v>
      </c>
      <c r="K137">
        <f t="shared" si="48"/>
        <v>79.401073675301262</v>
      </c>
      <c r="L137">
        <f t="shared" si="49"/>
        <v>79.401073675301262</v>
      </c>
      <c r="M137">
        <f t="shared" si="50"/>
        <v>6304.530500790619</v>
      </c>
      <c r="N137">
        <f t="shared" si="51"/>
        <v>0.26915618195017377</v>
      </c>
      <c r="O137">
        <f t="shared" si="52"/>
        <v>0.26915618195017377</v>
      </c>
      <c r="P137">
        <f t="shared" si="53"/>
        <v>6.7750927969706068E-2</v>
      </c>
      <c r="Q137">
        <f t="shared" si="54"/>
        <v>4.136742315426601E-4</v>
      </c>
    </row>
    <row r="138" spans="1:17" x14ac:dyDescent="0.25">
      <c r="A138" s="16">
        <v>2016</v>
      </c>
      <c r="B138" s="16">
        <v>5</v>
      </c>
      <c r="C138" s="16" t="str">
        <f t="shared" si="32"/>
        <v>2016 5</v>
      </c>
      <c r="D138" s="16">
        <v>137</v>
      </c>
      <c r="E138" s="16">
        <v>289</v>
      </c>
      <c r="F138">
        <f t="shared" si="44"/>
        <v>284.9339910871696</v>
      </c>
      <c r="G138">
        <f t="shared" si="45"/>
        <v>278.01610763040117</v>
      </c>
      <c r="H138">
        <f t="shared" si="46"/>
        <v>291.85187454393804</v>
      </c>
      <c r="I138">
        <f t="shared" si="47"/>
        <v>6.929327888753912</v>
      </c>
      <c r="J138">
        <f t="shared" si="55"/>
        <v>212.21442514011065</v>
      </c>
      <c r="K138">
        <f t="shared" si="48"/>
        <v>76.785574859889351</v>
      </c>
      <c r="L138">
        <f t="shared" si="49"/>
        <v>76.785574859889351</v>
      </c>
      <c r="M138">
        <f t="shared" si="50"/>
        <v>5896.0245065636718</v>
      </c>
      <c r="N138">
        <f t="shared" si="51"/>
        <v>0.2656940306570566</v>
      </c>
      <c r="O138">
        <f t="shared" si="52"/>
        <v>0.2656940306570566</v>
      </c>
      <c r="P138">
        <f t="shared" si="53"/>
        <v>7.3161968712053077E-2</v>
      </c>
      <c r="Q138">
        <f t="shared" si="54"/>
        <v>4.7892146885214497E-5</v>
      </c>
    </row>
    <row r="139" spans="1:17" x14ac:dyDescent="0.25">
      <c r="A139" s="16">
        <v>2016</v>
      </c>
      <c r="B139" s="16">
        <v>6</v>
      </c>
      <c r="C139" s="16" t="str">
        <f t="shared" si="32"/>
        <v>2016 6</v>
      </c>
      <c r="D139" s="16">
        <v>138</v>
      </c>
      <c r="E139" s="16">
        <v>287</v>
      </c>
      <c r="F139">
        <f t="shared" si="44"/>
        <v>285.96784930026888</v>
      </c>
      <c r="G139">
        <f t="shared" si="45"/>
        <v>281.99526443983331</v>
      </c>
      <c r="H139">
        <f t="shared" si="46"/>
        <v>289.94043416070446</v>
      </c>
      <c r="I139">
        <f t="shared" si="47"/>
        <v>3.9791568094320997</v>
      </c>
      <c r="J139">
        <f t="shared" si="55"/>
        <v>208.82992395552256</v>
      </c>
      <c r="K139">
        <f t="shared" si="48"/>
        <v>78.17007604447744</v>
      </c>
      <c r="L139">
        <f t="shared" si="49"/>
        <v>78.17007604447744</v>
      </c>
      <c r="M139">
        <f t="shared" si="50"/>
        <v>6110.5607887993856</v>
      </c>
      <c r="N139">
        <f t="shared" si="51"/>
        <v>0.27236960294243012</v>
      </c>
      <c r="O139">
        <f t="shared" si="52"/>
        <v>0.27236960294243012</v>
      </c>
      <c r="P139">
        <f t="shared" si="53"/>
        <v>0.12520890330311446</v>
      </c>
      <c r="Q139">
        <f t="shared" si="54"/>
        <v>4.8561958989425625E-3</v>
      </c>
    </row>
    <row r="140" spans="1:17" x14ac:dyDescent="0.25">
      <c r="A140" s="16">
        <v>2016</v>
      </c>
      <c r="B140" s="16">
        <v>7</v>
      </c>
      <c r="C140" s="16" t="str">
        <f t="shared" si="32"/>
        <v>2016 7</v>
      </c>
      <c r="D140" s="16">
        <v>139</v>
      </c>
      <c r="E140" s="16">
        <v>307</v>
      </c>
      <c r="F140">
        <f t="shared" si="44"/>
        <v>296.49261596754792</v>
      </c>
      <c r="G140">
        <f t="shared" si="45"/>
        <v>289.2499310833482</v>
      </c>
      <c r="H140">
        <f t="shared" si="46"/>
        <v>303.73530085174764</v>
      </c>
      <c r="I140">
        <f t="shared" si="47"/>
        <v>7.2546666435148977</v>
      </c>
      <c r="J140">
        <f t="shared" si="55"/>
        <v>205.44542277093447</v>
      </c>
      <c r="K140">
        <f t="shared" si="48"/>
        <v>101.55457722906553</v>
      </c>
      <c r="L140">
        <f t="shared" si="49"/>
        <v>101.55457722906553</v>
      </c>
      <c r="M140">
        <f t="shared" si="50"/>
        <v>10313.332156174234</v>
      </c>
      <c r="N140">
        <f t="shared" si="51"/>
        <v>0.3307966684985848</v>
      </c>
      <c r="O140">
        <f t="shared" si="52"/>
        <v>0.3307966684985848</v>
      </c>
      <c r="P140">
        <f t="shared" si="53"/>
        <v>5.1899486353713983E-2</v>
      </c>
      <c r="Q140">
        <f t="shared" si="54"/>
        <v>1.2997485384460312E-2</v>
      </c>
    </row>
    <row r="141" spans="1:17" x14ac:dyDescent="0.25">
      <c r="A141" s="16">
        <v>2016</v>
      </c>
      <c r="B141" s="16">
        <v>8</v>
      </c>
      <c r="C141" s="16" t="str">
        <f t="shared" si="32"/>
        <v>2016 8</v>
      </c>
      <c r="D141" s="16">
        <v>140</v>
      </c>
      <c r="E141" s="16">
        <v>272</v>
      </c>
      <c r="F141">
        <f t="shared" si="44"/>
        <v>284.23618666509856</v>
      </c>
      <c r="G141">
        <f t="shared" si="45"/>
        <v>286.7409869965162</v>
      </c>
      <c r="H141">
        <f t="shared" si="46"/>
        <v>281.73138633368092</v>
      </c>
      <c r="I141">
        <f t="shared" si="47"/>
        <v>-2.5089440868320319</v>
      </c>
      <c r="J141">
        <f t="shared" si="55"/>
        <v>202.06092158634638</v>
      </c>
      <c r="K141">
        <f t="shared" si="48"/>
        <v>69.939078413653618</v>
      </c>
      <c r="L141">
        <f t="shared" si="49"/>
        <v>69.939078413653618</v>
      </c>
      <c r="M141">
        <f t="shared" si="50"/>
        <v>4891.4746893511892</v>
      </c>
      <c r="N141">
        <f t="shared" si="51"/>
        <v>0.25712896475607949</v>
      </c>
      <c r="O141">
        <f t="shared" si="52"/>
        <v>0.25712896475607949</v>
      </c>
      <c r="P141">
        <f t="shared" si="53"/>
        <v>2.7730986768377762E-3</v>
      </c>
      <c r="Q141">
        <f t="shared" si="54"/>
        <v>4.7050713667820071E-2</v>
      </c>
    </row>
    <row r="142" spans="1:17" x14ac:dyDescent="0.25">
      <c r="A142" s="16">
        <v>2016</v>
      </c>
      <c r="B142" s="16">
        <v>9</v>
      </c>
      <c r="C142" s="16" t="str">
        <f t="shared" si="32"/>
        <v>2016 9</v>
      </c>
      <c r="D142" s="16">
        <v>141</v>
      </c>
      <c r="E142" s="16">
        <v>213</v>
      </c>
      <c r="F142">
        <f t="shared" si="44"/>
        <v>248.58865571970253</v>
      </c>
      <c r="G142">
        <f t="shared" si="45"/>
        <v>267.64905530422709</v>
      </c>
      <c r="H142">
        <f t="shared" si="46"/>
        <v>229.52825613517797</v>
      </c>
      <c r="I142">
        <f t="shared" si="47"/>
        <v>-19.091931692289062</v>
      </c>
      <c r="J142">
        <f t="shared" si="55"/>
        <v>198.67642040175829</v>
      </c>
      <c r="K142">
        <f t="shared" si="48"/>
        <v>14.323579598241707</v>
      </c>
      <c r="L142">
        <f t="shared" si="49"/>
        <v>14.323579598241707</v>
      </c>
      <c r="M142">
        <f t="shared" si="50"/>
        <v>205.16493250716607</v>
      </c>
      <c r="N142">
        <f t="shared" si="51"/>
        <v>6.7246852573904725E-2</v>
      </c>
      <c r="O142">
        <f t="shared" si="52"/>
        <v>6.7246852573904725E-2</v>
      </c>
      <c r="P142">
        <f t="shared" si="53"/>
        <v>4.141847489444077E-3</v>
      </c>
      <c r="Q142">
        <f t="shared" si="54"/>
        <v>3.5266371310806942E-4</v>
      </c>
    </row>
    <row r="143" spans="1:17" x14ac:dyDescent="0.25">
      <c r="A143" s="16">
        <v>2016</v>
      </c>
      <c r="B143" s="16">
        <v>10</v>
      </c>
      <c r="C143" s="16" t="str">
        <f t="shared" si="32"/>
        <v>2016 10</v>
      </c>
      <c r="D143" s="16">
        <v>142</v>
      </c>
      <c r="E143" s="16">
        <v>209</v>
      </c>
      <c r="F143">
        <f t="shared" si="44"/>
        <v>228.77796825983955</v>
      </c>
      <c r="G143">
        <f t="shared" si="45"/>
        <v>248.19744870980958</v>
      </c>
      <c r="H143">
        <f t="shared" si="46"/>
        <v>209.35848780986953</v>
      </c>
      <c r="I143">
        <f t="shared" si="47"/>
        <v>-19.451606594417502</v>
      </c>
      <c r="J143">
        <f t="shared" si="55"/>
        <v>195.29191921717018</v>
      </c>
      <c r="K143">
        <f t="shared" si="48"/>
        <v>13.708080782829825</v>
      </c>
      <c r="L143">
        <f t="shared" si="49"/>
        <v>13.708080782829825</v>
      </c>
      <c r="M143">
        <f t="shared" si="50"/>
        <v>187.91147874858834</v>
      </c>
      <c r="N143">
        <f t="shared" si="51"/>
        <v>6.5588903267128351E-2</v>
      </c>
      <c r="O143">
        <f t="shared" si="52"/>
        <v>6.5588903267128351E-2</v>
      </c>
      <c r="P143">
        <f t="shared" si="53"/>
        <v>5.214762263758348E-3</v>
      </c>
      <c r="Q143">
        <f t="shared" si="54"/>
        <v>9.1572995123738007E-5</v>
      </c>
    </row>
    <row r="144" spans="1:17" x14ac:dyDescent="0.25">
      <c r="A144" s="16">
        <v>2016</v>
      </c>
      <c r="B144" s="16">
        <v>11</v>
      </c>
      <c r="C144" s="16" t="str">
        <f t="shared" si="32"/>
        <v>2016 11</v>
      </c>
      <c r="D144" s="16">
        <v>143</v>
      </c>
      <c r="E144" s="16">
        <v>207</v>
      </c>
      <c r="F144">
        <f t="shared" si="44"/>
        <v>217.87998461116064</v>
      </c>
      <c r="G144">
        <f t="shared" si="45"/>
        <v>233.02618828393364</v>
      </c>
      <c r="H144">
        <f t="shared" si="46"/>
        <v>202.73378093838764</v>
      </c>
      <c r="I144">
        <f t="shared" si="47"/>
        <v>-15.171260425875946</v>
      </c>
      <c r="J144">
        <f t="shared" si="55"/>
        <v>191.90741803258209</v>
      </c>
      <c r="K144">
        <f t="shared" si="48"/>
        <v>15.092581967417914</v>
      </c>
      <c r="L144">
        <f t="shared" si="49"/>
        <v>15.092581967417914</v>
      </c>
      <c r="M144">
        <f t="shared" si="50"/>
        <v>227.78603044322838</v>
      </c>
      <c r="N144">
        <f t="shared" si="51"/>
        <v>7.291102399718799E-2</v>
      </c>
      <c r="O144">
        <f t="shared" si="52"/>
        <v>7.291102399718799E-2</v>
      </c>
      <c r="P144">
        <f t="shared" si="53"/>
        <v>0.11265292266589086</v>
      </c>
      <c r="Q144">
        <f t="shared" si="54"/>
        <v>6.0701533291325355E-2</v>
      </c>
    </row>
    <row r="145" spans="1:17" x14ac:dyDescent="0.25">
      <c r="A145" s="16">
        <v>2016</v>
      </c>
      <c r="B145" s="16">
        <v>12</v>
      </c>
      <c r="C145" s="16" t="str">
        <f t="shared" si="32"/>
        <v>2016 12</v>
      </c>
      <c r="D145" s="16">
        <v>144</v>
      </c>
      <c r="E145" s="16">
        <v>258</v>
      </c>
      <c r="F145">
        <f t="shared" si="44"/>
        <v>237.95657148444593</v>
      </c>
      <c r="G145">
        <f t="shared" si="45"/>
        <v>235.49341731374122</v>
      </c>
      <c r="H145">
        <f t="shared" si="46"/>
        <v>240.41972565515064</v>
      </c>
      <c r="I145">
        <f t="shared" si="47"/>
        <v>2.467229029807577</v>
      </c>
      <c r="J145">
        <f t="shared" si="55"/>
        <v>188.522916847994</v>
      </c>
      <c r="K145">
        <f t="shared" si="48"/>
        <v>69.477083152006003</v>
      </c>
      <c r="L145">
        <f t="shared" si="49"/>
        <v>69.477083152006003</v>
      </c>
      <c r="M145">
        <f t="shared" si="50"/>
        <v>4827.0650833107566</v>
      </c>
      <c r="N145">
        <f t="shared" si="51"/>
        <v>0.2692910199690155</v>
      </c>
      <c r="O145">
        <f t="shared" si="52"/>
        <v>0.2692910199690155</v>
      </c>
      <c r="P145">
        <f t="shared" si="53"/>
        <v>8.8752225628438292E-2</v>
      </c>
      <c r="Q145">
        <f t="shared" si="54"/>
        <v>2.4037017006189532E-4</v>
      </c>
    </row>
    <row r="146" spans="1:17" x14ac:dyDescent="0.25">
      <c r="A146" s="16">
        <v>2017</v>
      </c>
      <c r="B146" s="16">
        <v>1</v>
      </c>
      <c r="C146" s="16" t="str">
        <f t="shared" si="32"/>
        <v>2017 1</v>
      </c>
      <c r="D146" s="16">
        <v>145</v>
      </c>
      <c r="E146" s="16">
        <v>262</v>
      </c>
      <c r="F146">
        <f t="shared" si="44"/>
        <v>249.98822143885815</v>
      </c>
      <c r="G146">
        <f t="shared" si="45"/>
        <v>242.74680920326966</v>
      </c>
      <c r="H146">
        <f t="shared" si="46"/>
        <v>257.22963367444663</v>
      </c>
      <c r="I146">
        <f t="shared" si="47"/>
        <v>7.2533918895284337</v>
      </c>
      <c r="J146">
        <f>$H$133+$I$133*(D146-$D$133)</f>
        <v>185.13841566340591</v>
      </c>
      <c r="K146">
        <f t="shared" si="48"/>
        <v>76.861584336594092</v>
      </c>
      <c r="L146">
        <f t="shared" si="49"/>
        <v>76.861584336594092</v>
      </c>
      <c r="M146">
        <f t="shared" si="50"/>
        <v>5907.7031467313664</v>
      </c>
      <c r="N146">
        <f t="shared" si="51"/>
        <v>0.29336482571219119</v>
      </c>
      <c r="O146">
        <f t="shared" si="52"/>
        <v>0.29336482571219119</v>
      </c>
      <c r="P146">
        <f t="shared" si="53"/>
        <v>0.20715035417698696</v>
      </c>
      <c r="Q146">
        <f t="shared" si="54"/>
        <v>2.2157799662024358E-2</v>
      </c>
    </row>
    <row r="147" spans="1:17" x14ac:dyDescent="0.25">
      <c r="A147" s="16">
        <v>2017</v>
      </c>
      <c r="B147" s="16">
        <v>2</v>
      </c>
      <c r="C147" s="16" t="str">
        <f t="shared" si="32"/>
        <v>2017 2</v>
      </c>
      <c r="D147" s="16">
        <v>146</v>
      </c>
      <c r="E147" s="16">
        <v>301</v>
      </c>
      <c r="F147">
        <f t="shared" si="44"/>
        <v>275.51519080608455</v>
      </c>
      <c r="G147">
        <f t="shared" si="45"/>
        <v>259.14454119738264</v>
      </c>
      <c r="H147">
        <f t="shared" si="46"/>
        <v>291.88584041478646</v>
      </c>
      <c r="I147">
        <f t="shared" si="47"/>
        <v>16.397731994112949</v>
      </c>
      <c r="J147">
        <f t="shared" si="55"/>
        <v>181.75391447881782</v>
      </c>
      <c r="K147">
        <f t="shared" si="48"/>
        <v>119.24608552118218</v>
      </c>
      <c r="L147">
        <f t="shared" si="49"/>
        <v>119.24608552118218</v>
      </c>
      <c r="M147">
        <f t="shared" si="50"/>
        <v>14219.628912125094</v>
      </c>
      <c r="N147">
        <f t="shared" si="51"/>
        <v>0.39616639708033946</v>
      </c>
      <c r="O147">
        <f t="shared" si="52"/>
        <v>0.39616639708033946</v>
      </c>
      <c r="P147">
        <f t="shared" si="53"/>
        <v>6.4814370910592334E-2</v>
      </c>
      <c r="Q147">
        <f t="shared" si="54"/>
        <v>2.3355150605401706E-2</v>
      </c>
    </row>
    <row r="148" spans="1:17" x14ac:dyDescent="0.25">
      <c r="A148" s="16">
        <v>2017</v>
      </c>
      <c r="B148" s="16">
        <v>3</v>
      </c>
      <c r="C148" s="16" t="str">
        <f t="shared" si="32"/>
        <v>2017 3</v>
      </c>
      <c r="D148" s="16">
        <v>147</v>
      </c>
      <c r="E148" s="16">
        <v>255</v>
      </c>
      <c r="F148">
        <f t="shared" si="44"/>
        <v>265.24911771392527</v>
      </c>
      <c r="G148">
        <f t="shared" si="45"/>
        <v>262.19935210837446</v>
      </c>
      <c r="H148">
        <f t="shared" si="46"/>
        <v>268.29888331947609</v>
      </c>
      <c r="I148">
        <f t="shared" si="47"/>
        <v>3.0548109109917787</v>
      </c>
      <c r="J148">
        <f t="shared" si="55"/>
        <v>178.36941329422973</v>
      </c>
      <c r="K148">
        <f t="shared" si="48"/>
        <v>76.63058670577027</v>
      </c>
      <c r="L148">
        <f t="shared" si="49"/>
        <v>76.63058670577027</v>
      </c>
      <c r="M148">
        <f t="shared" si="50"/>
        <v>5872.2468188705752</v>
      </c>
      <c r="N148">
        <f t="shared" si="51"/>
        <v>0.30051210472851086</v>
      </c>
      <c r="O148">
        <f t="shared" si="52"/>
        <v>0.30051210472851086</v>
      </c>
      <c r="P148">
        <f t="shared" si="53"/>
        <v>0.25996037030584551</v>
      </c>
      <c r="Q148">
        <f t="shared" si="54"/>
        <v>3.8446751249519413E-2</v>
      </c>
    </row>
    <row r="149" spans="1:17" x14ac:dyDescent="0.25">
      <c r="A149" s="16">
        <v>2017</v>
      </c>
      <c r="B149" s="16">
        <v>4</v>
      </c>
      <c r="C149" s="16" t="str">
        <f t="shared" si="32"/>
        <v>2017 4</v>
      </c>
      <c r="D149" s="16">
        <v>148</v>
      </c>
      <c r="E149" s="16">
        <v>305</v>
      </c>
      <c r="F149">
        <f t="shared" si="44"/>
        <v>285.14098549541472</v>
      </c>
      <c r="G149">
        <f t="shared" si="45"/>
        <v>273.6796491931583</v>
      </c>
      <c r="H149">
        <f t="shared" si="46"/>
        <v>296.60232179767115</v>
      </c>
      <c r="I149">
        <f t="shared" si="47"/>
        <v>11.480297084783849</v>
      </c>
      <c r="J149">
        <f t="shared" si="55"/>
        <v>174.98491210964164</v>
      </c>
      <c r="K149">
        <f t="shared" si="48"/>
        <v>130.01508789035836</v>
      </c>
      <c r="L149">
        <f t="shared" si="49"/>
        <v>130.01508789035836</v>
      </c>
      <c r="M149">
        <f t="shared" si="50"/>
        <v>16903.92307913761</v>
      </c>
      <c r="N149">
        <f t="shared" si="51"/>
        <v>0.42627897668969955</v>
      </c>
      <c r="O149">
        <f t="shared" si="52"/>
        <v>0.42627897668969955</v>
      </c>
      <c r="P149">
        <f t="shared" si="53"/>
        <v>0.17447627300688226</v>
      </c>
      <c r="Q149">
        <f t="shared" si="54"/>
        <v>3.8699274388605221E-4</v>
      </c>
    </row>
    <row r="150" spans="1:17" x14ac:dyDescent="0.25">
      <c r="A150" s="16">
        <v>2017</v>
      </c>
      <c r="B150" s="16">
        <v>5</v>
      </c>
      <c r="C150" s="16" t="str">
        <f t="shared" si="32"/>
        <v>2017 5</v>
      </c>
      <c r="D150" s="16">
        <v>149</v>
      </c>
      <c r="E150" s="16">
        <v>299</v>
      </c>
      <c r="F150">
        <f t="shared" si="44"/>
        <v>292.07621984123273</v>
      </c>
      <c r="G150">
        <f t="shared" si="45"/>
        <v>282.8855367085788</v>
      </c>
      <c r="H150">
        <f t="shared" si="46"/>
        <v>301.26690297388666</v>
      </c>
      <c r="I150">
        <f t="shared" si="47"/>
        <v>9.2058875154205708</v>
      </c>
      <c r="J150">
        <f t="shared" si="55"/>
        <v>171.60041092505352</v>
      </c>
      <c r="K150">
        <f t="shared" si="48"/>
        <v>127.39958907494648</v>
      </c>
      <c r="L150">
        <f t="shared" si="49"/>
        <v>127.39958907494648</v>
      </c>
      <c r="M150">
        <f t="shared" si="50"/>
        <v>16230.655296465222</v>
      </c>
      <c r="N150">
        <f t="shared" si="51"/>
        <v>0.42608558219045645</v>
      </c>
      <c r="O150">
        <f t="shared" si="52"/>
        <v>0.42608558219045645</v>
      </c>
      <c r="P150">
        <f t="shared" si="53"/>
        <v>0.12994720543478816</v>
      </c>
      <c r="Q150">
        <f t="shared" si="54"/>
        <v>5.9171597633136102E-3</v>
      </c>
    </row>
    <row r="151" spans="1:17" x14ac:dyDescent="0.25">
      <c r="A151" s="16">
        <v>2017</v>
      </c>
      <c r="B151" s="16">
        <v>6</v>
      </c>
      <c r="C151" s="16" t="str">
        <f t="shared" si="32"/>
        <v>2017 6</v>
      </c>
      <c r="D151" s="16">
        <v>150</v>
      </c>
      <c r="E151" s="16">
        <v>276</v>
      </c>
      <c r="F151">
        <f t="shared" si="44"/>
        <v>284.03146659005813</v>
      </c>
      <c r="G151">
        <f t="shared" si="45"/>
        <v>283.45897519291731</v>
      </c>
      <c r="H151">
        <f t="shared" si="46"/>
        <v>284.60395798719895</v>
      </c>
      <c r="I151">
        <f t="shared" si="47"/>
        <v>0.57343848433848843</v>
      </c>
      <c r="J151">
        <f t="shared" si="55"/>
        <v>168.21590974046543</v>
      </c>
      <c r="K151">
        <f t="shared" si="48"/>
        <v>107.78409025953457</v>
      </c>
      <c r="L151">
        <f t="shared" si="49"/>
        <v>107.78409025953457</v>
      </c>
      <c r="M151">
        <f t="shared" si="50"/>
        <v>11617.410113075493</v>
      </c>
      <c r="N151">
        <f t="shared" si="51"/>
        <v>0.39052206615773394</v>
      </c>
      <c r="O151">
        <f t="shared" si="52"/>
        <v>0.39052206615773394</v>
      </c>
      <c r="P151">
        <f t="shared" si="53"/>
        <v>0.22586115550088173</v>
      </c>
      <c r="Q151">
        <f t="shared" si="54"/>
        <v>5.2509976895610171E-3</v>
      </c>
    </row>
    <row r="152" spans="1:17" x14ac:dyDescent="0.25">
      <c r="A152" s="16">
        <v>2017</v>
      </c>
      <c r="B152" s="16">
        <v>7</v>
      </c>
      <c r="C152" s="16" t="str">
        <f t="shared" si="32"/>
        <v>2017 7</v>
      </c>
      <c r="D152" s="16">
        <v>151</v>
      </c>
      <c r="E152" s="16">
        <v>296</v>
      </c>
      <c r="F152">
        <f t="shared" si="44"/>
        <v>290.02067916691465</v>
      </c>
      <c r="G152">
        <f t="shared" si="45"/>
        <v>286.7425387358013</v>
      </c>
      <c r="H152">
        <f t="shared" si="46"/>
        <v>293.29881959802799</v>
      </c>
      <c r="I152">
        <f t="shared" si="47"/>
        <v>3.2835635428840408</v>
      </c>
      <c r="J152">
        <f t="shared" si="55"/>
        <v>164.83140855587735</v>
      </c>
      <c r="K152">
        <f t="shared" si="48"/>
        <v>131.16859144412265</v>
      </c>
      <c r="L152">
        <f t="shared" si="49"/>
        <v>131.16859144412265</v>
      </c>
      <c r="M152">
        <f t="shared" si="50"/>
        <v>17205.199381435166</v>
      </c>
      <c r="N152">
        <f t="shared" si="51"/>
        <v>0.44313713325717113</v>
      </c>
      <c r="O152">
        <f t="shared" si="52"/>
        <v>0.44313713325717113</v>
      </c>
      <c r="P152">
        <f t="shared" si="53"/>
        <v>0.13698274407088745</v>
      </c>
      <c r="Q152">
        <f t="shared" si="54"/>
        <v>7.1334002921840754E-3</v>
      </c>
    </row>
    <row r="153" spans="1:17" x14ac:dyDescent="0.25">
      <c r="A153" s="16">
        <v>2017</v>
      </c>
      <c r="B153" s="16">
        <v>8</v>
      </c>
      <c r="C153" s="16" t="str">
        <f t="shared" si="32"/>
        <v>2017 8</v>
      </c>
      <c r="D153" s="16">
        <v>152</v>
      </c>
      <c r="E153" s="16">
        <v>271</v>
      </c>
      <c r="F153">
        <f t="shared" si="44"/>
        <v>280.50247948572314</v>
      </c>
      <c r="G153">
        <f t="shared" si="45"/>
        <v>283.61993047121194</v>
      </c>
      <c r="H153">
        <f t="shared" si="46"/>
        <v>277.38502850023434</v>
      </c>
      <c r="I153">
        <f t="shared" si="47"/>
        <v>-3.1226082645893301</v>
      </c>
      <c r="J153">
        <f t="shared" si="55"/>
        <v>161.44690737128926</v>
      </c>
      <c r="K153">
        <f t="shared" si="48"/>
        <v>109.55309262871074</v>
      </c>
      <c r="L153">
        <f t="shared" si="49"/>
        <v>109.55309262871074</v>
      </c>
      <c r="M153">
        <f t="shared" si="50"/>
        <v>12001.880104514876</v>
      </c>
      <c r="N153">
        <f t="shared" si="51"/>
        <v>0.40425495434948616</v>
      </c>
      <c r="O153">
        <f t="shared" si="52"/>
        <v>0.40425495434948616</v>
      </c>
      <c r="P153">
        <f t="shared" si="53"/>
        <v>5.9200804426513633E-2</v>
      </c>
      <c r="Q153">
        <f t="shared" si="54"/>
        <v>3.0078566468321515E-2</v>
      </c>
    </row>
    <row r="154" spans="1:17" x14ac:dyDescent="0.25">
      <c r="A154" s="16">
        <v>2017</v>
      </c>
      <c r="B154" s="16">
        <v>9</v>
      </c>
      <c r="C154" s="16" t="str">
        <f t="shared" si="32"/>
        <v>2017 9</v>
      </c>
      <c r="D154" s="16">
        <v>153</v>
      </c>
      <c r="E154" s="16">
        <v>224</v>
      </c>
      <c r="F154">
        <f t="shared" si="44"/>
        <v>252.2278906811859</v>
      </c>
      <c r="G154">
        <f t="shared" si="45"/>
        <v>267.91093814242515</v>
      </c>
      <c r="H154">
        <f t="shared" si="46"/>
        <v>236.54484321994664</v>
      </c>
      <c r="I154">
        <f t="shared" si="47"/>
        <v>-15.708992328786792</v>
      </c>
      <c r="J154">
        <f t="shared" si="55"/>
        <v>158.06240618670114</v>
      </c>
      <c r="K154">
        <f t="shared" si="48"/>
        <v>65.937593813298861</v>
      </c>
      <c r="L154">
        <f t="shared" si="49"/>
        <v>65.937593813298861</v>
      </c>
      <c r="M154">
        <f t="shared" si="50"/>
        <v>4347.7662778875883</v>
      </c>
      <c r="N154">
        <f t="shared" si="51"/>
        <v>0.29436425809508421</v>
      </c>
      <c r="O154">
        <f t="shared" si="52"/>
        <v>0.29436425809508421</v>
      </c>
      <c r="P154">
        <f t="shared" si="53"/>
        <v>6.5485940986662466E-2</v>
      </c>
      <c r="Q154">
        <f t="shared" si="54"/>
        <v>2.8698979591836732E-3</v>
      </c>
    </row>
    <row r="155" spans="1:17" x14ac:dyDescent="0.25">
      <c r="A155" s="16">
        <v>2017</v>
      </c>
      <c r="B155" s="16">
        <v>10</v>
      </c>
      <c r="C155" s="16" t="str">
        <f t="shared" si="32"/>
        <v>2017 10</v>
      </c>
      <c r="D155" s="16">
        <v>154</v>
      </c>
      <c r="E155" s="16">
        <v>212</v>
      </c>
      <c r="F155">
        <f t="shared" si="44"/>
        <v>232.09732158338537</v>
      </c>
      <c r="G155">
        <f t="shared" si="45"/>
        <v>249.98933025854319</v>
      </c>
      <c r="H155">
        <f t="shared" si="46"/>
        <v>214.20531290822754</v>
      </c>
      <c r="I155">
        <f t="shared" si="47"/>
        <v>-17.921607883882</v>
      </c>
      <c r="J155">
        <f t="shared" si="55"/>
        <v>154.67790500211305</v>
      </c>
      <c r="K155">
        <f t="shared" si="48"/>
        <v>57.32209499788695</v>
      </c>
      <c r="L155">
        <f t="shared" si="49"/>
        <v>57.32209499788695</v>
      </c>
      <c r="M155">
        <f t="shared" si="50"/>
        <v>3285.8225749467761</v>
      </c>
      <c r="N155">
        <f t="shared" si="51"/>
        <v>0.2703872405560705</v>
      </c>
      <c r="O155">
        <f t="shared" si="52"/>
        <v>0.2703872405560705</v>
      </c>
      <c r="P155">
        <f t="shared" si="53"/>
        <v>0.10199766746655269</v>
      </c>
      <c r="Q155">
        <f t="shared" si="54"/>
        <v>1.0902456390174439E-3</v>
      </c>
    </row>
    <row r="156" spans="1:17" x14ac:dyDescent="0.25">
      <c r="A156" s="16">
        <v>2017</v>
      </c>
      <c r="B156" s="16">
        <v>11</v>
      </c>
      <c r="C156" s="16" t="str">
        <f t="shared" si="32"/>
        <v>2017 11</v>
      </c>
      <c r="D156" s="16">
        <v>155</v>
      </c>
      <c r="E156" s="16">
        <v>219</v>
      </c>
      <c r="F156">
        <f t="shared" si="44"/>
        <v>225.5432484598407</v>
      </c>
      <c r="G156">
        <f t="shared" si="45"/>
        <v>237.75618727027759</v>
      </c>
      <c r="H156">
        <f t="shared" si="46"/>
        <v>213.3303096494038</v>
      </c>
      <c r="I156">
        <f t="shared" si="47"/>
        <v>-12.233142988265604</v>
      </c>
      <c r="J156">
        <f t="shared" si="55"/>
        <v>151.29340381752496</v>
      </c>
      <c r="K156">
        <f t="shared" si="48"/>
        <v>67.706596182475039</v>
      </c>
      <c r="L156">
        <f t="shared" si="49"/>
        <v>67.706596182475039</v>
      </c>
      <c r="M156">
        <f t="shared" si="50"/>
        <v>4584.1831666167436</v>
      </c>
      <c r="N156">
        <f t="shared" si="51"/>
        <v>0.30916253964600476</v>
      </c>
      <c r="O156">
        <f t="shared" si="52"/>
        <v>0.30916253964600476</v>
      </c>
      <c r="P156">
        <f t="shared" si="53"/>
        <v>0.295712964118582</v>
      </c>
      <c r="Q156">
        <f t="shared" si="54"/>
        <v>4.8039031713267025E-2</v>
      </c>
    </row>
    <row r="157" spans="1:17" ht="16.5" thickBot="1" x14ac:dyDescent="0.3">
      <c r="A157" s="6">
        <v>2017</v>
      </c>
      <c r="B157" s="6">
        <v>12</v>
      </c>
      <c r="C157" s="16" t="str">
        <f t="shared" si="32"/>
        <v>2017 12</v>
      </c>
      <c r="D157" s="6">
        <v>156</v>
      </c>
      <c r="E157" s="6">
        <v>267</v>
      </c>
      <c r="F157" s="7">
        <f t="shared" si="44"/>
        <v>246.28875580109019</v>
      </c>
      <c r="G157" s="7">
        <f t="shared" si="45"/>
        <v>242.02599753083828</v>
      </c>
      <c r="H157" s="7">
        <f t="shared" si="46"/>
        <v>250.5515140713421</v>
      </c>
      <c r="I157" s="7">
        <f t="shared" si="47"/>
        <v>4.2698102605606909</v>
      </c>
      <c r="J157" s="7">
        <f t="shared" si="55"/>
        <v>147.90890263293687</v>
      </c>
      <c r="K157" s="7">
        <f t="shared" si="48"/>
        <v>119.09109736706313</v>
      </c>
      <c r="L157" s="7">
        <f t="shared" si="49"/>
        <v>119.09109736706313</v>
      </c>
      <c r="M157" s="7">
        <f t="shared" si="50"/>
        <v>14182.68947209131</v>
      </c>
      <c r="N157" s="7">
        <f t="shared" si="51"/>
        <v>0.44603407253581695</v>
      </c>
      <c r="O157" s="7">
        <f t="shared" si="52"/>
        <v>0.44603407253581695</v>
      </c>
      <c r="P157" s="7"/>
      <c r="Q157" s="7"/>
    </row>
    <row r="158" spans="1:17" x14ac:dyDescent="0.25">
      <c r="A158" s="16">
        <v>2018</v>
      </c>
      <c r="B158" s="16">
        <v>1</v>
      </c>
      <c r="C158" s="16" t="str">
        <f t="shared" si="32"/>
        <v>2018 1</v>
      </c>
      <c r="D158" s="16">
        <v>157</v>
      </c>
      <c r="E158" s="16"/>
      <c r="J158">
        <f>$H$157+$I$157*(D158-$D$157)</f>
        <v>254.82132433190279</v>
      </c>
    </row>
    <row r="159" spans="1:17" x14ac:dyDescent="0.25">
      <c r="A159" s="16">
        <v>2018</v>
      </c>
      <c r="B159" s="16">
        <v>2</v>
      </c>
      <c r="C159" s="16" t="str">
        <f t="shared" si="32"/>
        <v>2018 2</v>
      </c>
      <c r="D159" s="16">
        <v>158</v>
      </c>
      <c r="E159" s="16"/>
      <c r="J159">
        <f t="shared" ref="J159:J181" si="56">$H$157+$I$157*(D159-$D$157)</f>
        <v>259.0911345924635</v>
      </c>
    </row>
    <row r="160" spans="1:17" x14ac:dyDescent="0.25">
      <c r="A160" s="16">
        <v>2018</v>
      </c>
      <c r="B160" s="16">
        <v>3</v>
      </c>
      <c r="C160" s="16" t="str">
        <f t="shared" si="32"/>
        <v>2018 3</v>
      </c>
      <c r="D160" s="16">
        <v>159</v>
      </c>
      <c r="E160" s="16"/>
      <c r="J160">
        <f t="shared" si="56"/>
        <v>263.36094485302419</v>
      </c>
    </row>
    <row r="161" spans="1:10" x14ac:dyDescent="0.25">
      <c r="A161" s="16">
        <v>2018</v>
      </c>
      <c r="B161" s="16">
        <v>4</v>
      </c>
      <c r="C161" s="16" t="str">
        <f t="shared" si="32"/>
        <v>2018 4</v>
      </c>
      <c r="D161" s="16">
        <v>160</v>
      </c>
      <c r="E161" s="16"/>
      <c r="J161">
        <f t="shared" si="56"/>
        <v>267.63075511358488</v>
      </c>
    </row>
    <row r="162" spans="1:10" x14ac:dyDescent="0.25">
      <c r="A162" s="16">
        <v>2018</v>
      </c>
      <c r="B162" s="16">
        <v>5</v>
      </c>
      <c r="C162" s="16" t="str">
        <f t="shared" si="32"/>
        <v>2018 5</v>
      </c>
      <c r="D162" s="16">
        <v>161</v>
      </c>
      <c r="E162" s="16"/>
      <c r="J162">
        <f t="shared" si="56"/>
        <v>271.90056537414557</v>
      </c>
    </row>
    <row r="163" spans="1:10" x14ac:dyDescent="0.25">
      <c r="A163" s="16">
        <v>2018</v>
      </c>
      <c r="B163" s="16">
        <v>6</v>
      </c>
      <c r="C163" s="16" t="str">
        <f t="shared" si="32"/>
        <v>2018 6</v>
      </c>
      <c r="D163" s="16">
        <v>162</v>
      </c>
      <c r="E163" s="16"/>
      <c r="J163">
        <f t="shared" si="56"/>
        <v>276.17037563470626</v>
      </c>
    </row>
    <row r="164" spans="1:10" x14ac:dyDescent="0.25">
      <c r="A164" s="16">
        <v>2018</v>
      </c>
      <c r="B164" s="16">
        <v>7</v>
      </c>
      <c r="C164" s="16" t="str">
        <f t="shared" si="32"/>
        <v>2018 7</v>
      </c>
      <c r="D164" s="16">
        <v>163</v>
      </c>
      <c r="E164" s="16"/>
      <c r="J164">
        <f t="shared" si="56"/>
        <v>280.44018589526695</v>
      </c>
    </row>
    <row r="165" spans="1:10" x14ac:dyDescent="0.25">
      <c r="A165" s="16">
        <v>2018</v>
      </c>
      <c r="B165" s="16">
        <v>8</v>
      </c>
      <c r="C165" s="16" t="str">
        <f t="shared" si="32"/>
        <v>2018 8</v>
      </c>
      <c r="D165" s="16">
        <v>164</v>
      </c>
      <c r="E165" s="16"/>
      <c r="J165">
        <f t="shared" si="56"/>
        <v>284.70999615582764</v>
      </c>
    </row>
    <row r="166" spans="1:10" x14ac:dyDescent="0.25">
      <c r="A166" s="16">
        <v>2018</v>
      </c>
      <c r="B166" s="16">
        <v>9</v>
      </c>
      <c r="C166" s="16" t="str">
        <f t="shared" si="32"/>
        <v>2018 9</v>
      </c>
      <c r="D166" s="16">
        <v>165</v>
      </c>
      <c r="E166" s="16"/>
      <c r="J166">
        <f t="shared" si="56"/>
        <v>288.97980641638833</v>
      </c>
    </row>
    <row r="167" spans="1:10" x14ac:dyDescent="0.25">
      <c r="A167" s="16">
        <v>2018</v>
      </c>
      <c r="B167" s="16">
        <v>10</v>
      </c>
      <c r="C167" s="16" t="str">
        <f t="shared" si="32"/>
        <v>2018 10</v>
      </c>
      <c r="D167" s="16">
        <v>166</v>
      </c>
      <c r="E167" s="16"/>
      <c r="J167">
        <f t="shared" si="56"/>
        <v>293.24961667694902</v>
      </c>
    </row>
    <row r="168" spans="1:10" x14ac:dyDescent="0.25">
      <c r="A168" s="16">
        <v>2018</v>
      </c>
      <c r="B168" s="16">
        <v>11</v>
      </c>
      <c r="C168" s="16" t="str">
        <f t="shared" si="32"/>
        <v>2018 11</v>
      </c>
      <c r="D168" s="16">
        <v>167</v>
      </c>
      <c r="E168" s="16"/>
      <c r="J168">
        <f t="shared" si="56"/>
        <v>297.51942693750971</v>
      </c>
    </row>
    <row r="169" spans="1:10" x14ac:dyDescent="0.25">
      <c r="A169" s="16">
        <v>2018</v>
      </c>
      <c r="B169" s="16">
        <v>12</v>
      </c>
      <c r="C169" s="16" t="str">
        <f t="shared" si="32"/>
        <v>2018 12</v>
      </c>
      <c r="D169" s="16">
        <v>168</v>
      </c>
      <c r="E169" s="16"/>
      <c r="J169">
        <f t="shared" si="56"/>
        <v>301.7892371980704</v>
      </c>
    </row>
    <row r="170" spans="1:10" x14ac:dyDescent="0.25">
      <c r="A170" s="16">
        <v>2019</v>
      </c>
      <c r="B170" s="16">
        <v>1</v>
      </c>
      <c r="C170" s="16" t="str">
        <f t="shared" si="32"/>
        <v>2019 1</v>
      </c>
      <c r="D170" s="16">
        <v>169</v>
      </c>
      <c r="E170" s="16"/>
      <c r="J170">
        <f t="shared" si="56"/>
        <v>306.05904745863108</v>
      </c>
    </row>
    <row r="171" spans="1:10" x14ac:dyDescent="0.25">
      <c r="A171" s="16">
        <v>2019</v>
      </c>
      <c r="B171" s="16">
        <v>2</v>
      </c>
      <c r="C171" s="16" t="str">
        <f t="shared" si="32"/>
        <v>2019 2</v>
      </c>
      <c r="D171" s="16">
        <v>170</v>
      </c>
      <c r="E171" s="16"/>
      <c r="J171">
        <f t="shared" si="56"/>
        <v>310.32885771919177</v>
      </c>
    </row>
    <row r="172" spans="1:10" x14ac:dyDescent="0.25">
      <c r="A172" s="16">
        <v>2019</v>
      </c>
      <c r="B172" s="16">
        <v>3</v>
      </c>
      <c r="C172" s="16" t="str">
        <f t="shared" si="32"/>
        <v>2019 3</v>
      </c>
      <c r="D172" s="16">
        <v>171</v>
      </c>
      <c r="E172" s="16"/>
      <c r="J172">
        <f t="shared" si="56"/>
        <v>314.59866797975246</v>
      </c>
    </row>
    <row r="173" spans="1:10" x14ac:dyDescent="0.25">
      <c r="A173" s="16">
        <v>2019</v>
      </c>
      <c r="B173" s="16">
        <v>4</v>
      </c>
      <c r="C173" s="16" t="str">
        <f t="shared" si="32"/>
        <v>2019 4</v>
      </c>
      <c r="D173" s="16">
        <v>172</v>
      </c>
      <c r="E173" s="16"/>
      <c r="J173">
        <f t="shared" si="56"/>
        <v>318.86847824031315</v>
      </c>
    </row>
    <row r="174" spans="1:10" x14ac:dyDescent="0.25">
      <c r="A174" s="16">
        <v>2019</v>
      </c>
      <c r="B174" s="16">
        <v>5</v>
      </c>
      <c r="C174" s="16" t="str">
        <f t="shared" si="32"/>
        <v>2019 5</v>
      </c>
      <c r="D174" s="16">
        <v>173</v>
      </c>
      <c r="E174" s="16"/>
      <c r="J174">
        <f t="shared" si="56"/>
        <v>323.13828850087384</v>
      </c>
    </row>
    <row r="175" spans="1:10" x14ac:dyDescent="0.25">
      <c r="A175" s="16">
        <v>2019</v>
      </c>
      <c r="B175" s="16">
        <v>6</v>
      </c>
      <c r="C175" s="16" t="str">
        <f t="shared" si="32"/>
        <v>2019 6</v>
      </c>
      <c r="D175" s="16">
        <v>174</v>
      </c>
      <c r="E175" s="16"/>
      <c r="J175">
        <f t="shared" si="56"/>
        <v>327.40809876143453</v>
      </c>
    </row>
    <row r="176" spans="1:10" x14ac:dyDescent="0.25">
      <c r="A176" s="16">
        <v>2019</v>
      </c>
      <c r="B176" s="16">
        <v>7</v>
      </c>
      <c r="C176" s="16" t="str">
        <f t="shared" si="32"/>
        <v>2019 7</v>
      </c>
      <c r="D176" s="16">
        <v>175</v>
      </c>
      <c r="E176" s="16"/>
      <c r="J176">
        <f t="shared" si="56"/>
        <v>331.67790902199522</v>
      </c>
    </row>
    <row r="177" spans="1:10" x14ac:dyDescent="0.25">
      <c r="A177" s="16">
        <v>2019</v>
      </c>
      <c r="B177" s="16">
        <v>8</v>
      </c>
      <c r="C177" s="16" t="str">
        <f t="shared" si="32"/>
        <v>2019 8</v>
      </c>
      <c r="D177" s="16">
        <v>176</v>
      </c>
      <c r="E177" s="16"/>
      <c r="J177">
        <f t="shared" si="56"/>
        <v>335.94771928255591</v>
      </c>
    </row>
    <row r="178" spans="1:10" x14ac:dyDescent="0.25">
      <c r="A178" s="16">
        <v>2019</v>
      </c>
      <c r="B178" s="16">
        <v>9</v>
      </c>
      <c r="C178" s="16" t="str">
        <f t="shared" si="32"/>
        <v>2019 9</v>
      </c>
      <c r="D178" s="16">
        <v>177</v>
      </c>
      <c r="E178" s="16"/>
      <c r="J178">
        <f t="shared" si="56"/>
        <v>340.2175295431166</v>
      </c>
    </row>
    <row r="179" spans="1:10" x14ac:dyDescent="0.25">
      <c r="A179" s="16">
        <v>2019</v>
      </c>
      <c r="B179" s="16">
        <v>10</v>
      </c>
      <c r="C179" s="16" t="str">
        <f t="shared" si="32"/>
        <v>2019 10</v>
      </c>
      <c r="D179" s="16">
        <v>178</v>
      </c>
      <c r="E179" s="16"/>
      <c r="J179">
        <f t="shared" si="56"/>
        <v>344.48733980367729</v>
      </c>
    </row>
    <row r="180" spans="1:10" x14ac:dyDescent="0.25">
      <c r="A180" s="16">
        <v>2019</v>
      </c>
      <c r="B180" s="16">
        <v>11</v>
      </c>
      <c r="C180" s="16" t="str">
        <f t="shared" si="32"/>
        <v>2019 11</v>
      </c>
      <c r="D180" s="16">
        <v>179</v>
      </c>
      <c r="E180" s="16"/>
      <c r="J180">
        <f t="shared" si="56"/>
        <v>348.75715006423798</v>
      </c>
    </row>
    <row r="181" spans="1:10" x14ac:dyDescent="0.25">
      <c r="A181" s="16">
        <v>2019</v>
      </c>
      <c r="B181" s="16">
        <v>12</v>
      </c>
      <c r="C181" s="16" t="str">
        <f t="shared" si="32"/>
        <v>2019 12</v>
      </c>
      <c r="D181" s="16">
        <v>180</v>
      </c>
      <c r="E181" s="16"/>
      <c r="J181">
        <f t="shared" si="56"/>
        <v>353.02696032479867</v>
      </c>
    </row>
  </sheetData>
  <mergeCells count="2">
    <mergeCell ref="Y2:Z2"/>
    <mergeCell ref="AB2:AC2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EEF2-63B5-45EF-979F-748FC9A48BA7}">
  <dimension ref="A1:G30"/>
  <sheetViews>
    <sheetView showGridLines="0" workbookViewId="0">
      <selection activeCell="E21" sqref="E21:E22"/>
    </sheetView>
  </sheetViews>
  <sheetFormatPr defaultRowHeight="15.75" x14ac:dyDescent="0.25"/>
  <cols>
    <col min="1" max="1" width="2.28515625" customWidth="1"/>
    <col min="2" max="2" width="5.85546875" bestFit="1" customWidth="1"/>
    <col min="3" max="3" width="7.5703125" bestFit="1" customWidth="1"/>
    <col min="4" max="4" width="16.42578125" bestFit="1" customWidth="1"/>
    <col min="5" max="5" width="13" bestFit="1" customWidth="1"/>
    <col min="6" max="6" width="11.85546875" bestFit="1" customWidth="1"/>
    <col min="7" max="7" width="13" bestFit="1" customWidth="1"/>
  </cols>
  <sheetData>
    <row r="1" spans="1:5" x14ac:dyDescent="0.25">
      <c r="A1" s="3" t="s">
        <v>46</v>
      </c>
    </row>
    <row r="2" spans="1:5" x14ac:dyDescent="0.25">
      <c r="A2" s="3" t="s">
        <v>68</v>
      </c>
    </row>
    <row r="3" spans="1:5" x14ac:dyDescent="0.25">
      <c r="A3" s="3" t="s">
        <v>69</v>
      </c>
    </row>
    <row r="4" spans="1:5" x14ac:dyDescent="0.25">
      <c r="A4" s="3" t="s">
        <v>47</v>
      </c>
    </row>
    <row r="5" spans="1:5" x14ac:dyDescent="0.25">
      <c r="A5" s="3" t="s">
        <v>48</v>
      </c>
    </row>
    <row r="6" spans="1:5" x14ac:dyDescent="0.25">
      <c r="A6" s="3"/>
      <c r="B6" t="s">
        <v>49</v>
      </c>
    </row>
    <row r="7" spans="1:5" x14ac:dyDescent="0.25">
      <c r="A7" s="3"/>
      <c r="B7" t="s">
        <v>70</v>
      </c>
    </row>
    <row r="8" spans="1:5" x14ac:dyDescent="0.25">
      <c r="A8" s="3"/>
      <c r="B8" t="s">
        <v>71</v>
      </c>
    </row>
    <row r="9" spans="1:5" x14ac:dyDescent="0.25">
      <c r="A9" s="3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2" spans="1:5" x14ac:dyDescent="0.25">
      <c r="B12" t="s">
        <v>53</v>
      </c>
    </row>
    <row r="14" spans="1:5" ht="16.5" thickBot="1" x14ac:dyDescent="0.3">
      <c r="A14" t="s">
        <v>54</v>
      </c>
    </row>
    <row r="15" spans="1:5" ht="16.5" thickBot="1" x14ac:dyDescent="0.3">
      <c r="B15" s="12" t="s">
        <v>55</v>
      </c>
      <c r="C15" s="12" t="s">
        <v>56</v>
      </c>
      <c r="D15" s="12" t="s">
        <v>57</v>
      </c>
      <c r="E15" s="12" t="s">
        <v>58</v>
      </c>
    </row>
    <row r="16" spans="1:5" ht="16.5" thickBot="1" x14ac:dyDescent="0.3">
      <c r="B16" s="4" t="s">
        <v>72</v>
      </c>
      <c r="C16" s="4" t="s">
        <v>14</v>
      </c>
      <c r="D16" s="4">
        <v>2746.8958420373115</v>
      </c>
      <c r="E16" s="4">
        <v>2746.8958420373115</v>
      </c>
    </row>
    <row r="19" spans="1:7" ht="16.5" thickBot="1" x14ac:dyDescent="0.3">
      <c r="A19" t="s">
        <v>59</v>
      </c>
    </row>
    <row r="20" spans="1:7" ht="16.5" thickBot="1" x14ac:dyDescent="0.3">
      <c r="B20" s="12" t="s">
        <v>55</v>
      </c>
      <c r="C20" s="12" t="s">
        <v>56</v>
      </c>
      <c r="D20" s="12" t="s">
        <v>57</v>
      </c>
      <c r="E20" s="12" t="s">
        <v>58</v>
      </c>
      <c r="F20" s="12" t="s">
        <v>60</v>
      </c>
    </row>
    <row r="21" spans="1:7" x14ac:dyDescent="0.25">
      <c r="B21" s="5" t="s">
        <v>73</v>
      </c>
      <c r="C21" s="5" t="s">
        <v>74</v>
      </c>
      <c r="D21" s="5">
        <v>0.97008705241668125</v>
      </c>
      <c r="E21" s="5">
        <v>0.66902995326976755</v>
      </c>
      <c r="F21" s="5" t="s">
        <v>66</v>
      </c>
    </row>
    <row r="22" spans="1:7" ht="16.5" thickBot="1" x14ac:dyDescent="0.3">
      <c r="B22" s="4" t="s">
        <v>75</v>
      </c>
      <c r="C22" s="4" t="s">
        <v>76</v>
      </c>
      <c r="D22" s="4">
        <v>9.6685745084951549E-2</v>
      </c>
      <c r="E22" s="4">
        <v>0.99858037521996523</v>
      </c>
      <c r="F22" s="4" t="s">
        <v>66</v>
      </c>
    </row>
    <row r="25" spans="1:7" ht="16.5" thickBot="1" x14ac:dyDescent="0.3">
      <c r="A25" t="s">
        <v>61</v>
      </c>
    </row>
    <row r="26" spans="1:7" ht="16.5" thickBot="1" x14ac:dyDescent="0.3">
      <c r="B26" s="12" t="s">
        <v>55</v>
      </c>
      <c r="C26" s="12" t="s">
        <v>56</v>
      </c>
      <c r="D26" s="12" t="s">
        <v>62</v>
      </c>
      <c r="E26" s="12" t="s">
        <v>63</v>
      </c>
      <c r="F26" s="12" t="s">
        <v>64</v>
      </c>
      <c r="G26" s="12" t="s">
        <v>65</v>
      </c>
    </row>
    <row r="27" spans="1:7" x14ac:dyDescent="0.25">
      <c r="B27" s="5" t="s">
        <v>73</v>
      </c>
      <c r="C27" s="5" t="s">
        <v>74</v>
      </c>
      <c r="D27" s="5">
        <v>0.66902995326976755</v>
      </c>
      <c r="E27" s="5" t="s">
        <v>77</v>
      </c>
      <c r="F27" s="5" t="s">
        <v>67</v>
      </c>
      <c r="G27" s="5">
        <v>0.33097004673023234</v>
      </c>
    </row>
    <row r="28" spans="1:7" x14ac:dyDescent="0.25">
      <c r="B28" s="5" t="s">
        <v>73</v>
      </c>
      <c r="C28" s="5" t="s">
        <v>74</v>
      </c>
      <c r="D28" s="5">
        <v>0.66902995326976755</v>
      </c>
      <c r="E28" s="5" t="s">
        <v>78</v>
      </c>
      <c r="F28" s="5" t="s">
        <v>67</v>
      </c>
      <c r="G28" s="5">
        <v>0.66902995326976755</v>
      </c>
    </row>
    <row r="29" spans="1:7" x14ac:dyDescent="0.25">
      <c r="B29" s="5" t="s">
        <v>75</v>
      </c>
      <c r="C29" s="5" t="s">
        <v>76</v>
      </c>
      <c r="D29" s="5">
        <v>0.99858037521996523</v>
      </c>
      <c r="E29" s="5" t="s">
        <v>79</v>
      </c>
      <c r="F29" s="5" t="s">
        <v>67</v>
      </c>
      <c r="G29" s="5">
        <v>1.4196247800345452E-3</v>
      </c>
    </row>
    <row r="30" spans="1:7" ht="16.5" thickBot="1" x14ac:dyDescent="0.3">
      <c r="B30" s="4" t="s">
        <v>75</v>
      </c>
      <c r="C30" s="4" t="s">
        <v>76</v>
      </c>
      <c r="D30" s="4">
        <v>0.99858037521996523</v>
      </c>
      <c r="E30" s="4" t="s">
        <v>80</v>
      </c>
      <c r="F30" s="4" t="s">
        <v>67</v>
      </c>
      <c r="G30" s="4">
        <v>0.99858037521996523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421-E0C1-4D41-A404-83FCDB5F9099}">
  <dimension ref="A1:V181"/>
  <sheetViews>
    <sheetView topLeftCell="I1" zoomScaleNormal="100" workbookViewId="0">
      <pane ySplit="1" topLeftCell="A2" activePane="bottomLeft" state="frozen"/>
      <selection pane="bottomLeft" activeCell="S4" sqref="S4"/>
    </sheetView>
  </sheetViews>
  <sheetFormatPr defaultRowHeight="15.75" x14ac:dyDescent="0.25"/>
  <sheetData>
    <row r="1" spans="1:22" ht="57.75" x14ac:dyDescent="0.25">
      <c r="A1" s="14" t="s">
        <v>0</v>
      </c>
      <c r="B1" s="14" t="s">
        <v>1</v>
      </c>
      <c r="C1" s="14" t="s">
        <v>81</v>
      </c>
      <c r="D1" s="14" t="s">
        <v>2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8</v>
      </c>
      <c r="L1" s="13" t="s">
        <v>9</v>
      </c>
      <c r="M1" s="15" t="s">
        <v>10</v>
      </c>
      <c r="N1" s="15" t="s">
        <v>11</v>
      </c>
      <c r="P1" t="s">
        <v>7</v>
      </c>
    </row>
    <row r="2" spans="1:22" x14ac:dyDescent="0.25">
      <c r="A2" s="16">
        <v>2005</v>
      </c>
      <c r="B2" s="16">
        <v>1</v>
      </c>
      <c r="C2" s="16">
        <v>1</v>
      </c>
      <c r="D2" s="16">
        <v>141</v>
      </c>
      <c r="E2">
        <f>D2</f>
        <v>141</v>
      </c>
      <c r="F2">
        <f>((D3-D2)+(D5-D4))/2</f>
        <v>0.5</v>
      </c>
      <c r="R2" t="s">
        <v>25</v>
      </c>
      <c r="S2" s="5">
        <v>0.66902995326976755</v>
      </c>
    </row>
    <row r="3" spans="1:22" ht="16.5" thickBot="1" x14ac:dyDescent="0.3">
      <c r="A3" s="16">
        <v>2005</v>
      </c>
      <c r="B3" s="16">
        <v>2</v>
      </c>
      <c r="C3" s="16">
        <v>2</v>
      </c>
      <c r="D3" s="16">
        <v>126</v>
      </c>
      <c r="E3">
        <f t="shared" ref="E3:E34" si="0">Alpha3*D3+(1-Alpha3)*(E2+F2)</f>
        <v>131.13003572431859</v>
      </c>
      <c r="F3">
        <f t="shared" ref="F3:F34" si="1">beta3*(E3-E2)+(1-beta3)*F2</f>
        <v>-9.8552428174275786</v>
      </c>
      <c r="G3">
        <f>E3+F3</f>
        <v>121.27479290689101</v>
      </c>
      <c r="H3">
        <f>D3-G3</f>
        <v>4.7252070931089918</v>
      </c>
      <c r="I3">
        <f>ABS(H3)</f>
        <v>4.7252070931089918</v>
      </c>
      <c r="J3">
        <f>H3^2</f>
        <v>22.327582072767527</v>
      </c>
      <c r="K3">
        <f>H3/D3</f>
        <v>3.7501643596103112E-2</v>
      </c>
      <c r="L3">
        <f>ABS(K3)</f>
        <v>3.7501643596103112E-2</v>
      </c>
      <c r="M3">
        <f>((G4-D4)/D3)^2</f>
        <v>3.0329748003352634E-4</v>
      </c>
      <c r="N3">
        <f>((D4-D3)/D3)^2</f>
        <v>2.0408163265306121E-2</v>
      </c>
      <c r="P3">
        <v>221.84103595141917</v>
      </c>
      <c r="R3" t="s">
        <v>26</v>
      </c>
      <c r="S3" s="4">
        <v>0.99858037521996523</v>
      </c>
    </row>
    <row r="4" spans="1:22" x14ac:dyDescent="0.25">
      <c r="A4" s="16">
        <v>2005</v>
      </c>
      <c r="B4" s="16">
        <v>3</v>
      </c>
      <c r="C4" s="16">
        <v>3</v>
      </c>
      <c r="D4" s="16">
        <v>144</v>
      </c>
      <c r="E4">
        <f t="shared" si="0"/>
        <v>136.4786371464395</v>
      </c>
      <c r="F4">
        <f t="shared" si="1"/>
        <v>5.327017668086655</v>
      </c>
      <c r="G4">
        <f t="shared" ref="G4:G67" si="2">E4+F4</f>
        <v>141.80565481452615</v>
      </c>
      <c r="H4">
        <f t="shared" ref="H4:H67" si="3">D4-G4</f>
        <v>2.1943451854738498</v>
      </c>
      <c r="I4">
        <f t="shared" ref="I4:I67" si="4">ABS(H4)</f>
        <v>2.1943451854738498</v>
      </c>
      <c r="J4">
        <f t="shared" ref="J4:J67" si="5">H4^2</f>
        <v>4.8151507930122648</v>
      </c>
      <c r="K4">
        <f t="shared" ref="K4:K67" si="6">H4/D4</f>
        <v>1.5238508232457291E-2</v>
      </c>
      <c r="L4">
        <f t="shared" ref="L4:L67" si="7">ABS(K4)</f>
        <v>1.5238508232457291E-2</v>
      </c>
      <c r="M4">
        <f t="shared" ref="M4:M67" si="8">((G5-D5)/D4)^2</f>
        <v>6.3340771171606419E-3</v>
      </c>
      <c r="N4">
        <f t="shared" ref="N4:N67" si="9">((D5-D4)/D4)^2</f>
        <v>1.2345679012345678E-2</v>
      </c>
      <c r="P4">
        <v>136.39119276991946</v>
      </c>
      <c r="R4" t="s">
        <v>27</v>
      </c>
      <c r="S4">
        <f>SUM(J3:J133)</f>
        <v>43445.248166285317</v>
      </c>
    </row>
    <row r="5" spans="1:22" x14ac:dyDescent="0.25">
      <c r="A5" s="16">
        <v>2005</v>
      </c>
      <c r="B5" s="16">
        <v>4</v>
      </c>
      <c r="C5" s="16">
        <v>4</v>
      </c>
      <c r="D5" s="16">
        <v>160</v>
      </c>
      <c r="E5">
        <f t="shared" si="0"/>
        <v>153.97821672373775</v>
      </c>
      <c r="F5">
        <f t="shared" si="1"/>
        <v>17.482299106775425</v>
      </c>
      <c r="G5">
        <f t="shared" si="2"/>
        <v>171.46051583051317</v>
      </c>
      <c r="H5">
        <f t="shared" si="3"/>
        <v>-11.460515830513174</v>
      </c>
      <c r="I5">
        <f t="shared" si="4"/>
        <v>11.460515830513174</v>
      </c>
      <c r="J5">
        <f t="shared" si="5"/>
        <v>131.34342310144305</v>
      </c>
      <c r="K5">
        <f t="shared" si="6"/>
        <v>-7.1628223940707336E-2</v>
      </c>
      <c r="L5">
        <f t="shared" si="7"/>
        <v>7.1628223940707336E-2</v>
      </c>
      <c r="M5">
        <f t="shared" si="8"/>
        <v>5.5626354422248616E-3</v>
      </c>
      <c r="N5">
        <f t="shared" si="9"/>
        <v>9.765625E-4</v>
      </c>
      <c r="P5">
        <v>85.206678444954846</v>
      </c>
    </row>
    <row r="6" spans="1:22" x14ac:dyDescent="0.25">
      <c r="A6" s="16">
        <v>2005</v>
      </c>
      <c r="B6" s="16">
        <v>5</v>
      </c>
      <c r="C6" s="16">
        <v>5</v>
      </c>
      <c r="D6" s="16">
        <v>155</v>
      </c>
      <c r="E6">
        <f t="shared" si="0"/>
        <v>160.44793769362869</v>
      </c>
      <c r="F6">
        <f t="shared" si="1"/>
        <v>6.485354698706133</v>
      </c>
      <c r="G6">
        <f t="shared" si="2"/>
        <v>166.93329239233483</v>
      </c>
      <c r="H6">
        <f t="shared" si="3"/>
        <v>-11.933292392334835</v>
      </c>
      <c r="I6">
        <f t="shared" si="4"/>
        <v>11.933292392334835</v>
      </c>
      <c r="J6">
        <f t="shared" si="5"/>
        <v>142.40346732095645</v>
      </c>
      <c r="K6">
        <f t="shared" si="6"/>
        <v>-7.6988983176353776E-2</v>
      </c>
      <c r="L6">
        <f t="shared" si="7"/>
        <v>7.6988983176353776E-2</v>
      </c>
      <c r="M6">
        <f t="shared" si="8"/>
        <v>1.3184499983343722E-3</v>
      </c>
      <c r="N6">
        <f t="shared" si="9"/>
        <v>2.3975026014568159E-2</v>
      </c>
      <c r="P6">
        <v>86.74738023566826</v>
      </c>
      <c r="R6" t="s">
        <v>27</v>
      </c>
      <c r="S6">
        <v>4832.7364002346112</v>
      </c>
    </row>
    <row r="7" spans="1:22" x14ac:dyDescent="0.25">
      <c r="A7" s="16">
        <v>2005</v>
      </c>
      <c r="B7" s="16">
        <v>6</v>
      </c>
      <c r="C7" s="16">
        <v>6</v>
      </c>
      <c r="D7" s="16">
        <v>131</v>
      </c>
      <c r="E7">
        <f t="shared" si="0"/>
        <v>142.89284346226216</v>
      </c>
      <c r="F7">
        <f t="shared" si="1"/>
        <v>-17.520965814342233</v>
      </c>
      <c r="G7">
        <f t="shared" si="2"/>
        <v>125.37187764791993</v>
      </c>
      <c r="H7">
        <f t="shared" si="3"/>
        <v>5.6281223520800694</v>
      </c>
      <c r="I7">
        <f t="shared" si="4"/>
        <v>5.6281223520800694</v>
      </c>
      <c r="J7">
        <f t="shared" si="5"/>
        <v>31.675761209983293</v>
      </c>
      <c r="K7">
        <f t="shared" si="6"/>
        <v>4.2962766046412741E-2</v>
      </c>
      <c r="L7">
        <f t="shared" si="7"/>
        <v>4.2962766046412741E-2</v>
      </c>
      <c r="M7">
        <f t="shared" si="8"/>
        <v>6.9284996265883206E-3</v>
      </c>
      <c r="N7">
        <f t="shared" si="9"/>
        <v>1.1421245848144046E-2</v>
      </c>
      <c r="P7">
        <v>52.714072307454195</v>
      </c>
      <c r="R7" t="s">
        <v>36</v>
      </c>
      <c r="S7">
        <f>AVERAGE(J3:J157)</f>
        <v>25615.591553271312</v>
      </c>
    </row>
    <row r="8" spans="1:22" x14ac:dyDescent="0.25">
      <c r="A8" s="16">
        <v>2005</v>
      </c>
      <c r="B8" s="16">
        <v>7</v>
      </c>
      <c r="C8" s="16">
        <v>7</v>
      </c>
      <c r="D8" s="16">
        <v>145</v>
      </c>
      <c r="E8">
        <f t="shared" si="0"/>
        <v>138.50367942790535</v>
      </c>
      <c r="F8">
        <f t="shared" si="1"/>
        <v>-4.4078062655701817</v>
      </c>
      <c r="G8">
        <f t="shared" si="2"/>
        <v>134.09587316233518</v>
      </c>
      <c r="H8">
        <f t="shared" si="3"/>
        <v>10.904126837664819</v>
      </c>
      <c r="I8">
        <f t="shared" si="4"/>
        <v>10.904126837664819</v>
      </c>
      <c r="J8">
        <f t="shared" si="5"/>
        <v>118.89998209188217</v>
      </c>
      <c r="K8">
        <f t="shared" si="6"/>
        <v>7.5200874742515994E-2</v>
      </c>
      <c r="L8">
        <f t="shared" si="7"/>
        <v>7.5200874742515994E-2</v>
      </c>
      <c r="M8">
        <f t="shared" si="8"/>
        <v>2.5479142646325769E-5</v>
      </c>
      <c r="N8">
        <f t="shared" si="9"/>
        <v>0</v>
      </c>
      <c r="P8">
        <v>47.474231655717425</v>
      </c>
      <c r="R8" t="s">
        <v>37</v>
      </c>
      <c r="S8">
        <f>AVERAGE(K3:K157)</f>
        <v>-0.20441695911471977</v>
      </c>
    </row>
    <row r="9" spans="1:22" x14ac:dyDescent="0.25">
      <c r="A9" s="16">
        <v>2005</v>
      </c>
      <c r="B9" s="16">
        <v>8</v>
      </c>
      <c r="C9" s="16">
        <v>8</v>
      </c>
      <c r="D9" s="16">
        <v>145</v>
      </c>
      <c r="E9">
        <f t="shared" si="0"/>
        <v>141.39106063098569</v>
      </c>
      <c r="F9">
        <f t="shared" si="1"/>
        <v>2.877024774174842</v>
      </c>
      <c r="G9">
        <f t="shared" si="2"/>
        <v>144.26808540516055</v>
      </c>
      <c r="H9">
        <f t="shared" si="3"/>
        <v>0.73191459483945209</v>
      </c>
      <c r="I9">
        <f t="shared" si="4"/>
        <v>0.73191459483945209</v>
      </c>
      <c r="J9">
        <f t="shared" si="5"/>
        <v>0.53569897413899936</v>
      </c>
      <c r="K9">
        <f t="shared" si="6"/>
        <v>5.0476868609617385E-3</v>
      </c>
      <c r="L9">
        <f t="shared" si="7"/>
        <v>5.0476868609617385E-3</v>
      </c>
      <c r="M9">
        <f t="shared" si="8"/>
        <v>2.3236013140004691E-3</v>
      </c>
      <c r="N9">
        <f t="shared" si="9"/>
        <v>4.2806183115338882E-2</v>
      </c>
      <c r="P9">
        <v>108.41922947113636</v>
      </c>
      <c r="R9" t="s">
        <v>38</v>
      </c>
      <c r="S9">
        <f>AVERAGE(L3:L157)</f>
        <v>0.27112146937006704</v>
      </c>
    </row>
    <row r="10" spans="1:22" x14ac:dyDescent="0.25">
      <c r="A10" s="16">
        <v>2005</v>
      </c>
      <c r="B10" s="16">
        <v>9</v>
      </c>
      <c r="C10" s="16">
        <v>9</v>
      </c>
      <c r="D10" s="16">
        <v>115</v>
      </c>
      <c r="E10">
        <f t="shared" si="0"/>
        <v>124.68685959425042</v>
      </c>
      <c r="F10">
        <f t="shared" si="1"/>
        <v>-16.676403043350646</v>
      </c>
      <c r="G10">
        <f t="shared" si="2"/>
        <v>108.01045655089978</v>
      </c>
      <c r="H10">
        <f t="shared" si="3"/>
        <v>6.9895434491002248</v>
      </c>
      <c r="I10">
        <f t="shared" si="4"/>
        <v>6.9895434491002248</v>
      </c>
      <c r="J10">
        <f t="shared" si="5"/>
        <v>48.853717626859869</v>
      </c>
      <c r="K10">
        <f t="shared" si="6"/>
        <v>6.077863868782804E-2</v>
      </c>
      <c r="L10">
        <f t="shared" si="7"/>
        <v>6.077863868782804E-2</v>
      </c>
      <c r="M10">
        <f t="shared" si="8"/>
        <v>1.9371091237855277E-2</v>
      </c>
      <c r="N10">
        <f t="shared" si="9"/>
        <v>1.8903591682419658E-3</v>
      </c>
      <c r="P10">
        <v>127.91870072756427</v>
      </c>
      <c r="R10" t="s">
        <v>39</v>
      </c>
      <c r="S10">
        <f>SQRT(SUM(M3:M156)/SUM(N3:N156))</f>
        <v>5.1906164209837469</v>
      </c>
    </row>
    <row r="11" spans="1:22" x14ac:dyDescent="0.25">
      <c r="A11" s="16">
        <v>2005</v>
      </c>
      <c r="B11" s="16">
        <v>10</v>
      </c>
      <c r="C11" s="16">
        <v>10</v>
      </c>
      <c r="D11" s="16">
        <v>110</v>
      </c>
      <c r="E11">
        <f t="shared" si="0"/>
        <v>109.34152071167946</v>
      </c>
      <c r="F11">
        <f t="shared" si="1"/>
        <v>-15.347228494237417</v>
      </c>
      <c r="G11">
        <f t="shared" si="2"/>
        <v>93.994292217442052</v>
      </c>
      <c r="H11">
        <f t="shared" si="3"/>
        <v>16.005707782557948</v>
      </c>
      <c r="I11">
        <f t="shared" si="4"/>
        <v>16.005707782557948</v>
      </c>
      <c r="J11">
        <f t="shared" si="5"/>
        <v>256.18268162063606</v>
      </c>
      <c r="K11">
        <f t="shared" si="6"/>
        <v>0.14550643438689043</v>
      </c>
      <c r="L11">
        <f t="shared" si="7"/>
        <v>0.14550643438689043</v>
      </c>
      <c r="M11">
        <f t="shared" si="8"/>
        <v>1.9461021931890365E-2</v>
      </c>
      <c r="N11">
        <f t="shared" si="9"/>
        <v>2.1157024793388428E-2</v>
      </c>
      <c r="P11">
        <v>99.733379405142827</v>
      </c>
    </row>
    <row r="12" spans="1:22" x14ac:dyDescent="0.25">
      <c r="A12" s="16">
        <v>2005</v>
      </c>
      <c r="B12" s="16">
        <v>11</v>
      </c>
      <c r="C12" s="16">
        <v>11</v>
      </c>
      <c r="D12" s="16">
        <v>94</v>
      </c>
      <c r="E12">
        <f t="shared" si="0"/>
        <v>93.998110894940069</v>
      </c>
      <c r="F12">
        <f t="shared" si="1"/>
        <v>-15.343415237828598</v>
      </c>
      <c r="G12">
        <f t="shared" si="2"/>
        <v>78.654695657111475</v>
      </c>
      <c r="H12">
        <f t="shared" si="3"/>
        <v>15.345304342888525</v>
      </c>
      <c r="I12">
        <f t="shared" si="4"/>
        <v>15.345304342888525</v>
      </c>
      <c r="J12">
        <f t="shared" si="5"/>
        <v>235.47836537587344</v>
      </c>
      <c r="K12">
        <f t="shared" si="6"/>
        <v>0.16324791854136728</v>
      </c>
      <c r="L12">
        <f t="shared" si="7"/>
        <v>0.16324791854136728</v>
      </c>
      <c r="M12">
        <f t="shared" si="8"/>
        <v>1.6044840332818033E-3</v>
      </c>
      <c r="N12">
        <f t="shared" si="9"/>
        <v>4.0855590765052054E-2</v>
      </c>
      <c r="P12">
        <v>38.959017197582817</v>
      </c>
    </row>
    <row r="13" spans="1:22" x14ac:dyDescent="0.25">
      <c r="A13" s="16">
        <v>2005</v>
      </c>
      <c r="B13" s="16">
        <v>12</v>
      </c>
      <c r="C13" s="16">
        <v>12</v>
      </c>
      <c r="D13" s="16">
        <v>113</v>
      </c>
      <c r="E13">
        <f t="shared" si="0"/>
        <v>101.63273301667013</v>
      </c>
      <c r="F13">
        <f t="shared" si="1"/>
        <v>7.6020019304978668</v>
      </c>
      <c r="G13">
        <f t="shared" si="2"/>
        <v>109.23473494716799</v>
      </c>
      <c r="H13">
        <f t="shared" si="3"/>
        <v>3.7652650528320066</v>
      </c>
      <c r="I13">
        <f t="shared" si="4"/>
        <v>3.7652650528320066</v>
      </c>
      <c r="J13">
        <f t="shared" si="5"/>
        <v>14.177220918078014</v>
      </c>
      <c r="K13">
        <f t="shared" si="6"/>
        <v>3.3320929671079705E-2</v>
      </c>
      <c r="L13">
        <f t="shared" si="7"/>
        <v>3.3320929671079705E-2</v>
      </c>
      <c r="M13">
        <f t="shared" si="8"/>
        <v>2.5298688921958138E-2</v>
      </c>
      <c r="N13">
        <f t="shared" si="9"/>
        <v>5.7091393217949725E-2</v>
      </c>
      <c r="P13">
        <v>3.1067732246836193</v>
      </c>
      <c r="R13" s="26" t="s">
        <v>40</v>
      </c>
      <c r="S13" s="26"/>
      <c r="U13" s="26" t="s">
        <v>41</v>
      </c>
      <c r="V13" s="26"/>
    </row>
    <row r="14" spans="1:22" x14ac:dyDescent="0.25">
      <c r="A14" s="16">
        <v>2006</v>
      </c>
      <c r="B14" s="16">
        <v>1</v>
      </c>
      <c r="C14" s="16">
        <v>13</v>
      </c>
      <c r="D14" s="16">
        <v>140</v>
      </c>
      <c r="E14">
        <f t="shared" si="0"/>
        <v>129.81761878779619</v>
      </c>
      <c r="F14">
        <f t="shared" si="1"/>
        <v>28.155665799181328</v>
      </c>
      <c r="G14">
        <f t="shared" si="2"/>
        <v>157.97328458697751</v>
      </c>
      <c r="H14">
        <f t="shared" si="3"/>
        <v>-17.973284586977513</v>
      </c>
      <c r="I14">
        <f t="shared" si="4"/>
        <v>17.973284586977513</v>
      </c>
      <c r="J14">
        <f t="shared" si="5"/>
        <v>323.03895884448343</v>
      </c>
      <c r="K14">
        <f t="shared" si="6"/>
        <v>-0.12838060419269653</v>
      </c>
      <c r="L14">
        <f t="shared" si="7"/>
        <v>0.12838060419269653</v>
      </c>
      <c r="M14">
        <f t="shared" si="8"/>
        <v>2.4911412380588062E-2</v>
      </c>
      <c r="N14">
        <f t="shared" si="9"/>
        <v>0</v>
      </c>
      <c r="P14">
        <v>3.2397019388206156</v>
      </c>
      <c r="R14" t="s">
        <v>14</v>
      </c>
      <c r="S14">
        <f>SUM(J3:J133)</f>
        <v>43445.248166285317</v>
      </c>
      <c r="U14" t="s">
        <v>14</v>
      </c>
      <c r="V14">
        <f>SUM(J134:J157)</f>
        <v>3926971.442590768</v>
      </c>
    </row>
    <row r="15" spans="1:22" x14ac:dyDescent="0.25">
      <c r="A15" s="16">
        <v>2006</v>
      </c>
      <c r="B15" s="16">
        <v>2</v>
      </c>
      <c r="C15" s="16">
        <v>14</v>
      </c>
      <c r="D15" s="16">
        <v>140</v>
      </c>
      <c r="E15">
        <f t="shared" si="0"/>
        <v>145.94861883964771</v>
      </c>
      <c r="F15">
        <f t="shared" si="1"/>
        <v>16.148070565318061</v>
      </c>
      <c r="G15">
        <f t="shared" si="2"/>
        <v>162.09668940496576</v>
      </c>
      <c r="H15">
        <f t="shared" si="3"/>
        <v>-22.096689404965758</v>
      </c>
      <c r="I15">
        <f t="shared" si="4"/>
        <v>22.096689404965758</v>
      </c>
      <c r="J15">
        <f t="shared" si="5"/>
        <v>488.26368265952601</v>
      </c>
      <c r="K15">
        <f t="shared" si="6"/>
        <v>-0.15783349574975541</v>
      </c>
      <c r="L15">
        <f t="shared" si="7"/>
        <v>0.15783349574975541</v>
      </c>
      <c r="M15">
        <f t="shared" si="8"/>
        <v>4.4825634999266324E-3</v>
      </c>
      <c r="N15">
        <f t="shared" si="9"/>
        <v>2.040816326530612E-4</v>
      </c>
      <c r="P15">
        <v>1.3064702418348137E-2</v>
      </c>
      <c r="R15" t="s">
        <v>42</v>
      </c>
      <c r="S15">
        <f>AVERAGE(J3:J133)</f>
        <v>331.64311577317034</v>
      </c>
      <c r="U15" t="s">
        <v>42</v>
      </c>
      <c r="V15">
        <f>AVERAGE(J134:J157)</f>
        <v>163623.81010794867</v>
      </c>
    </row>
    <row r="16" spans="1:22" x14ac:dyDescent="0.25">
      <c r="A16" s="16">
        <v>2006</v>
      </c>
      <c r="B16" s="16">
        <v>3</v>
      </c>
      <c r="C16" s="16">
        <v>15</v>
      </c>
      <c r="D16" s="16">
        <v>142</v>
      </c>
      <c r="E16">
        <f t="shared" si="0"/>
        <v>148.6514022314845</v>
      </c>
      <c r="F16">
        <f t="shared" si="1"/>
        <v>2.7218706546829465</v>
      </c>
      <c r="G16">
        <f t="shared" si="2"/>
        <v>151.37327288616746</v>
      </c>
      <c r="H16">
        <f t="shared" si="3"/>
        <v>-9.3732728861674559</v>
      </c>
      <c r="I16">
        <f t="shared" si="4"/>
        <v>9.3732728861674559</v>
      </c>
      <c r="J16">
        <f t="shared" si="5"/>
        <v>87.858244598561996</v>
      </c>
      <c r="K16">
        <f t="shared" si="6"/>
        <v>-6.6008963987094757E-2</v>
      </c>
      <c r="L16">
        <f t="shared" si="7"/>
        <v>6.6008963987094757E-2</v>
      </c>
      <c r="M16">
        <f t="shared" si="8"/>
        <v>1.2180136998430119E-3</v>
      </c>
      <c r="N16">
        <f t="shared" si="9"/>
        <v>1.2695893671890498E-2</v>
      </c>
      <c r="P16">
        <v>8.0064030826394066E-4</v>
      </c>
      <c r="R16" t="s">
        <v>43</v>
      </c>
      <c r="S16">
        <f>AVERAGE(K3:K133)</f>
        <v>5.5836728696058713E-3</v>
      </c>
      <c r="U16" t="s">
        <v>43</v>
      </c>
      <c r="V16">
        <f>AVERAGE(K134:K157)</f>
        <v>-1.3506704086958308</v>
      </c>
    </row>
    <row r="17" spans="1:22" x14ac:dyDescent="0.25">
      <c r="A17" s="16">
        <v>2006</v>
      </c>
      <c r="B17" s="16">
        <v>4</v>
      </c>
      <c r="C17" s="16">
        <v>16</v>
      </c>
      <c r="D17" s="16">
        <v>158</v>
      </c>
      <c r="E17">
        <f t="shared" si="0"/>
        <v>155.80675181746633</v>
      </c>
      <c r="F17">
        <f t="shared" si="1"/>
        <v>7.149055709429204</v>
      </c>
      <c r="G17">
        <f t="shared" si="2"/>
        <v>162.95580752689554</v>
      </c>
      <c r="H17">
        <f t="shared" si="3"/>
        <v>-4.9558075268955406</v>
      </c>
      <c r="I17">
        <f t="shared" si="4"/>
        <v>4.9558075268955406</v>
      </c>
      <c r="J17">
        <f t="shared" si="5"/>
        <v>24.560028243634495</v>
      </c>
      <c r="K17">
        <f t="shared" si="6"/>
        <v>-3.1365870423389494E-2</v>
      </c>
      <c r="L17">
        <f t="shared" si="7"/>
        <v>3.1365870423389494E-2</v>
      </c>
      <c r="M17">
        <f t="shared" si="8"/>
        <v>7.9934046894384193E-4</v>
      </c>
      <c r="N17">
        <f t="shared" si="9"/>
        <v>3.6051914757250441E-4</v>
      </c>
      <c r="P17">
        <v>15.111491195785376</v>
      </c>
      <c r="R17" t="s">
        <v>44</v>
      </c>
      <c r="S17">
        <f>AVERAGE(L3:L133)</f>
        <v>7.2533479693700192E-2</v>
      </c>
      <c r="U17" t="s">
        <v>44</v>
      </c>
      <c r="V17">
        <f>AVERAGE(L134:L157)</f>
        <v>1.3550809130202361</v>
      </c>
    </row>
    <row r="18" spans="1:22" x14ac:dyDescent="0.25">
      <c r="A18" s="16">
        <v>2006</v>
      </c>
      <c r="B18" s="16">
        <v>5</v>
      </c>
      <c r="C18" s="16">
        <v>17</v>
      </c>
      <c r="D18" s="16">
        <v>155</v>
      </c>
      <c r="E18">
        <f t="shared" si="0"/>
        <v>157.63313398895335</v>
      </c>
      <c r="F18">
        <f t="shared" si="1"/>
        <v>1.8339383707375099</v>
      </c>
      <c r="G18">
        <f t="shared" si="2"/>
        <v>159.46707235969086</v>
      </c>
      <c r="H18">
        <f t="shared" si="3"/>
        <v>-4.4670723596908601</v>
      </c>
      <c r="I18">
        <f t="shared" si="4"/>
        <v>4.4670723596908601</v>
      </c>
      <c r="J18">
        <f t="shared" si="5"/>
        <v>19.95473546671407</v>
      </c>
      <c r="K18">
        <f t="shared" si="6"/>
        <v>-2.8819821675424902E-2</v>
      </c>
      <c r="L18">
        <f t="shared" si="7"/>
        <v>2.8819821675424902E-2</v>
      </c>
      <c r="M18">
        <f t="shared" si="8"/>
        <v>1.8971756227941841E-3</v>
      </c>
      <c r="N18">
        <f t="shared" si="9"/>
        <v>1.8355879292403749E-2</v>
      </c>
      <c r="P18">
        <v>28.636677428630481</v>
      </c>
      <c r="R18" t="s">
        <v>45</v>
      </c>
      <c r="S18">
        <f>SQRT(SUM(M3:M132)/SUM(N3:N132))</f>
        <v>0.74769082343668514</v>
      </c>
      <c r="U18" t="s">
        <v>45</v>
      </c>
      <c r="V18">
        <f>SQRT(SUM(M134:M156)/SUM(N134:N156))</f>
        <v>13.009928003523029</v>
      </c>
    </row>
    <row r="19" spans="1:22" x14ac:dyDescent="0.25">
      <c r="A19" s="16">
        <v>2006</v>
      </c>
      <c r="B19" s="16">
        <v>6</v>
      </c>
      <c r="C19" s="16">
        <v>18</v>
      </c>
      <c r="D19" s="16">
        <v>134</v>
      </c>
      <c r="E19">
        <f t="shared" si="0"/>
        <v>142.42883812896909</v>
      </c>
      <c r="F19">
        <f t="shared" si="1"/>
        <v>-15.180107960462287</v>
      </c>
      <c r="G19">
        <f t="shared" si="2"/>
        <v>127.2487301685068</v>
      </c>
      <c r="H19">
        <f t="shared" si="3"/>
        <v>6.7512698314932038</v>
      </c>
      <c r="I19">
        <f t="shared" si="4"/>
        <v>6.7512698314932038</v>
      </c>
      <c r="J19">
        <f t="shared" si="5"/>
        <v>45.57964433763027</v>
      </c>
      <c r="K19">
        <f t="shared" si="6"/>
        <v>5.0382610682785101E-2</v>
      </c>
      <c r="L19">
        <f t="shared" si="7"/>
        <v>5.0382610682785101E-2</v>
      </c>
      <c r="M19">
        <f t="shared" si="8"/>
        <v>4.7096210751258558E-3</v>
      </c>
      <c r="N19">
        <f t="shared" si="9"/>
        <v>6.7386945867676544E-3</v>
      </c>
      <c r="P19">
        <v>22.066506162300023</v>
      </c>
    </row>
    <row r="20" spans="1:22" x14ac:dyDescent="0.25">
      <c r="A20" s="16">
        <v>2006</v>
      </c>
      <c r="B20" s="16">
        <v>7</v>
      </c>
      <c r="C20" s="16">
        <v>19</v>
      </c>
      <c r="D20" s="16">
        <v>145</v>
      </c>
      <c r="E20">
        <f t="shared" si="0"/>
        <v>139.12486139434972</v>
      </c>
      <c r="F20">
        <f t="shared" si="1"/>
        <v>-3.3208363847985201</v>
      </c>
      <c r="G20">
        <f t="shared" si="2"/>
        <v>135.8040250095512</v>
      </c>
      <c r="H20">
        <f t="shared" si="3"/>
        <v>9.1959749904488035</v>
      </c>
      <c r="I20">
        <f t="shared" si="4"/>
        <v>9.1959749904488035</v>
      </c>
      <c r="J20">
        <f t="shared" si="5"/>
        <v>84.565956024959874</v>
      </c>
      <c r="K20">
        <f t="shared" si="6"/>
        <v>6.3420517175508992E-2</v>
      </c>
      <c r="L20">
        <f t="shared" si="7"/>
        <v>6.3420517175508992E-2</v>
      </c>
      <c r="M20">
        <f t="shared" si="8"/>
        <v>1.5442446630306114E-4</v>
      </c>
      <c r="N20">
        <f t="shared" si="9"/>
        <v>1.7122473246135553E-3</v>
      </c>
      <c r="P20">
        <v>3.5414441849258083</v>
      </c>
    </row>
    <row r="21" spans="1:22" x14ac:dyDescent="0.25">
      <c r="A21" s="16">
        <v>2006</v>
      </c>
      <c r="B21" s="16">
        <v>8</v>
      </c>
      <c r="C21" s="16">
        <v>20</v>
      </c>
      <c r="D21" s="16">
        <v>151</v>
      </c>
      <c r="E21">
        <f t="shared" si="0"/>
        <v>145.97058744729972</v>
      </c>
      <c r="F21">
        <f t="shared" si="1"/>
        <v>6.8312933489856009</v>
      </c>
      <c r="G21">
        <f t="shared" si="2"/>
        <v>152.80188079628533</v>
      </c>
      <c r="H21">
        <f t="shared" si="3"/>
        <v>-1.8018807962853316</v>
      </c>
      <c r="I21">
        <f t="shared" si="4"/>
        <v>1.8018807962853316</v>
      </c>
      <c r="J21">
        <f t="shared" si="5"/>
        <v>3.2467744040218607</v>
      </c>
      <c r="K21">
        <f t="shared" si="6"/>
        <v>-1.1932985405863123E-2</v>
      </c>
      <c r="L21">
        <f t="shared" si="7"/>
        <v>1.1932985405863123E-2</v>
      </c>
      <c r="M21">
        <f t="shared" si="8"/>
        <v>5.5344364925836488E-4</v>
      </c>
      <c r="N21">
        <f t="shared" si="9"/>
        <v>3.6884347177755364E-2</v>
      </c>
      <c r="P21">
        <v>0.147472564862792</v>
      </c>
    </row>
    <row r="22" spans="1:22" x14ac:dyDescent="0.25">
      <c r="A22" s="16">
        <v>2006</v>
      </c>
      <c r="B22" s="16">
        <v>9</v>
      </c>
      <c r="C22" s="16">
        <v>21</v>
      </c>
      <c r="D22" s="16">
        <v>122</v>
      </c>
      <c r="E22">
        <f t="shared" si="0"/>
        <v>132.19449992652559</v>
      </c>
      <c r="F22">
        <f t="shared" si="1"/>
        <v>-13.746832772239802</v>
      </c>
      <c r="G22">
        <f t="shared" si="2"/>
        <v>118.4476671542858</v>
      </c>
      <c r="H22">
        <f t="shared" si="3"/>
        <v>3.5523328457142043</v>
      </c>
      <c r="I22">
        <f t="shared" si="4"/>
        <v>3.5523328457142043</v>
      </c>
      <c r="J22">
        <f t="shared" si="5"/>
        <v>12.619068646739976</v>
      </c>
      <c r="K22">
        <f t="shared" si="6"/>
        <v>2.9117482341919708E-2</v>
      </c>
      <c r="L22">
        <f t="shared" si="7"/>
        <v>2.9117482341919708E-2</v>
      </c>
      <c r="M22">
        <f t="shared" si="8"/>
        <v>1.5617186319788139E-2</v>
      </c>
      <c r="N22">
        <f t="shared" si="9"/>
        <v>4.2999193765116909E-3</v>
      </c>
      <c r="P22">
        <v>17.52485625649588</v>
      </c>
      <c r="R22" t="s">
        <v>27</v>
      </c>
      <c r="S22">
        <f>SUM(P3:P133)</f>
        <v>2746.8958420373115</v>
      </c>
    </row>
    <row r="23" spans="1:22" x14ac:dyDescent="0.25">
      <c r="A23" s="16">
        <v>2006</v>
      </c>
      <c r="B23" s="16">
        <v>10</v>
      </c>
      <c r="C23" s="16">
        <v>22</v>
      </c>
      <c r="D23" s="16">
        <v>114</v>
      </c>
      <c r="E23">
        <f t="shared" si="0"/>
        <v>115.4720446058945</v>
      </c>
      <c r="F23">
        <f t="shared" si="1"/>
        <v>-16.718231053125372</v>
      </c>
      <c r="G23">
        <f t="shared" si="2"/>
        <v>98.753813552769117</v>
      </c>
      <c r="H23">
        <f t="shared" si="3"/>
        <v>15.246186447230883</v>
      </c>
      <c r="I23">
        <f t="shared" si="4"/>
        <v>15.246186447230883</v>
      </c>
      <c r="J23">
        <f t="shared" si="5"/>
        <v>232.44620118372666</v>
      </c>
      <c r="K23">
        <f t="shared" si="6"/>
        <v>0.13373847760728844</v>
      </c>
      <c r="L23">
        <f t="shared" si="7"/>
        <v>0.13373847760728844</v>
      </c>
      <c r="M23">
        <f t="shared" si="8"/>
        <v>1.7197074807453999E-2</v>
      </c>
      <c r="N23">
        <f t="shared" si="9"/>
        <v>7.6946752847029849E-3</v>
      </c>
      <c r="P23">
        <v>13.034235760066048</v>
      </c>
    </row>
    <row r="24" spans="1:22" x14ac:dyDescent="0.25">
      <c r="A24" s="16">
        <v>2006</v>
      </c>
      <c r="B24" s="16">
        <v>11</v>
      </c>
      <c r="C24" s="16">
        <v>23</v>
      </c>
      <c r="D24" s="16">
        <v>104</v>
      </c>
      <c r="E24">
        <f t="shared" si="0"/>
        <v>102.26366942640448</v>
      </c>
      <c r="F24">
        <f t="shared" si="1"/>
        <v>-13.213357857862583</v>
      </c>
      <c r="G24">
        <f t="shared" si="2"/>
        <v>89.0503115685419</v>
      </c>
      <c r="H24">
        <f t="shared" si="3"/>
        <v>14.9496884314581</v>
      </c>
      <c r="I24">
        <f t="shared" si="4"/>
        <v>14.9496884314581</v>
      </c>
      <c r="J24">
        <f t="shared" si="5"/>
        <v>223.49318419767212</v>
      </c>
      <c r="K24">
        <f t="shared" si="6"/>
        <v>0.14374700414863556</v>
      </c>
      <c r="L24">
        <f t="shared" si="7"/>
        <v>0.14374700414863556</v>
      </c>
      <c r="M24">
        <f t="shared" si="8"/>
        <v>1.1072574537758025E-4</v>
      </c>
      <c r="N24">
        <f t="shared" si="9"/>
        <v>4.0772928994082844E-2</v>
      </c>
      <c r="P24">
        <v>11.190217594914699</v>
      </c>
    </row>
    <row r="25" spans="1:22" x14ac:dyDescent="0.25">
      <c r="A25" s="16">
        <v>2006</v>
      </c>
      <c r="B25" s="16">
        <v>12</v>
      </c>
      <c r="C25" s="16">
        <v>24</v>
      </c>
      <c r="D25" s="16">
        <v>125</v>
      </c>
      <c r="E25">
        <f t="shared" si="0"/>
        <v>113.10172993990302</v>
      </c>
      <c r="F25">
        <f t="shared" si="1"/>
        <v>10.803916523983579</v>
      </c>
      <c r="G25">
        <f t="shared" si="2"/>
        <v>123.9056464638866</v>
      </c>
      <c r="H25">
        <f t="shared" si="3"/>
        <v>1.0943535361134025</v>
      </c>
      <c r="I25">
        <f t="shared" si="4"/>
        <v>1.0943535361134025</v>
      </c>
      <c r="J25">
        <f t="shared" si="5"/>
        <v>1.1976096620039081</v>
      </c>
      <c r="K25">
        <f t="shared" si="6"/>
        <v>8.7548282889072203E-3</v>
      </c>
      <c r="L25">
        <f t="shared" si="7"/>
        <v>8.7548282889072203E-3</v>
      </c>
      <c r="M25">
        <f t="shared" si="8"/>
        <v>2.6308341304538147E-2</v>
      </c>
      <c r="N25">
        <f t="shared" si="9"/>
        <v>4.6655999999999996E-2</v>
      </c>
      <c r="P25">
        <v>9.9400377535829954</v>
      </c>
    </row>
    <row r="26" spans="1:22" x14ac:dyDescent="0.25">
      <c r="A26" s="16">
        <v>2007</v>
      </c>
      <c r="B26" s="16">
        <v>1</v>
      </c>
      <c r="C26" s="16">
        <v>25</v>
      </c>
      <c r="D26" s="16">
        <v>152</v>
      </c>
      <c r="E26">
        <f t="shared" si="0"/>
        <v>142.70161049729688</v>
      </c>
      <c r="F26">
        <f t="shared" si="1"/>
        <v>29.573197341087386</v>
      </c>
      <c r="G26">
        <f t="shared" si="2"/>
        <v>172.27480783838428</v>
      </c>
      <c r="H26">
        <f t="shared" si="3"/>
        <v>-20.274807838384277</v>
      </c>
      <c r="I26">
        <f t="shared" si="4"/>
        <v>20.274807838384277</v>
      </c>
      <c r="J26">
        <f t="shared" si="5"/>
        <v>411.06783288340853</v>
      </c>
      <c r="K26">
        <f t="shared" si="6"/>
        <v>-0.13338689367358078</v>
      </c>
      <c r="L26">
        <f t="shared" si="7"/>
        <v>0.13338689367358078</v>
      </c>
      <c r="M26">
        <f t="shared" si="8"/>
        <v>5.679052580871146E-2</v>
      </c>
      <c r="N26">
        <f t="shared" si="9"/>
        <v>6.9252077562326861E-2</v>
      </c>
      <c r="P26">
        <v>10.736616526868874</v>
      </c>
    </row>
    <row r="27" spans="1:22" x14ac:dyDescent="0.25">
      <c r="A27" s="16">
        <v>2007</v>
      </c>
      <c r="B27" s="16">
        <v>2</v>
      </c>
      <c r="C27" s="16">
        <v>26</v>
      </c>
      <c r="D27" s="16">
        <v>192</v>
      </c>
      <c r="E27">
        <f t="shared" si="0"/>
        <v>185.47155222850722</v>
      </c>
      <c r="F27">
        <f t="shared" si="1"/>
        <v>42.75120730585833</v>
      </c>
      <c r="G27">
        <f t="shared" si="2"/>
        <v>228.22275953436554</v>
      </c>
      <c r="H27">
        <f t="shared" si="3"/>
        <v>-36.222759534365537</v>
      </c>
      <c r="I27">
        <f t="shared" si="4"/>
        <v>36.222759534365537</v>
      </c>
      <c r="J27">
        <f t="shared" si="5"/>
        <v>1312.0883082844693</v>
      </c>
      <c r="K27">
        <f t="shared" si="6"/>
        <v>-0.18866020590815383</v>
      </c>
      <c r="L27">
        <f t="shared" si="7"/>
        <v>0.18866020590815383</v>
      </c>
      <c r="M27">
        <f t="shared" si="8"/>
        <v>1.4085010198292783E-2</v>
      </c>
      <c r="N27">
        <f t="shared" si="9"/>
        <v>1.435004340277778E-2</v>
      </c>
      <c r="P27">
        <v>17.111442096069094</v>
      </c>
    </row>
    <row r="28" spans="1:22" x14ac:dyDescent="0.25">
      <c r="A28" s="16">
        <v>2007</v>
      </c>
      <c r="B28" s="16">
        <v>3</v>
      </c>
      <c r="C28" s="16">
        <v>27</v>
      </c>
      <c r="D28" s="16">
        <v>169</v>
      </c>
      <c r="E28">
        <f t="shared" si="0"/>
        <v>188.60095949058228</v>
      </c>
      <c r="F28">
        <f t="shared" si="1"/>
        <v>3.1856553512467998</v>
      </c>
      <c r="G28">
        <f t="shared" si="2"/>
        <v>191.78661484182908</v>
      </c>
      <c r="H28">
        <f t="shared" si="3"/>
        <v>-22.786614841829078</v>
      </c>
      <c r="I28">
        <f t="shared" si="4"/>
        <v>22.786614841829078</v>
      </c>
      <c r="J28">
        <f t="shared" si="5"/>
        <v>519.22981594986516</v>
      </c>
      <c r="K28">
        <f t="shared" si="6"/>
        <v>-0.13483204048419573</v>
      </c>
      <c r="L28">
        <f t="shared" si="7"/>
        <v>0.13483204048419573</v>
      </c>
      <c r="M28">
        <f t="shared" si="8"/>
        <v>1.1332325298914588E-4</v>
      </c>
      <c r="N28">
        <f t="shared" si="9"/>
        <v>2.2408178985329646E-3</v>
      </c>
      <c r="P28">
        <v>10.055401260567711</v>
      </c>
    </row>
    <row r="29" spans="1:22" x14ac:dyDescent="0.25">
      <c r="A29" s="16">
        <v>2007</v>
      </c>
      <c r="B29" s="16">
        <v>4</v>
      </c>
      <c r="C29" s="16">
        <v>28</v>
      </c>
      <c r="D29" s="16">
        <v>177</v>
      </c>
      <c r="E29">
        <f t="shared" si="0"/>
        <v>181.89392660518212</v>
      </c>
      <c r="F29">
        <f t="shared" si="1"/>
        <v>-6.6929889800382645</v>
      </c>
      <c r="G29">
        <f t="shared" si="2"/>
        <v>175.20093762514387</v>
      </c>
      <c r="H29">
        <f t="shared" si="3"/>
        <v>1.7990623748561347</v>
      </c>
      <c r="I29">
        <f t="shared" si="4"/>
        <v>1.7990623748561347</v>
      </c>
      <c r="J29">
        <f t="shared" si="5"/>
        <v>3.2366254286229954</v>
      </c>
      <c r="K29">
        <f t="shared" si="6"/>
        <v>1.016419420822675E-2</v>
      </c>
      <c r="L29">
        <f t="shared" si="7"/>
        <v>1.016419420822675E-2</v>
      </c>
      <c r="M29">
        <f t="shared" si="8"/>
        <v>2.9741937233995346E-4</v>
      </c>
      <c r="N29">
        <f t="shared" si="9"/>
        <v>2.5854639471416265E-3</v>
      </c>
      <c r="P29">
        <v>5.8803097442243404</v>
      </c>
    </row>
    <row r="30" spans="1:22" x14ac:dyDescent="0.25">
      <c r="A30" s="16">
        <v>2007</v>
      </c>
      <c r="B30" s="16">
        <v>5</v>
      </c>
      <c r="C30" s="16">
        <v>29</v>
      </c>
      <c r="D30" s="16">
        <v>186</v>
      </c>
      <c r="E30">
        <f t="shared" si="0"/>
        <v>182.42583382115117</v>
      </c>
      <c r="F30">
        <f t="shared" si="1"/>
        <v>0.52165057429602546</v>
      </c>
      <c r="G30">
        <f t="shared" si="2"/>
        <v>182.94748439544719</v>
      </c>
      <c r="H30">
        <f t="shared" si="3"/>
        <v>3.0525156045528092</v>
      </c>
      <c r="I30">
        <f t="shared" si="4"/>
        <v>3.0525156045528092</v>
      </c>
      <c r="J30">
        <f t="shared" si="5"/>
        <v>9.3178515160384023</v>
      </c>
      <c r="K30">
        <f t="shared" si="6"/>
        <v>1.6411374218025857E-2</v>
      </c>
      <c r="L30">
        <f t="shared" si="7"/>
        <v>1.6411374218025857E-2</v>
      </c>
      <c r="M30">
        <f t="shared" si="8"/>
        <v>1.1822935649787955E-6</v>
      </c>
      <c r="N30">
        <f t="shared" si="9"/>
        <v>4.6248121170077474E-4</v>
      </c>
      <c r="P30">
        <v>18.395102102618644</v>
      </c>
    </row>
    <row r="31" spans="1:22" x14ac:dyDescent="0.25">
      <c r="A31" s="16">
        <v>2007</v>
      </c>
      <c r="B31" s="16">
        <v>6</v>
      </c>
      <c r="C31" s="16">
        <v>30</v>
      </c>
      <c r="D31" s="16">
        <v>182</v>
      </c>
      <c r="E31">
        <f t="shared" si="0"/>
        <v>182.31358895463734</v>
      </c>
      <c r="F31">
        <f t="shared" si="1"/>
        <v>-0.11134497283810886</v>
      </c>
      <c r="G31">
        <f t="shared" si="2"/>
        <v>182.20224398179923</v>
      </c>
      <c r="H31">
        <f t="shared" si="3"/>
        <v>-0.20224398179922787</v>
      </c>
      <c r="I31">
        <f t="shared" si="4"/>
        <v>0.20224398179922787</v>
      </c>
      <c r="J31">
        <f t="shared" si="5"/>
        <v>4.090262817400641E-2</v>
      </c>
      <c r="K31">
        <f t="shared" si="6"/>
        <v>-1.1112306692265268E-3</v>
      </c>
      <c r="L31">
        <f t="shared" si="7"/>
        <v>1.1112306692265268E-3</v>
      </c>
      <c r="M31">
        <f t="shared" si="8"/>
        <v>8.0579121081714512E-6</v>
      </c>
      <c r="N31">
        <f t="shared" si="9"/>
        <v>3.0189590629151075E-5</v>
      </c>
      <c r="P31">
        <v>12.968832990818278</v>
      </c>
    </row>
    <row r="32" spans="1:22" x14ac:dyDescent="0.25">
      <c r="A32" s="16">
        <v>2007</v>
      </c>
      <c r="B32" s="16">
        <v>7</v>
      </c>
      <c r="C32" s="16">
        <v>31</v>
      </c>
      <c r="D32" s="16">
        <v>181</v>
      </c>
      <c r="E32">
        <f t="shared" si="0"/>
        <v>181.39790674683724</v>
      </c>
      <c r="F32">
        <f t="shared" si="1"/>
        <v>-0.91454035072984607</v>
      </c>
      <c r="G32">
        <f t="shared" si="2"/>
        <v>180.48336639610739</v>
      </c>
      <c r="H32">
        <f t="shared" si="3"/>
        <v>0.5166336038926147</v>
      </c>
      <c r="I32">
        <f t="shared" si="4"/>
        <v>0.5166336038926147</v>
      </c>
      <c r="J32">
        <f t="shared" si="5"/>
        <v>0.26691028067107109</v>
      </c>
      <c r="K32">
        <f t="shared" si="6"/>
        <v>2.8543293032741142E-3</v>
      </c>
      <c r="L32">
        <f t="shared" si="7"/>
        <v>2.8543293032741142E-3</v>
      </c>
      <c r="M32">
        <f t="shared" si="8"/>
        <v>6.0407032014380422E-4</v>
      </c>
      <c r="N32">
        <f t="shared" si="9"/>
        <v>3.69341595189402E-3</v>
      </c>
      <c r="P32">
        <v>0.43797775956379859</v>
      </c>
    </row>
    <row r="33" spans="1:16" x14ac:dyDescent="0.25">
      <c r="A33" s="16">
        <v>2007</v>
      </c>
      <c r="B33" s="16">
        <v>8</v>
      </c>
      <c r="C33" s="16">
        <v>32</v>
      </c>
      <c r="D33" s="16">
        <v>170</v>
      </c>
      <c r="E33">
        <f t="shared" si="0"/>
        <v>173.46968026600979</v>
      </c>
      <c r="F33">
        <f t="shared" si="1"/>
        <v>-7.9182696781977748</v>
      </c>
      <c r="G33">
        <f t="shared" si="2"/>
        <v>165.551410587812</v>
      </c>
      <c r="H33">
        <f t="shared" si="3"/>
        <v>4.4485894121879994</v>
      </c>
      <c r="I33">
        <f t="shared" si="4"/>
        <v>4.4485894121879994</v>
      </c>
      <c r="J33">
        <f t="shared" si="5"/>
        <v>19.789947758231172</v>
      </c>
      <c r="K33">
        <f t="shared" si="6"/>
        <v>2.6168173012870586E-2</v>
      </c>
      <c r="L33">
        <f t="shared" si="7"/>
        <v>2.6168173012870586E-2</v>
      </c>
      <c r="M33">
        <f t="shared" si="8"/>
        <v>1.0649316752764535E-2</v>
      </c>
      <c r="N33">
        <f t="shared" si="9"/>
        <v>3.7681660899653982E-2</v>
      </c>
      <c r="P33">
        <v>5.9705138099553059</v>
      </c>
    </row>
    <row r="34" spans="1:16" x14ac:dyDescent="0.25">
      <c r="A34" s="16">
        <v>2007</v>
      </c>
      <c r="B34" s="16">
        <v>9</v>
      </c>
      <c r="C34" s="16">
        <v>33</v>
      </c>
      <c r="D34" s="16">
        <v>137</v>
      </c>
      <c r="E34">
        <f t="shared" si="0"/>
        <v>146.44966169646219</v>
      </c>
      <c r="F34">
        <f t="shared" si="1"/>
        <v>-26.992901253479442</v>
      </c>
      <c r="G34">
        <f t="shared" si="2"/>
        <v>119.45676044298274</v>
      </c>
      <c r="H34">
        <f t="shared" si="3"/>
        <v>17.543239557017259</v>
      </c>
      <c r="I34">
        <f t="shared" si="4"/>
        <v>17.543239557017259</v>
      </c>
      <c r="J34">
        <f t="shared" si="5"/>
        <v>307.7652541548951</v>
      </c>
      <c r="K34">
        <f t="shared" si="6"/>
        <v>0.12805284348187781</v>
      </c>
      <c r="L34">
        <f t="shared" si="7"/>
        <v>0.12805284348187781</v>
      </c>
      <c r="M34">
        <f t="shared" si="8"/>
        <v>2.3673073445018841E-2</v>
      </c>
      <c r="N34">
        <f t="shared" si="9"/>
        <v>0</v>
      </c>
      <c r="P34">
        <v>33.221836272985826</v>
      </c>
    </row>
    <row r="35" spans="1:16" x14ac:dyDescent="0.25">
      <c r="A35" s="16">
        <v>2007</v>
      </c>
      <c r="B35" s="16">
        <v>10</v>
      </c>
      <c r="C35" s="16">
        <v>34</v>
      </c>
      <c r="D35" s="16">
        <v>137</v>
      </c>
      <c r="E35">
        <f t="shared" ref="E35:E66" si="10">Alpha3*D35+(1-Alpha3)*(E34+F34)</f>
        <v>131.19371318401434</v>
      </c>
      <c r="F35">
        <f t="shared" ref="F35:F66" si="11">beta3*(E35-E34)+(1-beta3)*F34</f>
        <v>-15.272610581401109</v>
      </c>
      <c r="G35">
        <f t="shared" si="2"/>
        <v>115.92110260261323</v>
      </c>
      <c r="H35">
        <f t="shared" si="3"/>
        <v>21.078897397386768</v>
      </c>
      <c r="I35">
        <f t="shared" si="4"/>
        <v>21.078897397386768</v>
      </c>
      <c r="J35">
        <f t="shared" si="5"/>
        <v>444.3199154895587</v>
      </c>
      <c r="K35">
        <f t="shared" si="6"/>
        <v>0.15386056494442896</v>
      </c>
      <c r="L35">
        <f t="shared" si="7"/>
        <v>0.15386056494442896</v>
      </c>
      <c r="M35">
        <f t="shared" si="8"/>
        <v>3.2661562880429667E-3</v>
      </c>
      <c r="N35">
        <f t="shared" si="9"/>
        <v>5.3279343598486864E-5</v>
      </c>
      <c r="P35">
        <v>15.950078533083602</v>
      </c>
    </row>
    <row r="36" spans="1:16" x14ac:dyDescent="0.25">
      <c r="A36" s="16">
        <v>2007</v>
      </c>
      <c r="B36" s="16">
        <v>11</v>
      </c>
      <c r="C36" s="16">
        <v>35</v>
      </c>
      <c r="D36" s="16">
        <v>138</v>
      </c>
      <c r="E36">
        <f t="shared" si="10"/>
        <v>130.6925462966349</v>
      </c>
      <c r="F36">
        <f t="shared" si="11"/>
        <v>-0.52213679488436204</v>
      </c>
      <c r="G36">
        <f t="shared" si="2"/>
        <v>130.17040950175053</v>
      </c>
      <c r="H36">
        <f t="shared" si="3"/>
        <v>7.8295904982494733</v>
      </c>
      <c r="I36">
        <f t="shared" si="4"/>
        <v>7.8295904982494733</v>
      </c>
      <c r="J36">
        <f t="shared" si="5"/>
        <v>61.302487370278435</v>
      </c>
      <c r="K36">
        <f t="shared" si="6"/>
        <v>5.6736163030793284E-2</v>
      </c>
      <c r="L36">
        <f t="shared" si="7"/>
        <v>5.6736163030793284E-2</v>
      </c>
      <c r="M36">
        <f t="shared" si="8"/>
        <v>5.1162201823226026E-3</v>
      </c>
      <c r="N36">
        <f t="shared" si="9"/>
        <v>2.7777777777777776E-2</v>
      </c>
      <c r="P36">
        <v>24.254892953029085</v>
      </c>
    </row>
    <row r="37" spans="1:16" x14ac:dyDescent="0.25">
      <c r="A37" s="16">
        <v>2007</v>
      </c>
      <c r="B37" s="16">
        <v>12</v>
      </c>
      <c r="C37" s="16">
        <v>36</v>
      </c>
      <c r="D37" s="16">
        <v>161</v>
      </c>
      <c r="E37">
        <f t="shared" si="10"/>
        <v>150.79632899212044</v>
      </c>
      <c r="F37">
        <f t="shared" si="11"/>
        <v>20.074501629066003</v>
      </c>
      <c r="G37">
        <f t="shared" si="2"/>
        <v>170.87083062118643</v>
      </c>
      <c r="H37">
        <f t="shared" si="3"/>
        <v>-9.8708306211864283</v>
      </c>
      <c r="I37">
        <f t="shared" si="4"/>
        <v>9.8708306211864283</v>
      </c>
      <c r="J37">
        <f t="shared" si="5"/>
        <v>97.433297152151653</v>
      </c>
      <c r="K37">
        <f t="shared" si="6"/>
        <v>-6.1309506963890856E-2</v>
      </c>
      <c r="L37">
        <f t="shared" si="7"/>
        <v>6.1309506963890856E-2</v>
      </c>
      <c r="M37">
        <f t="shared" si="8"/>
        <v>2.0678863633672814E-2</v>
      </c>
      <c r="N37">
        <f t="shared" si="9"/>
        <v>1.3926931831333669E-2</v>
      </c>
      <c r="P37">
        <v>28.81508021326696</v>
      </c>
    </row>
    <row r="38" spans="1:16" x14ac:dyDescent="0.25">
      <c r="A38" s="16">
        <v>2008</v>
      </c>
      <c r="B38" s="16">
        <v>1</v>
      </c>
      <c r="C38" s="16">
        <v>37</v>
      </c>
      <c r="D38" s="16">
        <v>180</v>
      </c>
      <c r="E38">
        <f t="shared" si="10"/>
        <v>176.97851838408587</v>
      </c>
      <c r="F38">
        <f t="shared" si="11"/>
        <v>26.173518767068508</v>
      </c>
      <c r="G38">
        <f t="shared" si="2"/>
        <v>203.15203715115439</v>
      </c>
      <c r="H38">
        <f t="shared" si="3"/>
        <v>-23.152037151154389</v>
      </c>
      <c r="I38">
        <f t="shared" si="4"/>
        <v>23.152037151154389</v>
      </c>
      <c r="J38">
        <f t="shared" si="5"/>
        <v>536.01682424843307</v>
      </c>
      <c r="K38">
        <f t="shared" si="6"/>
        <v>-0.12862242861752438</v>
      </c>
      <c r="L38">
        <f t="shared" si="7"/>
        <v>0.12862242861752438</v>
      </c>
      <c r="M38">
        <f t="shared" si="8"/>
        <v>1.8430649121961039E-2</v>
      </c>
      <c r="N38">
        <f t="shared" si="9"/>
        <v>1.0000000000000002E-2</v>
      </c>
      <c r="P38">
        <v>12.351307918489399</v>
      </c>
    </row>
    <row r="39" spans="1:16" x14ac:dyDescent="0.25">
      <c r="A39" s="16">
        <v>2008</v>
      </c>
      <c r="B39" s="16">
        <v>2</v>
      </c>
      <c r="C39" s="16">
        <v>38</v>
      </c>
      <c r="D39" s="16">
        <v>198</v>
      </c>
      <c r="E39">
        <f t="shared" si="10"/>
        <v>199.70516997667346</v>
      </c>
      <c r="F39">
        <f t="shared" si="11"/>
        <v>22.731544850641971</v>
      </c>
      <c r="G39">
        <f t="shared" si="2"/>
        <v>222.43671482731543</v>
      </c>
      <c r="H39">
        <f t="shared" si="3"/>
        <v>-24.436714827315427</v>
      </c>
      <c r="I39">
        <f t="shared" si="4"/>
        <v>24.436714827315427</v>
      </c>
      <c r="J39">
        <f t="shared" si="5"/>
        <v>597.15303155153765</v>
      </c>
      <c r="K39">
        <f t="shared" si="6"/>
        <v>-0.12341775165310821</v>
      </c>
      <c r="L39">
        <f t="shared" si="7"/>
        <v>0.12341775165310821</v>
      </c>
      <c r="M39">
        <f t="shared" si="8"/>
        <v>4.8713775184380751E-3</v>
      </c>
      <c r="N39">
        <f t="shared" si="9"/>
        <v>1.020304050607081E-4</v>
      </c>
      <c r="P39">
        <v>17.28926503571072</v>
      </c>
    </row>
    <row r="40" spans="1:16" x14ac:dyDescent="0.25">
      <c r="A40" s="16">
        <v>2008</v>
      </c>
      <c r="B40" s="16">
        <v>3</v>
      </c>
      <c r="C40" s="16">
        <v>39</v>
      </c>
      <c r="D40" s="16">
        <v>196</v>
      </c>
      <c r="E40">
        <f t="shared" si="10"/>
        <v>204.74976074179042</v>
      </c>
      <c r="F40">
        <f t="shared" si="11"/>
        <v>5.0696996034201129</v>
      </c>
      <c r="G40">
        <f t="shared" si="2"/>
        <v>209.81946034521053</v>
      </c>
      <c r="H40">
        <f t="shared" si="3"/>
        <v>-13.81946034521053</v>
      </c>
      <c r="I40">
        <f t="shared" si="4"/>
        <v>13.81946034521053</v>
      </c>
      <c r="J40">
        <f t="shared" si="5"/>
        <v>190.97748423284634</v>
      </c>
      <c r="K40">
        <f t="shared" si="6"/>
        <v>-7.0507450740870045E-2</v>
      </c>
      <c r="L40">
        <f t="shared" si="7"/>
        <v>7.0507450740870045E-2</v>
      </c>
      <c r="M40">
        <f t="shared" si="8"/>
        <v>5.2662409922593758E-5</v>
      </c>
      <c r="N40">
        <f t="shared" si="9"/>
        <v>2.3427738442315701E-4</v>
      </c>
      <c r="P40">
        <v>16.711335467522218</v>
      </c>
    </row>
    <row r="41" spans="1:16" x14ac:dyDescent="0.25">
      <c r="A41" s="16">
        <v>2008</v>
      </c>
      <c r="B41" s="16">
        <v>4</v>
      </c>
      <c r="C41" s="16">
        <v>40</v>
      </c>
      <c r="D41" s="16">
        <v>199</v>
      </c>
      <c r="E41">
        <f t="shared" si="10"/>
        <v>202.58091729605025</v>
      </c>
      <c r="F41">
        <f t="shared" si="11"/>
        <v>-2.1585674306562437</v>
      </c>
      <c r="G41">
        <f t="shared" si="2"/>
        <v>200.42234986539401</v>
      </c>
      <c r="H41">
        <f t="shared" si="3"/>
        <v>-1.4223498653940112</v>
      </c>
      <c r="I41">
        <f t="shared" si="4"/>
        <v>1.4223498653940112</v>
      </c>
      <c r="J41">
        <f t="shared" si="5"/>
        <v>2.0230791395863617</v>
      </c>
      <c r="K41">
        <f t="shared" si="6"/>
        <v>-7.1474867607739254E-3</v>
      </c>
      <c r="L41">
        <f t="shared" si="7"/>
        <v>7.1474867607739254E-3</v>
      </c>
      <c r="M41">
        <f t="shared" si="8"/>
        <v>2.7704285234219869E-4</v>
      </c>
      <c r="N41">
        <f t="shared" si="9"/>
        <v>1.01007550314386E-4</v>
      </c>
      <c r="P41">
        <v>6.6338264712475823</v>
      </c>
    </row>
    <row r="42" spans="1:16" x14ac:dyDescent="0.25">
      <c r="A42" s="16">
        <v>2008</v>
      </c>
      <c r="B42" s="16">
        <v>5</v>
      </c>
      <c r="C42" s="16">
        <v>41</v>
      </c>
      <c r="D42" s="16">
        <v>197</v>
      </c>
      <c r="E42">
        <f t="shared" si="10"/>
        <v>198.13269529487667</v>
      </c>
      <c r="F42">
        <f t="shared" si="11"/>
        <v>-4.4449715508075505</v>
      </c>
      <c r="G42">
        <f t="shared" si="2"/>
        <v>193.68772374406913</v>
      </c>
      <c r="H42">
        <f t="shared" si="3"/>
        <v>3.3122762559308683</v>
      </c>
      <c r="I42">
        <f t="shared" si="4"/>
        <v>3.3122762559308683</v>
      </c>
      <c r="J42">
        <f t="shared" si="5"/>
        <v>10.971173995603412</v>
      </c>
      <c r="K42">
        <f t="shared" si="6"/>
        <v>1.6813585055486642E-2</v>
      </c>
      <c r="L42">
        <f t="shared" si="7"/>
        <v>1.6813585055486642E-2</v>
      </c>
      <c r="M42">
        <f t="shared" si="8"/>
        <v>3.5611953082234911E-3</v>
      </c>
      <c r="N42">
        <f t="shared" si="9"/>
        <v>1.6104511840037104E-2</v>
      </c>
      <c r="P42">
        <v>34.646726520208709</v>
      </c>
    </row>
    <row r="43" spans="1:16" x14ac:dyDescent="0.25">
      <c r="A43" s="16">
        <v>2008</v>
      </c>
      <c r="B43" s="16">
        <v>6</v>
      </c>
      <c r="C43" s="16">
        <v>42</v>
      </c>
      <c r="D43" s="16">
        <v>172</v>
      </c>
      <c r="E43">
        <f t="shared" si="10"/>
        <v>179.17798694104692</v>
      </c>
      <c r="F43">
        <f t="shared" si="11"/>
        <v>-18.934109971912392</v>
      </c>
      <c r="G43">
        <f t="shared" si="2"/>
        <v>160.24387696913453</v>
      </c>
      <c r="H43">
        <f t="shared" si="3"/>
        <v>11.756123030865467</v>
      </c>
      <c r="I43">
        <f t="shared" si="4"/>
        <v>11.756123030865467</v>
      </c>
      <c r="J43">
        <f t="shared" si="5"/>
        <v>138.20642871684547</v>
      </c>
      <c r="K43">
        <f t="shared" si="6"/>
        <v>6.8349552505031788E-2</v>
      </c>
      <c r="L43">
        <f t="shared" si="7"/>
        <v>6.8349552505031788E-2</v>
      </c>
      <c r="M43">
        <f t="shared" si="8"/>
        <v>7.5760848222586529E-3</v>
      </c>
      <c r="N43">
        <f t="shared" si="9"/>
        <v>0</v>
      </c>
      <c r="P43">
        <v>27.974699920053705</v>
      </c>
    </row>
    <row r="44" spans="1:16" x14ac:dyDescent="0.25">
      <c r="A44" s="16">
        <v>2008</v>
      </c>
      <c r="B44" s="16">
        <v>7</v>
      </c>
      <c r="C44" s="16">
        <v>43</v>
      </c>
      <c r="D44" s="16">
        <v>172</v>
      </c>
      <c r="E44">
        <f t="shared" si="10"/>
        <v>168.10907541110811</v>
      </c>
      <c r="F44">
        <f t="shared" si="11"/>
        <v>-11.080077160546933</v>
      </c>
      <c r="G44">
        <f t="shared" si="2"/>
        <v>157.02899825056119</v>
      </c>
      <c r="H44">
        <f t="shared" si="3"/>
        <v>14.971001749438813</v>
      </c>
      <c r="I44">
        <f t="shared" si="4"/>
        <v>14.971001749438813</v>
      </c>
      <c r="J44">
        <f t="shared" si="5"/>
        <v>224.13089338169999</v>
      </c>
      <c r="K44">
        <f t="shared" si="6"/>
        <v>8.7040707845574494E-2</v>
      </c>
      <c r="L44">
        <f t="shared" si="7"/>
        <v>8.7040707845574494E-2</v>
      </c>
      <c r="M44">
        <f t="shared" si="8"/>
        <v>9.7075012397136956E-4</v>
      </c>
      <c r="N44">
        <f t="shared" si="9"/>
        <v>1.352082206598161E-4</v>
      </c>
      <c r="P44">
        <v>7.5248790988290741</v>
      </c>
    </row>
    <row r="45" spans="1:16" x14ac:dyDescent="0.25">
      <c r="A45" s="16">
        <v>2008</v>
      </c>
      <c r="B45" s="16">
        <v>8</v>
      </c>
      <c r="C45" s="16">
        <v>44</v>
      </c>
      <c r="D45" s="16">
        <v>174</v>
      </c>
      <c r="E45">
        <f t="shared" si="10"/>
        <v>168.3831067579294</v>
      </c>
      <c r="F45">
        <f t="shared" si="11"/>
        <v>0.25791277302902543</v>
      </c>
      <c r="G45">
        <f t="shared" si="2"/>
        <v>168.64101953095843</v>
      </c>
      <c r="H45">
        <f t="shared" si="3"/>
        <v>5.358980469041569</v>
      </c>
      <c r="I45">
        <f t="shared" si="4"/>
        <v>5.358980469041569</v>
      </c>
      <c r="J45">
        <f t="shared" si="5"/>
        <v>28.718671667568994</v>
      </c>
      <c r="K45">
        <f t="shared" si="6"/>
        <v>3.079873832782511E-2</v>
      </c>
      <c r="L45">
        <f t="shared" si="7"/>
        <v>3.079873832782511E-2</v>
      </c>
      <c r="M45">
        <f t="shared" si="8"/>
        <v>2.5132617470125713E-3</v>
      </c>
      <c r="N45">
        <f t="shared" si="9"/>
        <v>3.3822169375082575E-2</v>
      </c>
      <c r="P45">
        <v>0.20817112199062182</v>
      </c>
    </row>
    <row r="46" spans="1:16" x14ac:dyDescent="0.25">
      <c r="A46" s="16">
        <v>2008</v>
      </c>
      <c r="B46" s="16">
        <v>9</v>
      </c>
      <c r="C46" s="16">
        <v>45</v>
      </c>
      <c r="D46" s="16">
        <v>142</v>
      </c>
      <c r="E46">
        <f t="shared" si="10"/>
        <v>150.81737947910236</v>
      </c>
      <c r="F46">
        <f t="shared" si="11"/>
        <v>-17.540424397739002</v>
      </c>
      <c r="G46">
        <f t="shared" si="2"/>
        <v>133.27695508136335</v>
      </c>
      <c r="H46">
        <f t="shared" si="3"/>
        <v>8.7230449186366457</v>
      </c>
      <c r="I46">
        <f t="shared" si="4"/>
        <v>8.7230449186366457</v>
      </c>
      <c r="J46">
        <f t="shared" si="5"/>
        <v>76.091512652552609</v>
      </c>
      <c r="K46">
        <f t="shared" si="6"/>
        <v>6.1429893793215812E-2</v>
      </c>
      <c r="L46">
        <f t="shared" si="7"/>
        <v>6.1429893793215812E-2</v>
      </c>
      <c r="M46">
        <f t="shared" si="8"/>
        <v>1.9161674757494123E-2</v>
      </c>
      <c r="N46">
        <f t="shared" si="9"/>
        <v>1.1158500297560008E-2</v>
      </c>
      <c r="P46">
        <v>18.625317181385242</v>
      </c>
    </row>
    <row r="47" spans="1:16" x14ac:dyDescent="0.25">
      <c r="A47" s="16">
        <v>2008</v>
      </c>
      <c r="B47" s="16">
        <v>10</v>
      </c>
      <c r="C47" s="16">
        <v>46</v>
      </c>
      <c r="D47" s="16">
        <v>127</v>
      </c>
      <c r="E47">
        <f t="shared" si="10"/>
        <v>129.07748411660239</v>
      </c>
      <c r="F47">
        <f t="shared" si="11"/>
        <v>-21.733933689455355</v>
      </c>
      <c r="G47">
        <f t="shared" si="2"/>
        <v>107.34355042714704</v>
      </c>
      <c r="H47">
        <f t="shared" si="3"/>
        <v>19.656449572852964</v>
      </c>
      <c r="I47">
        <f t="shared" si="4"/>
        <v>19.656449572852964</v>
      </c>
      <c r="J47">
        <f t="shared" si="5"/>
        <v>386.37600981011144</v>
      </c>
      <c r="K47">
        <f t="shared" si="6"/>
        <v>0.1547751934870312</v>
      </c>
      <c r="L47">
        <f t="shared" si="7"/>
        <v>0.1547751934870312</v>
      </c>
      <c r="M47">
        <f t="shared" si="8"/>
        <v>1.1169318633099938E-2</v>
      </c>
      <c r="N47">
        <f t="shared" si="9"/>
        <v>1.5500031000062E-3</v>
      </c>
      <c r="P47">
        <v>3.8948008467388875</v>
      </c>
    </row>
    <row r="48" spans="1:16" x14ac:dyDescent="0.25">
      <c r="A48" s="16">
        <v>2008</v>
      </c>
      <c r="B48" s="16">
        <v>11</v>
      </c>
      <c r="C48" s="16">
        <v>47</v>
      </c>
      <c r="D48" s="16">
        <v>132</v>
      </c>
      <c r="E48">
        <f t="shared" si="10"/>
        <v>123.83945373267123</v>
      </c>
      <c r="F48">
        <f t="shared" si="11"/>
        <v>-5.2614483770327407</v>
      </c>
      <c r="G48">
        <f t="shared" si="2"/>
        <v>118.5780053556385</v>
      </c>
      <c r="H48">
        <f t="shared" si="3"/>
        <v>13.421994644361504</v>
      </c>
      <c r="I48">
        <f t="shared" si="4"/>
        <v>13.421994644361504</v>
      </c>
      <c r="J48">
        <f t="shared" si="5"/>
        <v>180.14994023326889</v>
      </c>
      <c r="K48">
        <f t="shared" si="6"/>
        <v>0.10168177760879928</v>
      </c>
      <c r="L48">
        <f t="shared" si="7"/>
        <v>0.10168177760879928</v>
      </c>
      <c r="M48">
        <f t="shared" si="8"/>
        <v>4.016117633266347E-3</v>
      </c>
      <c r="N48">
        <f t="shared" si="9"/>
        <v>4.1838842975206618E-2</v>
      </c>
      <c r="P48">
        <v>10.365294708006996</v>
      </c>
    </row>
    <row r="49" spans="1:16" x14ac:dyDescent="0.25">
      <c r="A49" s="16">
        <v>2008</v>
      </c>
      <c r="B49" s="16">
        <v>12</v>
      </c>
      <c r="C49" s="16">
        <v>48</v>
      </c>
      <c r="D49" s="16">
        <v>159</v>
      </c>
      <c r="E49">
        <f t="shared" si="10"/>
        <v>145.62153054362648</v>
      </c>
      <c r="F49">
        <f t="shared" si="11"/>
        <v>21.743685152458884</v>
      </c>
      <c r="G49">
        <f t="shared" si="2"/>
        <v>167.36521569608536</v>
      </c>
      <c r="H49">
        <f t="shared" si="3"/>
        <v>-8.3652156960853574</v>
      </c>
      <c r="I49">
        <f t="shared" si="4"/>
        <v>8.3652156960853574</v>
      </c>
      <c r="J49">
        <f t="shared" si="5"/>
        <v>69.97683364203283</v>
      </c>
      <c r="K49">
        <f t="shared" si="6"/>
        <v>-5.2611419472234952E-2</v>
      </c>
      <c r="L49">
        <f t="shared" si="7"/>
        <v>5.2611419472234952E-2</v>
      </c>
      <c r="M49">
        <f t="shared" si="8"/>
        <v>1.7354908879290518E-2</v>
      </c>
      <c r="N49">
        <f t="shared" si="9"/>
        <v>1.4239943040227838E-3</v>
      </c>
      <c r="P49">
        <v>16.234130718732871</v>
      </c>
    </row>
    <row r="50" spans="1:16" x14ac:dyDescent="0.25">
      <c r="A50" s="16">
        <v>2009</v>
      </c>
      <c r="B50" s="16">
        <v>1</v>
      </c>
      <c r="C50" s="16">
        <v>49</v>
      </c>
      <c r="D50" s="16">
        <v>165</v>
      </c>
      <c r="E50">
        <f t="shared" si="10"/>
        <v>165.78281554946045</v>
      </c>
      <c r="F50">
        <f t="shared" si="11"/>
        <v>20.163531420294053</v>
      </c>
      <c r="G50">
        <f t="shared" si="2"/>
        <v>185.9463469697545</v>
      </c>
      <c r="H50">
        <f t="shared" si="3"/>
        <v>-20.946346969754501</v>
      </c>
      <c r="I50">
        <f t="shared" si="4"/>
        <v>20.946346969754501</v>
      </c>
      <c r="J50">
        <f t="shared" si="5"/>
        <v>438.74945137734358</v>
      </c>
      <c r="K50">
        <f t="shared" si="6"/>
        <v>-0.12694755739245153</v>
      </c>
      <c r="L50">
        <f t="shared" si="7"/>
        <v>0.12694755739245153</v>
      </c>
      <c r="M50">
        <f t="shared" si="8"/>
        <v>1.8663516387172396E-2</v>
      </c>
      <c r="N50">
        <f t="shared" si="9"/>
        <v>2.8797061524334255E-2</v>
      </c>
      <c r="P50">
        <v>6.7897638432037901</v>
      </c>
    </row>
    <row r="51" spans="1:16" x14ac:dyDescent="0.25">
      <c r="A51" s="16">
        <v>2009</v>
      </c>
      <c r="B51" s="16">
        <v>2</v>
      </c>
      <c r="C51" s="16">
        <v>50</v>
      </c>
      <c r="D51" s="16">
        <v>193</v>
      </c>
      <c r="E51">
        <f t="shared" si="10"/>
        <v>190.66545212696082</v>
      </c>
      <c r="F51">
        <f t="shared" si="11"/>
        <v>24.875937218879606</v>
      </c>
      <c r="G51">
        <f t="shared" si="2"/>
        <v>215.54138934584043</v>
      </c>
      <c r="H51">
        <f t="shared" si="3"/>
        <v>-22.541389345840429</v>
      </c>
      <c r="I51">
        <f t="shared" si="4"/>
        <v>22.541389345840429</v>
      </c>
      <c r="J51">
        <f t="shared" si="5"/>
        <v>508.11423364076842</v>
      </c>
      <c r="K51">
        <f t="shared" si="6"/>
        <v>-0.11679476344995041</v>
      </c>
      <c r="L51">
        <f t="shared" si="7"/>
        <v>0.11679476344995041</v>
      </c>
      <c r="M51">
        <f t="shared" si="8"/>
        <v>1.1305908296317395E-3</v>
      </c>
      <c r="N51">
        <f t="shared" si="9"/>
        <v>2.7490670890493705E-2</v>
      </c>
      <c r="P51">
        <v>4.7759417628934671</v>
      </c>
    </row>
    <row r="52" spans="1:16" x14ac:dyDescent="0.25">
      <c r="A52" s="16">
        <v>2009</v>
      </c>
      <c r="B52" s="16">
        <v>3</v>
      </c>
      <c r="C52" s="16">
        <v>51</v>
      </c>
      <c r="D52" s="16">
        <v>161</v>
      </c>
      <c r="E52">
        <f t="shared" si="10"/>
        <v>179.05156618052462</v>
      </c>
      <c r="F52">
        <f t="shared" si="11"/>
        <v>-11.562084089251631</v>
      </c>
      <c r="G52">
        <f t="shared" si="2"/>
        <v>167.48948209127298</v>
      </c>
      <c r="H52">
        <f t="shared" si="3"/>
        <v>-6.4894820912729756</v>
      </c>
      <c r="I52">
        <f t="shared" si="4"/>
        <v>6.4894820912729756</v>
      </c>
      <c r="J52">
        <f t="shared" si="5"/>
        <v>42.11337781295267</v>
      </c>
      <c r="K52">
        <f t="shared" si="6"/>
        <v>-4.0307342181819722E-2</v>
      </c>
      <c r="L52">
        <f t="shared" si="7"/>
        <v>4.0307342181819722E-2</v>
      </c>
      <c r="M52">
        <f t="shared" si="8"/>
        <v>2.0810946954020102E-3</v>
      </c>
      <c r="N52">
        <f t="shared" si="9"/>
        <v>1.3926931831333669E-2</v>
      </c>
      <c r="P52">
        <v>1.2752868495547811</v>
      </c>
    </row>
    <row r="53" spans="1:16" x14ac:dyDescent="0.25">
      <c r="A53" s="16">
        <v>2009</v>
      </c>
      <c r="B53" s="16">
        <v>4</v>
      </c>
      <c r="C53" s="16">
        <v>52</v>
      </c>
      <c r="D53" s="16">
        <v>180</v>
      </c>
      <c r="E53">
        <f t="shared" si="10"/>
        <v>175.8593933031292</v>
      </c>
      <c r="F53">
        <f t="shared" si="11"/>
        <v>-3.2040550107584633</v>
      </c>
      <c r="G53">
        <f t="shared" si="2"/>
        <v>172.65533829237074</v>
      </c>
      <c r="H53">
        <f t="shared" si="3"/>
        <v>7.3446617076292569</v>
      </c>
      <c r="I53">
        <f t="shared" si="4"/>
        <v>7.3446617076292569</v>
      </c>
      <c r="J53">
        <f t="shared" si="5"/>
        <v>53.944055599515508</v>
      </c>
      <c r="K53">
        <f t="shared" si="6"/>
        <v>4.0803676153495873E-2</v>
      </c>
      <c r="L53">
        <f t="shared" si="7"/>
        <v>4.0803676153495873E-2</v>
      </c>
      <c r="M53">
        <f t="shared" si="8"/>
        <v>6.0694087256690871E-5</v>
      </c>
      <c r="N53">
        <f t="shared" si="9"/>
        <v>1.2345679012345679E-4</v>
      </c>
      <c r="P53">
        <v>22.64820048182704</v>
      </c>
    </row>
    <row r="54" spans="1:16" x14ac:dyDescent="0.25">
      <c r="A54" s="16">
        <v>2009</v>
      </c>
      <c r="B54" s="16">
        <v>5</v>
      </c>
      <c r="C54" s="16">
        <v>53</v>
      </c>
      <c r="D54" s="16">
        <v>178</v>
      </c>
      <c r="E54">
        <f t="shared" si="10"/>
        <v>176.23107706486866</v>
      </c>
      <c r="F54">
        <f t="shared" si="11"/>
        <v>0.36660755437109255</v>
      </c>
      <c r="G54">
        <f t="shared" si="2"/>
        <v>176.59768461923974</v>
      </c>
      <c r="H54">
        <f t="shared" si="3"/>
        <v>1.4023153807602569</v>
      </c>
      <c r="I54">
        <f t="shared" si="4"/>
        <v>1.4023153807602569</v>
      </c>
      <c r="J54">
        <f t="shared" si="5"/>
        <v>1.9664884271167842</v>
      </c>
      <c r="K54">
        <f t="shared" si="6"/>
        <v>7.8781762964059369E-3</v>
      </c>
      <c r="L54">
        <f t="shared" si="7"/>
        <v>7.8781762964059369E-3</v>
      </c>
      <c r="M54">
        <f t="shared" si="8"/>
        <v>8.628543683663534E-4</v>
      </c>
      <c r="N54">
        <f t="shared" si="9"/>
        <v>1.0225981567983839E-2</v>
      </c>
      <c r="P54">
        <v>45.967271449805239</v>
      </c>
    </row>
    <row r="55" spans="1:16" x14ac:dyDescent="0.25">
      <c r="A55" s="16">
        <v>2009</v>
      </c>
      <c r="B55" s="16">
        <v>6</v>
      </c>
      <c r="C55" s="16">
        <v>54</v>
      </c>
      <c r="D55" s="16">
        <v>160</v>
      </c>
      <c r="E55">
        <f t="shared" si="10"/>
        <v>165.49333645404346</v>
      </c>
      <c r="F55">
        <f t="shared" si="11"/>
        <v>-10.721976603003752</v>
      </c>
      <c r="G55">
        <f t="shared" si="2"/>
        <v>154.7713598510397</v>
      </c>
      <c r="H55">
        <f t="shared" si="3"/>
        <v>5.2286401489602952</v>
      </c>
      <c r="I55">
        <f t="shared" si="4"/>
        <v>5.2286401489602952</v>
      </c>
      <c r="J55">
        <f t="shared" si="5"/>
        <v>27.338677807319538</v>
      </c>
      <c r="K55">
        <f t="shared" si="6"/>
        <v>3.2679000931001845E-2</v>
      </c>
      <c r="L55">
        <f t="shared" si="7"/>
        <v>3.2679000931001845E-2</v>
      </c>
      <c r="M55">
        <f t="shared" si="8"/>
        <v>1.0771267721975026E-3</v>
      </c>
      <c r="N55">
        <f t="shared" si="9"/>
        <v>4.7265625000000007E-3</v>
      </c>
      <c r="P55">
        <v>39.770155355654076</v>
      </c>
    </row>
    <row r="56" spans="1:16" x14ac:dyDescent="0.25">
      <c r="A56" s="16">
        <v>2009</v>
      </c>
      <c r="B56" s="16">
        <v>7</v>
      </c>
      <c r="C56" s="16">
        <v>55</v>
      </c>
      <c r="D56" s="16">
        <v>171</v>
      </c>
      <c r="E56">
        <f t="shared" si="10"/>
        <v>165.62880621153047</v>
      </c>
      <c r="F56">
        <f t="shared" si="11"/>
        <v>0.12005625758576485</v>
      </c>
      <c r="G56">
        <f t="shared" si="2"/>
        <v>165.74886246911623</v>
      </c>
      <c r="H56">
        <f t="shared" si="3"/>
        <v>5.2511375308837671</v>
      </c>
      <c r="I56">
        <f t="shared" si="4"/>
        <v>5.2511375308837671</v>
      </c>
      <c r="J56">
        <f t="shared" si="5"/>
        <v>27.574445368256065</v>
      </c>
      <c r="K56">
        <f t="shared" si="6"/>
        <v>3.0708406613355364E-2</v>
      </c>
      <c r="L56">
        <f t="shared" si="7"/>
        <v>3.0708406613355364E-2</v>
      </c>
      <c r="M56">
        <f t="shared" si="8"/>
        <v>2.8792698453659351E-4</v>
      </c>
      <c r="N56">
        <f t="shared" si="9"/>
        <v>3.0778701138811941E-4</v>
      </c>
      <c r="P56">
        <v>13.559881777495406</v>
      </c>
    </row>
    <row r="57" spans="1:16" x14ac:dyDescent="0.25">
      <c r="A57" s="16">
        <v>2009</v>
      </c>
      <c r="B57" s="16">
        <v>8</v>
      </c>
      <c r="C57" s="16">
        <v>56</v>
      </c>
      <c r="D57" s="16">
        <v>174</v>
      </c>
      <c r="E57">
        <f t="shared" si="10"/>
        <v>171.26912062582582</v>
      </c>
      <c r="F57">
        <f t="shared" si="11"/>
        <v>5.6324777190238926</v>
      </c>
      <c r="G57">
        <f t="shared" si="2"/>
        <v>176.9015983448497</v>
      </c>
      <c r="H57">
        <f t="shared" si="3"/>
        <v>-2.9015983448497025</v>
      </c>
      <c r="I57">
        <f t="shared" si="4"/>
        <v>2.9015983448497025</v>
      </c>
      <c r="J57">
        <f t="shared" si="5"/>
        <v>8.4192729548345326</v>
      </c>
      <c r="K57">
        <f t="shared" si="6"/>
        <v>-1.6675852556607484E-2</v>
      </c>
      <c r="L57">
        <f t="shared" si="7"/>
        <v>1.6675852556607484E-2</v>
      </c>
      <c r="M57">
        <f t="shared" si="8"/>
        <v>2.197058529842858E-3</v>
      </c>
      <c r="N57">
        <f t="shared" si="9"/>
        <v>4.7694543532831292E-2</v>
      </c>
      <c r="P57">
        <v>2.665273622530421</v>
      </c>
    </row>
    <row r="58" spans="1:16" x14ac:dyDescent="0.25">
      <c r="A58" s="16">
        <v>2009</v>
      </c>
      <c r="B58" s="16">
        <v>9</v>
      </c>
      <c r="C58" s="16">
        <v>57</v>
      </c>
      <c r="D58" s="16">
        <v>136</v>
      </c>
      <c r="E58">
        <f t="shared" si="10"/>
        <v>149.53720391553611</v>
      </c>
      <c r="F58">
        <f t="shared" si="11"/>
        <v>-21.69306953786721</v>
      </c>
      <c r="G58">
        <f t="shared" si="2"/>
        <v>127.84413437766889</v>
      </c>
      <c r="H58">
        <f t="shared" si="3"/>
        <v>8.1558656223311061</v>
      </c>
      <c r="I58">
        <f t="shared" si="4"/>
        <v>8.1558656223311061</v>
      </c>
      <c r="J58">
        <f t="shared" si="5"/>
        <v>66.518144049522363</v>
      </c>
      <c r="K58">
        <f t="shared" si="6"/>
        <v>5.9969600164199312E-2</v>
      </c>
      <c r="L58">
        <f t="shared" si="7"/>
        <v>5.9969600164199312E-2</v>
      </c>
      <c r="M58">
        <f t="shared" si="8"/>
        <v>2.0098805268646876E-2</v>
      </c>
      <c r="N58">
        <f t="shared" si="9"/>
        <v>5.406574394463668E-5</v>
      </c>
      <c r="P58">
        <v>4.0447421331668245</v>
      </c>
    </row>
    <row r="59" spans="1:16" x14ac:dyDescent="0.25">
      <c r="A59" s="16">
        <v>2009</v>
      </c>
      <c r="B59" s="16">
        <v>10</v>
      </c>
      <c r="C59" s="16">
        <v>58</v>
      </c>
      <c r="D59" s="16">
        <v>135</v>
      </c>
      <c r="E59">
        <f t="shared" si="10"/>
        <v>132.63162282058181</v>
      </c>
      <c r="F59">
        <f t="shared" si="11"/>
        <v>-16.912377532181988</v>
      </c>
      <c r="G59">
        <f t="shared" si="2"/>
        <v>115.71924528839982</v>
      </c>
      <c r="H59">
        <f t="shared" si="3"/>
        <v>19.280754711600181</v>
      </c>
      <c r="I59">
        <f t="shared" si="4"/>
        <v>19.280754711600181</v>
      </c>
      <c r="J59">
        <f t="shared" si="5"/>
        <v>371.7475022488926</v>
      </c>
      <c r="K59">
        <f t="shared" si="6"/>
        <v>0.14282040527111245</v>
      </c>
      <c r="L59">
        <f t="shared" si="7"/>
        <v>0.14282040527111245</v>
      </c>
      <c r="M59">
        <f t="shared" si="8"/>
        <v>5.5701671423572527E-3</v>
      </c>
      <c r="N59">
        <f t="shared" si="9"/>
        <v>5.4869684499314136E-5</v>
      </c>
      <c r="P59">
        <v>0.60550743922796002</v>
      </c>
    </row>
    <row r="60" spans="1:16" x14ac:dyDescent="0.25">
      <c r="A60" s="16">
        <v>2009</v>
      </c>
      <c r="B60" s="16">
        <v>11</v>
      </c>
      <c r="C60" s="16">
        <v>59</v>
      </c>
      <c r="D60" s="16">
        <v>136</v>
      </c>
      <c r="E60">
        <f t="shared" si="10"/>
        <v>129.28767766537732</v>
      </c>
      <c r="F60">
        <f t="shared" si="11"/>
        <v>-3.3632072380330773</v>
      </c>
      <c r="G60">
        <f t="shared" si="2"/>
        <v>125.92447042734423</v>
      </c>
      <c r="H60">
        <f t="shared" si="3"/>
        <v>10.075529572655768</v>
      </c>
      <c r="I60">
        <f t="shared" si="4"/>
        <v>10.075529572655768</v>
      </c>
      <c r="J60">
        <f t="shared" si="5"/>
        <v>101.51629616946092</v>
      </c>
      <c r="K60">
        <f t="shared" si="6"/>
        <v>7.4084776269527697E-2</v>
      </c>
      <c r="L60">
        <f t="shared" si="7"/>
        <v>7.4084776269527697E-2</v>
      </c>
      <c r="M60">
        <f t="shared" si="8"/>
        <v>6.7312256011967005E-3</v>
      </c>
      <c r="N60">
        <f t="shared" si="9"/>
        <v>5.8877595155709339E-2</v>
      </c>
      <c r="P60">
        <v>2.6043074790141434</v>
      </c>
    </row>
    <row r="61" spans="1:16" x14ac:dyDescent="0.25">
      <c r="A61" s="16">
        <v>2009</v>
      </c>
      <c r="B61" s="16">
        <v>12</v>
      </c>
      <c r="C61" s="16">
        <v>60</v>
      </c>
      <c r="D61" s="16">
        <v>169</v>
      </c>
      <c r="E61">
        <f t="shared" si="10"/>
        <v>154.74328996440863</v>
      </c>
      <c r="F61">
        <f t="shared" si="11"/>
        <v>25.414700388685148</v>
      </c>
      <c r="G61">
        <f t="shared" si="2"/>
        <v>180.15799035309379</v>
      </c>
      <c r="H61">
        <f t="shared" si="3"/>
        <v>-11.157990353093794</v>
      </c>
      <c r="I61">
        <f t="shared" si="4"/>
        <v>11.157990353093794</v>
      </c>
      <c r="J61">
        <f t="shared" si="5"/>
        <v>124.50074871973418</v>
      </c>
      <c r="K61">
        <f t="shared" si="6"/>
        <v>-6.6023611556768017E-2</v>
      </c>
      <c r="L61">
        <f t="shared" si="7"/>
        <v>6.6023611556768017E-2</v>
      </c>
      <c r="M61">
        <f t="shared" si="8"/>
        <v>1.9626334745185901E-2</v>
      </c>
      <c r="N61">
        <f t="shared" si="9"/>
        <v>1.2604600679247927E-3</v>
      </c>
      <c r="P61">
        <v>4.4993908393620439</v>
      </c>
    </row>
    <row r="62" spans="1:16" x14ac:dyDescent="0.25">
      <c r="A62" s="16">
        <v>2010</v>
      </c>
      <c r="B62" s="16">
        <v>1</v>
      </c>
      <c r="C62" s="16">
        <v>61</v>
      </c>
      <c r="D62" s="16">
        <v>175</v>
      </c>
      <c r="E62">
        <f t="shared" si="10"/>
        <v>176.70714030819755</v>
      </c>
      <c r="F62">
        <f t="shared" si="11"/>
        <v>21.968749256024836</v>
      </c>
      <c r="G62">
        <f t="shared" si="2"/>
        <v>198.67588956422239</v>
      </c>
      <c r="H62">
        <f t="shared" si="3"/>
        <v>-23.675889564222388</v>
      </c>
      <c r="I62">
        <f t="shared" si="4"/>
        <v>23.675889564222388</v>
      </c>
      <c r="J62">
        <f t="shared" si="5"/>
        <v>560.54774665725461</v>
      </c>
      <c r="K62">
        <f t="shared" si="6"/>
        <v>-0.13529079750984221</v>
      </c>
      <c r="L62">
        <f t="shared" si="7"/>
        <v>0.13529079750984221</v>
      </c>
      <c r="M62">
        <f t="shared" si="8"/>
        <v>1.9500576188712433E-2</v>
      </c>
      <c r="N62">
        <f t="shared" si="9"/>
        <v>3.1379591836734687E-2</v>
      </c>
      <c r="P62">
        <v>2.6574299048952246</v>
      </c>
    </row>
    <row r="63" spans="1:16" x14ac:dyDescent="0.25">
      <c r="A63" s="16">
        <v>2010</v>
      </c>
      <c r="B63" s="16">
        <v>2</v>
      </c>
      <c r="C63" s="16">
        <v>62</v>
      </c>
      <c r="D63" s="16">
        <v>206</v>
      </c>
      <c r="E63">
        <f t="shared" si="10"/>
        <v>203.57593882681331</v>
      </c>
      <c r="F63">
        <f t="shared" si="11"/>
        <v>26.861842287259194</v>
      </c>
      <c r="G63">
        <f t="shared" si="2"/>
        <v>230.43778111407249</v>
      </c>
      <c r="H63">
        <f t="shared" si="3"/>
        <v>-24.437781114072493</v>
      </c>
      <c r="I63">
        <f t="shared" si="4"/>
        <v>24.437781114072493</v>
      </c>
      <c r="J63">
        <f t="shared" si="5"/>
        <v>597.20514577931817</v>
      </c>
      <c r="K63">
        <f t="shared" si="6"/>
        <v>-0.1186300054081189</v>
      </c>
      <c r="L63">
        <f t="shared" si="7"/>
        <v>0.1186300054081189</v>
      </c>
      <c r="M63">
        <f t="shared" si="8"/>
        <v>2.2903914558938011E-3</v>
      </c>
      <c r="N63">
        <f t="shared" si="9"/>
        <v>1.592987086436045E-2</v>
      </c>
      <c r="P63">
        <v>7.1843458290165687</v>
      </c>
    </row>
    <row r="64" spans="1:16" x14ac:dyDescent="0.25">
      <c r="A64" s="16">
        <v>2010</v>
      </c>
      <c r="B64" s="16">
        <v>3</v>
      </c>
      <c r="C64" s="16">
        <v>63</v>
      </c>
      <c r="D64" s="16">
        <v>180</v>
      </c>
      <c r="E64">
        <f t="shared" si="10"/>
        <v>196.6933947722938</v>
      </c>
      <c r="F64">
        <f t="shared" si="11"/>
        <v>-6.8346396874816575</v>
      </c>
      <c r="G64">
        <f t="shared" si="2"/>
        <v>189.85875508481215</v>
      </c>
      <c r="H64">
        <f t="shared" si="3"/>
        <v>-9.8587550848121452</v>
      </c>
      <c r="I64">
        <f t="shared" si="4"/>
        <v>9.8587550848121452</v>
      </c>
      <c r="J64">
        <f t="shared" si="5"/>
        <v>97.195051822309324</v>
      </c>
      <c r="K64">
        <f t="shared" si="6"/>
        <v>-5.4770861582289693E-2</v>
      </c>
      <c r="L64">
        <f t="shared" si="7"/>
        <v>5.4770861582289693E-2</v>
      </c>
      <c r="M64">
        <f t="shared" si="8"/>
        <v>9.1290730006557495E-4</v>
      </c>
      <c r="N64">
        <f t="shared" si="9"/>
        <v>6.0493827160493828E-3</v>
      </c>
      <c r="P64">
        <v>0.67702158429665316</v>
      </c>
    </row>
    <row r="65" spans="1:16" x14ac:dyDescent="0.25">
      <c r="A65" s="16">
        <v>2010</v>
      </c>
      <c r="B65" s="16">
        <v>4</v>
      </c>
      <c r="C65" s="16">
        <v>64</v>
      </c>
      <c r="D65" s="16">
        <v>194</v>
      </c>
      <c r="E65">
        <f t="shared" si="10"/>
        <v>192.62937197689894</v>
      </c>
      <c r="F65">
        <f t="shared" si="11"/>
        <v>-4.0679560317908514</v>
      </c>
      <c r="G65">
        <f t="shared" si="2"/>
        <v>188.56141594510808</v>
      </c>
      <c r="H65">
        <f t="shared" si="3"/>
        <v>5.4385840548919191</v>
      </c>
      <c r="I65">
        <f t="shared" si="4"/>
        <v>5.4385840548919191</v>
      </c>
      <c r="J65">
        <f t="shared" si="5"/>
        <v>29.578196522124628</v>
      </c>
      <c r="K65">
        <f t="shared" si="6"/>
        <v>2.8033938427277933E-2</v>
      </c>
      <c r="L65">
        <f t="shared" si="7"/>
        <v>2.8033938427277933E-2</v>
      </c>
      <c r="M65">
        <f t="shared" si="8"/>
        <v>3.9756523474850039E-5</v>
      </c>
      <c r="N65">
        <f t="shared" si="9"/>
        <v>2.3913274524391541E-4</v>
      </c>
      <c r="P65">
        <v>17.022532740364255</v>
      </c>
    </row>
    <row r="66" spans="1:16" x14ac:dyDescent="0.25">
      <c r="A66" s="16">
        <v>2010</v>
      </c>
      <c r="B66" s="16">
        <v>5</v>
      </c>
      <c r="C66" s="16">
        <v>65</v>
      </c>
      <c r="D66" s="16">
        <v>197</v>
      </c>
      <c r="E66">
        <f t="shared" si="10"/>
        <v>194.20708144101542</v>
      </c>
      <c r="F66">
        <f t="shared" si="11"/>
        <v>1.5696947374787034</v>
      </c>
      <c r="G66">
        <f t="shared" si="2"/>
        <v>195.77677617849412</v>
      </c>
      <c r="H66">
        <f t="shared" si="3"/>
        <v>1.2232238215058828</v>
      </c>
      <c r="I66">
        <f t="shared" si="4"/>
        <v>1.2232238215058828</v>
      </c>
      <c r="J66">
        <f t="shared" si="5"/>
        <v>1.4962765174994559</v>
      </c>
      <c r="K66">
        <f t="shared" si="6"/>
        <v>6.2092579771872228E-3</v>
      </c>
      <c r="L66">
        <f t="shared" si="7"/>
        <v>6.2092579771872228E-3</v>
      </c>
      <c r="M66">
        <f t="shared" si="8"/>
        <v>7.6096641558696986E-4</v>
      </c>
      <c r="N66">
        <f t="shared" si="9"/>
        <v>1.2471333968924735E-2</v>
      </c>
      <c r="P66">
        <v>34.89590183216594</v>
      </c>
    </row>
    <row r="67" spans="1:16" x14ac:dyDescent="0.25">
      <c r="A67" s="16">
        <v>2010</v>
      </c>
      <c r="B67" s="16">
        <v>6</v>
      </c>
      <c r="C67" s="16">
        <v>66</v>
      </c>
      <c r="D67" s="16">
        <v>175</v>
      </c>
      <c r="E67">
        <f t="shared" ref="E67:E98" si="12">Alpha3*D67+(1-Alpha3)*(E66+F66)</f>
        <v>181.87649058269977</v>
      </c>
      <c r="F67">
        <f t="shared" ref="F67:F98" si="13">beta3*(E67-E66)+(1-beta3)*F66</f>
        <v>-12.310857668434297</v>
      </c>
      <c r="G67">
        <f t="shared" si="2"/>
        <v>169.56563291426548</v>
      </c>
      <c r="H67">
        <f t="shared" si="3"/>
        <v>5.4343670857345217</v>
      </c>
      <c r="I67">
        <f t="shared" si="4"/>
        <v>5.4343670857345217</v>
      </c>
      <c r="J67">
        <f t="shared" si="5"/>
        <v>29.532345622514718</v>
      </c>
      <c r="K67">
        <f t="shared" si="6"/>
        <v>3.1053526204197268E-2</v>
      </c>
      <c r="L67">
        <f t="shared" si="7"/>
        <v>3.1053526204197268E-2</v>
      </c>
      <c r="M67">
        <f t="shared" si="8"/>
        <v>2.4253067016427189E-4</v>
      </c>
      <c r="N67">
        <f t="shared" si="9"/>
        <v>1.7273469387755102E-2</v>
      </c>
      <c r="P67">
        <v>31.966719913970746</v>
      </c>
    </row>
    <row r="68" spans="1:16" x14ac:dyDescent="0.25">
      <c r="A68" s="16">
        <v>2010</v>
      </c>
      <c r="B68" s="16">
        <v>7</v>
      </c>
      <c r="C68" s="16">
        <v>67</v>
      </c>
      <c r="D68" s="16">
        <v>198</v>
      </c>
      <c r="E68">
        <f t="shared" si="12"/>
        <v>188.58907619688989</v>
      </c>
      <c r="F68">
        <f t="shared" si="13"/>
        <v>6.6855794627045189</v>
      </c>
      <c r="G68">
        <f t="shared" ref="G68:G131" si="14">E68+F68</f>
        <v>195.2746556595944</v>
      </c>
      <c r="H68">
        <f t="shared" ref="H68:H131" si="15">D68-G68</f>
        <v>2.7253443404055986</v>
      </c>
      <c r="I68">
        <f t="shared" ref="I68:I131" si="16">ABS(H68)</f>
        <v>2.7253443404055986</v>
      </c>
      <c r="J68">
        <f t="shared" ref="J68:J131" si="17">H68^2</f>
        <v>7.4275017737808273</v>
      </c>
      <c r="K68">
        <f t="shared" ref="K68:K131" si="18">H68/D68</f>
        <v>1.3764365355583832E-2</v>
      </c>
      <c r="L68">
        <f t="shared" ref="L68:L131" si="19">ABS(K68)</f>
        <v>1.3764365355583832E-2</v>
      </c>
      <c r="M68">
        <f t="shared" ref="M68:M131" si="20">((G69-D69)/D68)^2</f>
        <v>5.3280051129306219E-4</v>
      </c>
      <c r="N68">
        <f t="shared" ref="N68:N131" si="21">((D69-D68)/D68)^2</f>
        <v>2.0661157024793389E-3</v>
      </c>
      <c r="P68">
        <v>3.6785150656647243</v>
      </c>
    </row>
    <row r="69" spans="1:16" x14ac:dyDescent="0.25">
      <c r="A69" s="16">
        <v>2010</v>
      </c>
      <c r="B69" s="16">
        <v>8</v>
      </c>
      <c r="C69" s="16">
        <v>68</v>
      </c>
      <c r="D69" s="16">
        <v>189</v>
      </c>
      <c r="E69">
        <f t="shared" si="12"/>
        <v>191.07672307687207</v>
      </c>
      <c r="F69">
        <f t="shared" si="13"/>
        <v>2.4936063691015273</v>
      </c>
      <c r="G69">
        <f t="shared" si="14"/>
        <v>193.57032944597358</v>
      </c>
      <c r="H69">
        <f t="shared" si="15"/>
        <v>-4.5703294459735844</v>
      </c>
      <c r="I69">
        <f t="shared" si="16"/>
        <v>4.5703294459735844</v>
      </c>
      <c r="J69">
        <f t="shared" si="17"/>
        <v>20.88791124473321</v>
      </c>
      <c r="K69">
        <f t="shared" si="18"/>
        <v>-2.4181637280283514E-2</v>
      </c>
      <c r="L69">
        <f t="shared" si="19"/>
        <v>2.4181637280283514E-2</v>
      </c>
      <c r="M69">
        <f t="shared" si="20"/>
        <v>5.3932656990743474E-3</v>
      </c>
      <c r="N69">
        <f t="shared" si="21"/>
        <v>5.4197810811567416E-2</v>
      </c>
      <c r="P69">
        <v>2.39575059499334E-2</v>
      </c>
    </row>
    <row r="70" spans="1:16" x14ac:dyDescent="0.25">
      <c r="A70" s="16">
        <v>2010</v>
      </c>
      <c r="B70" s="16">
        <v>9</v>
      </c>
      <c r="C70" s="16">
        <v>69</v>
      </c>
      <c r="D70" s="16">
        <v>145</v>
      </c>
      <c r="E70">
        <f t="shared" si="12"/>
        <v>161.07532420643668</v>
      </c>
      <c r="F70">
        <f t="shared" si="13"/>
        <v>-29.955268155769989</v>
      </c>
      <c r="G70">
        <f t="shared" si="14"/>
        <v>131.12005605066668</v>
      </c>
      <c r="H70">
        <f t="shared" si="15"/>
        <v>13.879943949333324</v>
      </c>
      <c r="I70">
        <f t="shared" si="16"/>
        <v>13.879943949333324</v>
      </c>
      <c r="J70">
        <f t="shared" si="17"/>
        <v>192.65284403663475</v>
      </c>
      <c r="K70">
        <f t="shared" si="18"/>
        <v>9.5723751374712576E-2</v>
      </c>
      <c r="L70">
        <f t="shared" si="19"/>
        <v>9.5723751374712576E-2</v>
      </c>
      <c r="M70">
        <f t="shared" si="20"/>
        <v>2.958183697141346E-2</v>
      </c>
      <c r="N70">
        <f t="shared" si="21"/>
        <v>4.7562425683709869E-5</v>
      </c>
      <c r="P70">
        <v>7.9144474153231688</v>
      </c>
    </row>
    <row r="71" spans="1:16" x14ac:dyDescent="0.25">
      <c r="A71" s="16">
        <v>2010</v>
      </c>
      <c r="B71" s="16">
        <v>10</v>
      </c>
      <c r="C71" s="16">
        <v>70</v>
      </c>
      <c r="D71" s="16">
        <v>146</v>
      </c>
      <c r="E71">
        <f t="shared" si="12"/>
        <v>141.07518425574591</v>
      </c>
      <c r="F71">
        <f t="shared" si="13"/>
        <v>-20.014272497379121</v>
      </c>
      <c r="G71">
        <f t="shared" si="14"/>
        <v>121.06091175836679</v>
      </c>
      <c r="H71">
        <f t="shared" si="15"/>
        <v>24.939088241633215</v>
      </c>
      <c r="I71">
        <f t="shared" si="16"/>
        <v>24.939088241633215</v>
      </c>
      <c r="J71">
        <f t="shared" si="17"/>
        <v>621.95812232396804</v>
      </c>
      <c r="K71">
        <f t="shared" si="18"/>
        <v>0.17081567288789873</v>
      </c>
      <c r="L71">
        <f t="shared" si="19"/>
        <v>0.17081567288789873</v>
      </c>
      <c r="M71">
        <f t="shared" si="20"/>
        <v>5.2669046381870659E-3</v>
      </c>
      <c r="N71">
        <f t="shared" si="21"/>
        <v>4.2221805216738595E-4</v>
      </c>
      <c r="P71">
        <v>0.73447501653531455</v>
      </c>
    </row>
    <row r="72" spans="1:16" x14ac:dyDescent="0.25">
      <c r="A72" s="16">
        <v>2010</v>
      </c>
      <c r="B72" s="16">
        <v>11</v>
      </c>
      <c r="C72" s="16">
        <v>71</v>
      </c>
      <c r="D72" s="16">
        <v>149</v>
      </c>
      <c r="E72">
        <f t="shared" si="12"/>
        <v>139.75299865906658</v>
      </c>
      <c r="F72">
        <f t="shared" si="13"/>
        <v>-1.3487213464341294</v>
      </c>
      <c r="G72">
        <f t="shared" si="14"/>
        <v>138.40427731263244</v>
      </c>
      <c r="H72">
        <f t="shared" si="15"/>
        <v>10.595722687367555</v>
      </c>
      <c r="I72">
        <f t="shared" si="16"/>
        <v>10.595722687367555</v>
      </c>
      <c r="J72">
        <f t="shared" si="17"/>
        <v>112.26933926759553</v>
      </c>
      <c r="K72">
        <f t="shared" si="18"/>
        <v>7.1112232801124525E-2</v>
      </c>
      <c r="L72">
        <f t="shared" si="19"/>
        <v>7.1112232801124525E-2</v>
      </c>
      <c r="M72">
        <f t="shared" si="20"/>
        <v>8.4355579619920344E-3</v>
      </c>
      <c r="N72">
        <f t="shared" si="21"/>
        <v>5.2069726588892397E-2</v>
      </c>
      <c r="P72">
        <v>6.4320670797825983</v>
      </c>
    </row>
    <row r="73" spans="1:16" x14ac:dyDescent="0.25">
      <c r="A73" s="16">
        <v>2010</v>
      </c>
      <c r="B73" s="16">
        <v>12</v>
      </c>
      <c r="C73" s="16">
        <v>72</v>
      </c>
      <c r="D73" s="16">
        <v>183</v>
      </c>
      <c r="E73">
        <f t="shared" si="12"/>
        <v>168.24015157819349</v>
      </c>
      <c r="F73">
        <f t="shared" si="13"/>
        <v>28.444797172685522</v>
      </c>
      <c r="G73">
        <f t="shared" si="14"/>
        <v>196.68494875087902</v>
      </c>
      <c r="H73">
        <f t="shared" si="15"/>
        <v>-13.684948750879016</v>
      </c>
      <c r="I73">
        <f t="shared" si="16"/>
        <v>13.684948750879016</v>
      </c>
      <c r="J73">
        <f t="shared" si="17"/>
        <v>187.27782231418516</v>
      </c>
      <c r="K73">
        <f t="shared" si="18"/>
        <v>-7.4781140715185879E-2</v>
      </c>
      <c r="L73">
        <f t="shared" si="19"/>
        <v>7.4781140715185879E-2</v>
      </c>
      <c r="M73">
        <f t="shared" si="20"/>
        <v>2.5504307143416966E-2</v>
      </c>
      <c r="N73">
        <f t="shared" si="21"/>
        <v>7.6443011137985609E-3</v>
      </c>
      <c r="P73">
        <v>11.977612026601571</v>
      </c>
    </row>
    <row r="74" spans="1:16" x14ac:dyDescent="0.25">
      <c r="A74" s="16">
        <v>2011</v>
      </c>
      <c r="B74" s="16">
        <v>1</v>
      </c>
      <c r="C74" s="16">
        <v>73</v>
      </c>
      <c r="D74" s="16">
        <v>199</v>
      </c>
      <c r="E74">
        <f t="shared" si="12"/>
        <v>198.23378737989555</v>
      </c>
      <c r="F74">
        <f t="shared" si="13"/>
        <v>29.991437032004026</v>
      </c>
      <c r="G74">
        <f t="shared" si="14"/>
        <v>228.22522441189957</v>
      </c>
      <c r="H74">
        <f t="shared" si="15"/>
        <v>-29.225224411899575</v>
      </c>
      <c r="I74">
        <f t="shared" si="16"/>
        <v>29.225224411899575</v>
      </c>
      <c r="J74">
        <f t="shared" si="17"/>
        <v>854.11374192589085</v>
      </c>
      <c r="K74">
        <f t="shared" si="18"/>
        <v>-0.14686042418039988</v>
      </c>
      <c r="L74">
        <f t="shared" si="19"/>
        <v>0.14686042418039988</v>
      </c>
      <c r="M74">
        <f t="shared" si="20"/>
        <v>1.7792624315155145E-2</v>
      </c>
      <c r="N74">
        <f t="shared" si="21"/>
        <v>9.1159314158733365E-3</v>
      </c>
      <c r="P74">
        <v>2.2958005450765158</v>
      </c>
    </row>
    <row r="75" spans="1:16" x14ac:dyDescent="0.25">
      <c r="A75" s="16">
        <v>2011</v>
      </c>
      <c r="B75" s="16">
        <v>2</v>
      </c>
      <c r="C75" s="16">
        <v>74</v>
      </c>
      <c r="D75" s="16">
        <v>218</v>
      </c>
      <c r="E75">
        <f t="shared" si="12"/>
        <v>221.3842430014335</v>
      </c>
      <c r="F75">
        <f t="shared" si="13"/>
        <v>23.16016724826801</v>
      </c>
      <c r="G75">
        <f t="shared" si="14"/>
        <v>244.54441024970151</v>
      </c>
      <c r="H75">
        <f t="shared" si="15"/>
        <v>-26.544410249701514</v>
      </c>
      <c r="I75">
        <f t="shared" si="16"/>
        <v>26.544410249701514</v>
      </c>
      <c r="J75">
        <f t="shared" si="17"/>
        <v>704.60571550445877</v>
      </c>
      <c r="K75">
        <f t="shared" si="18"/>
        <v>-0.121763349769273</v>
      </c>
      <c r="L75">
        <f t="shared" si="19"/>
        <v>0.121763349769273</v>
      </c>
      <c r="M75">
        <f t="shared" si="20"/>
        <v>4.7930741452400605E-4</v>
      </c>
      <c r="N75">
        <f t="shared" si="21"/>
        <v>1.6496927868024577E-2</v>
      </c>
      <c r="P75">
        <v>3.6270779355644813</v>
      </c>
    </row>
    <row r="76" spans="1:16" x14ac:dyDescent="0.25">
      <c r="A76" s="16">
        <v>2011</v>
      </c>
      <c r="B76" s="16">
        <v>3</v>
      </c>
      <c r="C76" s="16">
        <v>75</v>
      </c>
      <c r="D76" s="16">
        <v>190</v>
      </c>
      <c r="E76">
        <f t="shared" si="12"/>
        <v>208.05256600921666</v>
      </c>
      <c r="F76">
        <f t="shared" si="13"/>
        <v>-13.279872265863881</v>
      </c>
      <c r="G76">
        <f t="shared" si="14"/>
        <v>194.77269374335279</v>
      </c>
      <c r="H76">
        <f t="shared" si="15"/>
        <v>-4.7726937433527894</v>
      </c>
      <c r="I76">
        <f t="shared" si="16"/>
        <v>4.7726937433527894</v>
      </c>
      <c r="J76">
        <f t="shared" si="17"/>
        <v>22.778605567838863</v>
      </c>
      <c r="K76">
        <f t="shared" si="18"/>
        <v>-2.5119440754488364E-2</v>
      </c>
      <c r="L76">
        <f t="shared" si="19"/>
        <v>2.5119440754488364E-2</v>
      </c>
      <c r="M76">
        <f t="shared" si="20"/>
        <v>1.4768650073474094E-5</v>
      </c>
      <c r="N76">
        <f t="shared" si="21"/>
        <v>4.8864265927977837E-2</v>
      </c>
      <c r="P76">
        <v>0.54574864545285307</v>
      </c>
    </row>
    <row r="77" spans="1:16" x14ac:dyDescent="0.25">
      <c r="A77" s="16">
        <v>2011</v>
      </c>
      <c r="B77" s="16">
        <v>4</v>
      </c>
      <c r="C77" s="16">
        <v>76</v>
      </c>
      <c r="D77" s="16">
        <v>232</v>
      </c>
      <c r="E77">
        <f t="shared" si="12"/>
        <v>219.67887670859682</v>
      </c>
      <c r="F77">
        <f t="shared" si="13"/>
        <v>11.590953264866616</v>
      </c>
      <c r="G77">
        <f t="shared" si="14"/>
        <v>231.26982997346343</v>
      </c>
      <c r="H77">
        <f t="shared" si="15"/>
        <v>0.73017002653656959</v>
      </c>
      <c r="I77">
        <f t="shared" si="16"/>
        <v>0.73017002653656959</v>
      </c>
      <c r="J77">
        <f t="shared" si="17"/>
        <v>0.53314826765241474</v>
      </c>
      <c r="K77">
        <f t="shared" si="18"/>
        <v>3.1472845971403864E-3</v>
      </c>
      <c r="L77">
        <f t="shared" si="19"/>
        <v>3.1472845971403864E-3</v>
      </c>
      <c r="M77">
        <f t="shared" si="20"/>
        <v>2.6032431561587984E-3</v>
      </c>
      <c r="N77">
        <f t="shared" si="21"/>
        <v>0</v>
      </c>
      <c r="P77">
        <v>9.7071279051477859</v>
      </c>
    </row>
    <row r="78" spans="1:16" x14ac:dyDescent="0.25">
      <c r="A78" s="16">
        <v>2011</v>
      </c>
      <c r="B78" s="16">
        <v>5</v>
      </c>
      <c r="C78" s="16">
        <v>77</v>
      </c>
      <c r="D78" s="16">
        <v>232</v>
      </c>
      <c r="E78">
        <f t="shared" si="12"/>
        <v>231.7583355921962</v>
      </c>
      <c r="F78">
        <f t="shared" si="13"/>
        <v>12.078765388917846</v>
      </c>
      <c r="G78">
        <f t="shared" si="14"/>
        <v>243.83710098111405</v>
      </c>
      <c r="H78">
        <f t="shared" si="15"/>
        <v>-11.837100981114048</v>
      </c>
      <c r="I78">
        <f t="shared" si="16"/>
        <v>11.837100981114048</v>
      </c>
      <c r="J78">
        <f t="shared" si="17"/>
        <v>140.11695963709116</v>
      </c>
      <c r="K78">
        <f t="shared" si="18"/>
        <v>-5.1021986987560553E-2</v>
      </c>
      <c r="L78">
        <f t="shared" si="19"/>
        <v>5.1021986987560553E-2</v>
      </c>
      <c r="M78">
        <f t="shared" si="20"/>
        <v>1.3489986614162385E-4</v>
      </c>
      <c r="N78">
        <f t="shared" si="21"/>
        <v>4.7562425683709865E-3</v>
      </c>
      <c r="P78">
        <v>26.124084956009984</v>
      </c>
    </row>
    <row r="79" spans="1:16" x14ac:dyDescent="0.25">
      <c r="A79" s="16">
        <v>2011</v>
      </c>
      <c r="B79" s="16">
        <v>6</v>
      </c>
      <c r="C79" s="16">
        <v>78</v>
      </c>
      <c r="D79" s="16">
        <v>216</v>
      </c>
      <c r="E79">
        <f t="shared" si="12"/>
        <v>225.21324661255352</v>
      </c>
      <c r="F79">
        <f t="shared" si="13"/>
        <v>-6.5186500944813179</v>
      </c>
      <c r="G79">
        <f t="shared" si="14"/>
        <v>218.69459651807219</v>
      </c>
      <c r="H79">
        <f t="shared" si="15"/>
        <v>-2.6945965180721885</v>
      </c>
      <c r="I79">
        <f t="shared" si="16"/>
        <v>2.6945965180721885</v>
      </c>
      <c r="J79">
        <f t="shared" si="17"/>
        <v>7.260850395206762</v>
      </c>
      <c r="K79">
        <f t="shared" si="18"/>
        <v>-1.2474983879963835E-2</v>
      </c>
      <c r="L79">
        <f t="shared" si="19"/>
        <v>1.2474983879963835E-2</v>
      </c>
      <c r="M79">
        <f t="shared" si="20"/>
        <v>3.8361829104694507E-5</v>
      </c>
      <c r="N79">
        <f t="shared" si="21"/>
        <v>1.4489026063100135E-2</v>
      </c>
      <c r="P79">
        <v>21.190010786768305</v>
      </c>
    </row>
    <row r="80" spans="1:16" x14ac:dyDescent="0.25">
      <c r="A80" s="16">
        <v>2011</v>
      </c>
      <c r="B80" s="16">
        <v>7</v>
      </c>
      <c r="C80" s="16">
        <v>79</v>
      </c>
      <c r="D80" s="16">
        <v>242</v>
      </c>
      <c r="E80">
        <f t="shared" si="12"/>
        <v>234.28660952051945</v>
      </c>
      <c r="F80">
        <f t="shared" si="13"/>
        <v>9.0512280999370311</v>
      </c>
      <c r="G80">
        <f t="shared" si="14"/>
        <v>243.33783762045647</v>
      </c>
      <c r="H80">
        <f t="shared" si="15"/>
        <v>-1.3378376204564688</v>
      </c>
      <c r="I80">
        <f t="shared" si="16"/>
        <v>1.3378376204564688</v>
      </c>
      <c r="J80">
        <f t="shared" si="17"/>
        <v>1.7898094987086266</v>
      </c>
      <c r="K80">
        <f t="shared" si="18"/>
        <v>-5.5282546299854083E-3</v>
      </c>
      <c r="L80">
        <f t="shared" si="19"/>
        <v>5.5282546299854083E-3</v>
      </c>
      <c r="M80">
        <f t="shared" si="20"/>
        <v>1.0949175455591105E-4</v>
      </c>
      <c r="N80">
        <f t="shared" si="21"/>
        <v>5.5324089884570731E-3</v>
      </c>
      <c r="P80">
        <v>0.77554432738510692</v>
      </c>
    </row>
    <row r="81" spans="1:16" x14ac:dyDescent="0.25">
      <c r="A81" s="16">
        <v>2011</v>
      </c>
      <c r="B81" s="16">
        <v>8</v>
      </c>
      <c r="C81" s="16">
        <v>80</v>
      </c>
      <c r="D81" s="16">
        <v>224</v>
      </c>
      <c r="E81">
        <f t="shared" si="12"/>
        <v>230.40024502090415</v>
      </c>
      <c r="F81">
        <f t="shared" si="13"/>
        <v>-3.8679979725669784</v>
      </c>
      <c r="G81">
        <f t="shared" si="14"/>
        <v>226.53224704833718</v>
      </c>
      <c r="H81">
        <f t="shared" si="15"/>
        <v>-2.5322470483371831</v>
      </c>
      <c r="I81">
        <f t="shared" si="16"/>
        <v>2.5322470483371831</v>
      </c>
      <c r="J81">
        <f t="shared" si="17"/>
        <v>6.4122751138123757</v>
      </c>
      <c r="K81">
        <f t="shared" si="18"/>
        <v>-1.1304674322933852E-2</v>
      </c>
      <c r="L81">
        <f t="shared" si="19"/>
        <v>1.1304674322933852E-2</v>
      </c>
      <c r="M81">
        <f t="shared" si="20"/>
        <v>1.1419328482547087E-2</v>
      </c>
      <c r="N81">
        <f t="shared" si="21"/>
        <v>6.475207270408162E-2</v>
      </c>
      <c r="P81">
        <v>0.76892977109215577</v>
      </c>
    </row>
    <row r="82" spans="1:16" x14ac:dyDescent="0.25">
      <c r="A82" s="16">
        <v>2011</v>
      </c>
      <c r="B82" s="16">
        <v>9</v>
      </c>
      <c r="C82" s="16">
        <v>81</v>
      </c>
      <c r="D82" s="16">
        <v>167</v>
      </c>
      <c r="E82">
        <f t="shared" si="12"/>
        <v>186.70339058754388</v>
      </c>
      <c r="F82">
        <f t="shared" si="13"/>
        <v>-43.640312401768078</v>
      </c>
      <c r="G82">
        <f t="shared" si="14"/>
        <v>143.06307818577579</v>
      </c>
      <c r="H82">
        <f t="shared" si="15"/>
        <v>23.936921814224206</v>
      </c>
      <c r="I82">
        <f t="shared" si="16"/>
        <v>23.936921814224206</v>
      </c>
      <c r="J82">
        <f t="shared" si="17"/>
        <v>572.97622594028269</v>
      </c>
      <c r="K82">
        <f t="shared" si="18"/>
        <v>0.14333486116301919</v>
      </c>
      <c r="L82">
        <f t="shared" si="19"/>
        <v>0.14333486116301919</v>
      </c>
      <c r="M82">
        <f t="shared" si="20"/>
        <v>4.6232837124869329E-2</v>
      </c>
      <c r="N82">
        <f t="shared" si="21"/>
        <v>3.585643085087311E-5</v>
      </c>
      <c r="P82">
        <v>10.696973636707337</v>
      </c>
    </row>
    <row r="83" spans="1:16" x14ac:dyDescent="0.25">
      <c r="A83" s="16">
        <v>2011</v>
      </c>
      <c r="B83" s="16">
        <v>10</v>
      </c>
      <c r="C83" s="16">
        <v>82</v>
      </c>
      <c r="D83" s="16">
        <v>166</v>
      </c>
      <c r="E83">
        <f t="shared" si="12"/>
        <v>158.40856591529854</v>
      </c>
      <c r="F83">
        <f t="shared" si="13"/>
        <v>-28.31660950688789</v>
      </c>
      <c r="G83">
        <f t="shared" si="14"/>
        <v>130.09195640841065</v>
      </c>
      <c r="H83">
        <f t="shared" si="15"/>
        <v>35.908043591589347</v>
      </c>
      <c r="I83">
        <f t="shared" si="16"/>
        <v>35.908043591589347</v>
      </c>
      <c r="J83">
        <f t="shared" si="17"/>
        <v>1289.3875945754808</v>
      </c>
      <c r="K83">
        <f t="shared" si="18"/>
        <v>0.21631351561198403</v>
      </c>
      <c r="L83">
        <f t="shared" si="19"/>
        <v>0.21631351561198403</v>
      </c>
      <c r="M83">
        <f t="shared" si="20"/>
        <v>7.6574027320513221E-3</v>
      </c>
      <c r="N83">
        <f t="shared" si="21"/>
        <v>9.0724343155755549E-4</v>
      </c>
      <c r="P83">
        <v>7.8441930554544816</v>
      </c>
    </row>
    <row r="84" spans="1:16" x14ac:dyDescent="0.25">
      <c r="A84" s="16">
        <v>2011</v>
      </c>
      <c r="B84" s="16">
        <v>11</v>
      </c>
      <c r="C84" s="16">
        <v>83</v>
      </c>
      <c r="D84" s="16">
        <v>171</v>
      </c>
      <c r="E84">
        <f t="shared" si="12"/>
        <v>157.46066290084929</v>
      </c>
      <c r="F84">
        <f t="shared" si="13"/>
        <v>-0.98675630838341688</v>
      </c>
      <c r="G84">
        <f t="shared" si="14"/>
        <v>156.47390659246588</v>
      </c>
      <c r="H84">
        <f t="shared" si="15"/>
        <v>14.52609340753412</v>
      </c>
      <c r="I84">
        <f t="shared" si="16"/>
        <v>14.52609340753412</v>
      </c>
      <c r="J84">
        <f t="shared" si="17"/>
        <v>211.00738968440621</v>
      </c>
      <c r="K84">
        <f t="shared" si="18"/>
        <v>8.494791466394222E-2</v>
      </c>
      <c r="L84">
        <f t="shared" si="19"/>
        <v>8.494791466394222E-2</v>
      </c>
      <c r="M84">
        <f t="shared" si="20"/>
        <v>1.075241960752959E-2</v>
      </c>
      <c r="N84">
        <f t="shared" si="21"/>
        <v>5.7487774015936521E-2</v>
      </c>
      <c r="P84">
        <v>22.151870935290425</v>
      </c>
    </row>
    <row r="85" spans="1:16" x14ac:dyDescent="0.25">
      <c r="A85" s="16">
        <v>2011</v>
      </c>
      <c r="B85" s="16">
        <v>12</v>
      </c>
      <c r="C85" s="16">
        <v>84</v>
      </c>
      <c r="D85" s="16">
        <v>212</v>
      </c>
      <c r="E85">
        <f t="shared" si="12"/>
        <v>193.62252627016119</v>
      </c>
      <c r="F85">
        <f t="shared" si="13"/>
        <v>36.109126268273357</v>
      </c>
      <c r="G85">
        <f t="shared" si="14"/>
        <v>229.73165253843456</v>
      </c>
      <c r="H85">
        <f t="shared" si="15"/>
        <v>-17.73165253843456</v>
      </c>
      <c r="I85">
        <f t="shared" si="16"/>
        <v>17.73165253843456</v>
      </c>
      <c r="J85">
        <f t="shared" si="17"/>
        <v>314.41150174377276</v>
      </c>
      <c r="K85">
        <f t="shared" si="18"/>
        <v>-8.3639870464313953E-2</v>
      </c>
      <c r="L85">
        <f t="shared" si="19"/>
        <v>8.3639870464313953E-2</v>
      </c>
      <c r="M85">
        <f t="shared" si="20"/>
        <v>2.3978942593654486E-2</v>
      </c>
      <c r="N85">
        <f t="shared" si="21"/>
        <v>1.4239943040227838E-3</v>
      </c>
      <c r="P85">
        <v>41.022449054965293</v>
      </c>
    </row>
    <row r="86" spans="1:16" x14ac:dyDescent="0.25">
      <c r="A86" s="16">
        <v>2012</v>
      </c>
      <c r="B86" s="16">
        <v>1</v>
      </c>
      <c r="C86" s="16">
        <v>85</v>
      </c>
      <c r="D86" s="16">
        <v>220</v>
      </c>
      <c r="E86">
        <f t="shared" si="12"/>
        <v>223.22088549540808</v>
      </c>
      <c r="F86">
        <f t="shared" si="13"/>
        <v>29.607602071478208</v>
      </c>
      <c r="G86">
        <f t="shared" si="14"/>
        <v>252.82848756688628</v>
      </c>
      <c r="H86">
        <f t="shared" si="15"/>
        <v>-32.828487566886281</v>
      </c>
      <c r="I86">
        <f t="shared" si="16"/>
        <v>32.828487566886281</v>
      </c>
      <c r="J86">
        <f t="shared" si="17"/>
        <v>1077.7095959292071</v>
      </c>
      <c r="K86">
        <f t="shared" si="18"/>
        <v>-0.14922039803130127</v>
      </c>
      <c r="L86">
        <f t="shared" si="19"/>
        <v>0.14922039803130127</v>
      </c>
      <c r="M86">
        <f t="shared" si="20"/>
        <v>1.6963985285479655E-2</v>
      </c>
      <c r="N86">
        <f t="shared" si="21"/>
        <v>1.8595041322314047E-2</v>
      </c>
      <c r="P86">
        <v>11.150712145516881</v>
      </c>
    </row>
    <row r="87" spans="1:16" x14ac:dyDescent="0.25">
      <c r="A87" s="16">
        <v>2012</v>
      </c>
      <c r="B87" s="16">
        <v>2</v>
      </c>
      <c r="C87" s="16">
        <v>86</v>
      </c>
      <c r="D87" s="16">
        <v>250</v>
      </c>
      <c r="E87">
        <f t="shared" si="12"/>
        <v>250.93614466218824</v>
      </c>
      <c r="F87">
        <f t="shared" si="13"/>
        <v>27.717945583659986</v>
      </c>
      <c r="G87">
        <f t="shared" si="14"/>
        <v>278.65409024584824</v>
      </c>
      <c r="H87">
        <f t="shared" si="15"/>
        <v>-28.654090245848238</v>
      </c>
      <c r="I87">
        <f t="shared" si="16"/>
        <v>28.654090245848238</v>
      </c>
      <c r="J87">
        <f t="shared" si="17"/>
        <v>821.05688781721517</v>
      </c>
      <c r="K87">
        <f t="shared" si="18"/>
        <v>-0.11461636098339295</v>
      </c>
      <c r="L87">
        <f t="shared" si="19"/>
        <v>0.11461636098339295</v>
      </c>
      <c r="M87">
        <f t="shared" si="20"/>
        <v>2.0488871457135659E-3</v>
      </c>
      <c r="N87">
        <f t="shared" si="21"/>
        <v>6.4000000000000003E-3</v>
      </c>
      <c r="P87">
        <v>3.887072766612353</v>
      </c>
    </row>
    <row r="88" spans="1:16" x14ac:dyDescent="0.25">
      <c r="A88" s="16">
        <v>2012</v>
      </c>
      <c r="B88" s="16">
        <v>3</v>
      </c>
      <c r="C88" s="16">
        <v>87</v>
      </c>
      <c r="D88" s="16">
        <v>230</v>
      </c>
      <c r="E88">
        <f t="shared" si="12"/>
        <v>246.10304652228535</v>
      </c>
      <c r="F88">
        <f t="shared" si="13"/>
        <v>-4.7868878716169219</v>
      </c>
      <c r="G88">
        <f t="shared" si="14"/>
        <v>241.31615865066843</v>
      </c>
      <c r="H88">
        <f t="shared" si="15"/>
        <v>-11.316158650668427</v>
      </c>
      <c r="I88">
        <f t="shared" si="16"/>
        <v>11.316158650668427</v>
      </c>
      <c r="J88">
        <f t="shared" si="17"/>
        <v>128.05544660709788</v>
      </c>
      <c r="K88">
        <f t="shared" si="18"/>
        <v>-4.9200689785514902E-2</v>
      </c>
      <c r="L88">
        <f t="shared" si="19"/>
        <v>4.9200689785514902E-2</v>
      </c>
      <c r="M88">
        <f t="shared" si="20"/>
        <v>6.4609062632281337E-5</v>
      </c>
      <c r="N88">
        <f t="shared" si="21"/>
        <v>1.8166351606805294E-2</v>
      </c>
      <c r="P88">
        <v>0.20789654061181434</v>
      </c>
    </row>
    <row r="89" spans="1:16" x14ac:dyDescent="0.25">
      <c r="A89" s="16">
        <v>2012</v>
      </c>
      <c r="B89" s="16">
        <v>4</v>
      </c>
      <c r="C89" s="16">
        <v>88</v>
      </c>
      <c r="D89" s="16">
        <v>261</v>
      </c>
      <c r="E89">
        <f t="shared" si="12"/>
        <v>254.48523810878123</v>
      </c>
      <c r="F89">
        <f t="shared" si="13"/>
        <v>8.3634964349668941</v>
      </c>
      <c r="G89">
        <f t="shared" si="14"/>
        <v>262.84873454374815</v>
      </c>
      <c r="H89">
        <f t="shared" si="15"/>
        <v>-1.8487345437481508</v>
      </c>
      <c r="I89">
        <f t="shared" si="16"/>
        <v>1.8487345437481508</v>
      </c>
      <c r="J89">
        <f t="shared" si="17"/>
        <v>3.4178194132476833</v>
      </c>
      <c r="K89">
        <f t="shared" si="18"/>
        <v>-7.0832741139775892E-3</v>
      </c>
      <c r="L89">
        <f t="shared" si="19"/>
        <v>7.0832741139775892E-3</v>
      </c>
      <c r="M89">
        <f t="shared" si="20"/>
        <v>3.2514280842283285E-4</v>
      </c>
      <c r="N89">
        <f t="shared" si="21"/>
        <v>1.1890606420927466E-3</v>
      </c>
      <c r="P89">
        <v>21.753146663790833</v>
      </c>
    </row>
    <row r="90" spans="1:16" x14ac:dyDescent="0.25">
      <c r="A90" s="16">
        <v>2012</v>
      </c>
      <c r="B90" s="16">
        <v>5</v>
      </c>
      <c r="C90" s="16">
        <v>89</v>
      </c>
      <c r="D90" s="16">
        <v>252</v>
      </c>
      <c r="E90">
        <f t="shared" si="12"/>
        <v>255.59060617890822</v>
      </c>
      <c r="F90">
        <f t="shared" si="13"/>
        <v>1.1156718890103854</v>
      </c>
      <c r="G90">
        <f t="shared" si="14"/>
        <v>256.70627806791862</v>
      </c>
      <c r="H90">
        <f t="shared" si="15"/>
        <v>-4.7062780679186176</v>
      </c>
      <c r="I90">
        <f t="shared" si="16"/>
        <v>4.7062780679186176</v>
      </c>
      <c r="J90">
        <f t="shared" si="17"/>
        <v>22.149053252571797</v>
      </c>
      <c r="K90">
        <f t="shared" si="18"/>
        <v>-1.8675706618724672E-2</v>
      </c>
      <c r="L90">
        <f t="shared" si="19"/>
        <v>1.8675706618724672E-2</v>
      </c>
      <c r="M90">
        <f t="shared" si="20"/>
        <v>1.1542481495751507E-3</v>
      </c>
      <c r="N90">
        <f t="shared" si="21"/>
        <v>9.0702947845804974E-3</v>
      </c>
      <c r="P90">
        <v>34.092513936528569</v>
      </c>
    </row>
    <row r="91" spans="1:16" x14ac:dyDescent="0.25">
      <c r="A91" s="16">
        <v>2012</v>
      </c>
      <c r="B91" s="16">
        <v>6</v>
      </c>
      <c r="C91" s="16">
        <v>90</v>
      </c>
      <c r="D91" s="16">
        <v>228</v>
      </c>
      <c r="E91">
        <f t="shared" si="12"/>
        <v>237.50091819359005</v>
      </c>
      <c r="F91">
        <f t="shared" si="13"/>
        <v>-18.062423580531082</v>
      </c>
      <c r="G91">
        <f t="shared" si="14"/>
        <v>219.43849461305896</v>
      </c>
      <c r="H91">
        <f t="shared" si="15"/>
        <v>8.561505386941036</v>
      </c>
      <c r="I91">
        <f t="shared" si="16"/>
        <v>8.561505386941036</v>
      </c>
      <c r="J91">
        <f t="shared" si="17"/>
        <v>73.29937449062038</v>
      </c>
      <c r="K91">
        <f t="shared" si="18"/>
        <v>3.7550462223425597E-2</v>
      </c>
      <c r="L91">
        <f t="shared" si="19"/>
        <v>3.7550462223425597E-2</v>
      </c>
      <c r="M91">
        <f t="shared" si="20"/>
        <v>2.1942946711065754E-4</v>
      </c>
      <c r="N91">
        <f t="shared" si="21"/>
        <v>2.3564943059402894E-2</v>
      </c>
      <c r="P91">
        <v>18.961406883358972</v>
      </c>
    </row>
    <row r="92" spans="1:16" x14ac:dyDescent="0.25">
      <c r="A92" s="16">
        <v>2012</v>
      </c>
      <c r="B92" s="16">
        <v>7</v>
      </c>
      <c r="C92" s="16">
        <v>91</v>
      </c>
      <c r="D92" s="16">
        <v>263</v>
      </c>
      <c r="E92">
        <f t="shared" si="12"/>
        <v>248.58244652644487</v>
      </c>
      <c r="F92">
        <f t="shared" si="13"/>
        <v>11.040154856530432</v>
      </c>
      <c r="G92">
        <f t="shared" si="14"/>
        <v>259.62260138297529</v>
      </c>
      <c r="H92">
        <f t="shared" si="15"/>
        <v>3.3773986170247099</v>
      </c>
      <c r="I92">
        <f t="shared" si="16"/>
        <v>3.3773986170247099</v>
      </c>
      <c r="J92">
        <f t="shared" si="17"/>
        <v>11.406821418280423</v>
      </c>
      <c r="K92">
        <f t="shared" si="18"/>
        <v>1.2841819836595856E-2</v>
      </c>
      <c r="L92">
        <f t="shared" si="19"/>
        <v>1.2841819836595856E-2</v>
      </c>
      <c r="M92">
        <f t="shared" si="20"/>
        <v>6.6555132153945892E-4</v>
      </c>
      <c r="N92">
        <f t="shared" si="21"/>
        <v>3.7010799635674939E-3</v>
      </c>
      <c r="P92">
        <v>3.4942412262374198E-2</v>
      </c>
    </row>
    <row r="93" spans="1:16" x14ac:dyDescent="0.25">
      <c r="A93" s="16">
        <v>2012</v>
      </c>
      <c r="B93" s="16">
        <v>8</v>
      </c>
      <c r="C93" s="16">
        <v>92</v>
      </c>
      <c r="D93" s="16">
        <v>247</v>
      </c>
      <c r="E93">
        <f t="shared" si="12"/>
        <v>251.17770296958042</v>
      </c>
      <c r="F93">
        <f t="shared" si="13"/>
        <v>2.6072450301880856</v>
      </c>
      <c r="G93">
        <f t="shared" si="14"/>
        <v>253.78494799976852</v>
      </c>
      <c r="H93">
        <f t="shared" si="15"/>
        <v>-6.7849479997685194</v>
      </c>
      <c r="I93">
        <f t="shared" si="16"/>
        <v>6.7849479997685194</v>
      </c>
      <c r="J93">
        <f t="shared" si="17"/>
        <v>46.035519359562834</v>
      </c>
      <c r="K93">
        <f t="shared" si="18"/>
        <v>-2.7469425100277407E-2</v>
      </c>
      <c r="L93">
        <f t="shared" si="19"/>
        <v>2.7469425100277407E-2</v>
      </c>
      <c r="M93">
        <f t="shared" si="20"/>
        <v>5.0466740434927816E-3</v>
      </c>
      <c r="N93">
        <f t="shared" si="21"/>
        <v>4.6042387188775423E-2</v>
      </c>
      <c r="P93">
        <v>0.81332813840871376</v>
      </c>
    </row>
    <row r="94" spans="1:16" x14ac:dyDescent="0.25">
      <c r="A94" s="16">
        <v>2012</v>
      </c>
      <c r="B94" s="16">
        <v>9</v>
      </c>
      <c r="C94" s="16">
        <v>93</v>
      </c>
      <c r="D94" s="16">
        <v>194</v>
      </c>
      <c r="E94">
        <f t="shared" si="12"/>
        <v>213.78702703324791</v>
      </c>
      <c r="F94">
        <f t="shared" si="13"/>
        <v>-37.333893896578566</v>
      </c>
      <c r="G94">
        <f t="shared" si="14"/>
        <v>176.45313313666935</v>
      </c>
      <c r="H94">
        <f t="shared" si="15"/>
        <v>17.546866863330649</v>
      </c>
      <c r="I94">
        <f t="shared" si="16"/>
        <v>17.546866863330649</v>
      </c>
      <c r="J94">
        <f t="shared" si="17"/>
        <v>307.89253671945119</v>
      </c>
      <c r="K94">
        <f t="shared" si="18"/>
        <v>9.0447767336755927E-2</v>
      </c>
      <c r="L94">
        <f t="shared" si="19"/>
        <v>9.0447767336755927E-2</v>
      </c>
      <c r="M94">
        <f t="shared" si="20"/>
        <v>2.7366176763079855E-2</v>
      </c>
      <c r="N94">
        <f t="shared" si="21"/>
        <v>1.0628122010840684E-4</v>
      </c>
      <c r="P94">
        <v>2.4736648898361633</v>
      </c>
    </row>
    <row r="95" spans="1:16" x14ac:dyDescent="0.25">
      <c r="A95" s="16">
        <v>2012</v>
      </c>
      <c r="B95" s="16">
        <v>10</v>
      </c>
      <c r="C95" s="16">
        <v>94</v>
      </c>
      <c r="D95" s="16">
        <v>192</v>
      </c>
      <c r="E95">
        <f t="shared" si="12"/>
        <v>186.85445274773474</v>
      </c>
      <c r="F95">
        <f t="shared" si="13"/>
        <v>-26.947340256578098</v>
      </c>
      <c r="G95">
        <f t="shared" si="14"/>
        <v>159.90711249115665</v>
      </c>
      <c r="H95">
        <f t="shared" si="15"/>
        <v>32.092887508843347</v>
      </c>
      <c r="I95">
        <f t="shared" si="16"/>
        <v>32.092887508843347</v>
      </c>
      <c r="J95">
        <f t="shared" si="17"/>
        <v>1029.9534286552735</v>
      </c>
      <c r="K95">
        <f t="shared" si="18"/>
        <v>0.16715045577522578</v>
      </c>
      <c r="L95">
        <f t="shared" si="19"/>
        <v>0.16715045577522578</v>
      </c>
      <c r="M95">
        <f t="shared" si="20"/>
        <v>5.9258418762611169E-3</v>
      </c>
      <c r="N95">
        <f t="shared" si="21"/>
        <v>4.3402777777777775E-4</v>
      </c>
      <c r="P95">
        <v>0.26891926445382319</v>
      </c>
    </row>
    <row r="96" spans="1:16" x14ac:dyDescent="0.25">
      <c r="A96" s="16">
        <v>2012</v>
      </c>
      <c r="B96" s="16">
        <v>11</v>
      </c>
      <c r="C96" s="16">
        <v>95</v>
      </c>
      <c r="D96" s="16">
        <v>196</v>
      </c>
      <c r="E96">
        <f t="shared" si="12"/>
        <v>184.05433533456909</v>
      </c>
      <c r="F96">
        <f t="shared" si="13"/>
        <v>-2.8343974090831812</v>
      </c>
      <c r="G96">
        <f t="shared" si="14"/>
        <v>181.21993792548591</v>
      </c>
      <c r="H96">
        <f t="shared" si="15"/>
        <v>14.780062074514092</v>
      </c>
      <c r="I96">
        <f t="shared" si="16"/>
        <v>14.780062074514092</v>
      </c>
      <c r="J96">
        <f t="shared" si="17"/>
        <v>218.4502349264898</v>
      </c>
      <c r="K96">
        <f t="shared" si="18"/>
        <v>7.5408479972010667E-2</v>
      </c>
      <c r="L96">
        <f t="shared" si="19"/>
        <v>7.5408479972010667E-2</v>
      </c>
      <c r="M96">
        <f t="shared" si="20"/>
        <v>5.0634595402013873E-3</v>
      </c>
      <c r="N96">
        <f t="shared" si="21"/>
        <v>3.1887755102040817E-2</v>
      </c>
      <c r="P96">
        <v>3.8113098538167223</v>
      </c>
    </row>
    <row r="97" spans="1:16" x14ac:dyDescent="0.25">
      <c r="A97" s="16">
        <v>2012</v>
      </c>
      <c r="B97" s="16">
        <v>12</v>
      </c>
      <c r="C97" s="16">
        <v>96</v>
      </c>
      <c r="D97" s="16">
        <v>231</v>
      </c>
      <c r="E97">
        <f t="shared" si="12"/>
        <v>214.52429052896417</v>
      </c>
      <c r="F97">
        <f t="shared" si="13"/>
        <v>30.422675510156168</v>
      </c>
      <c r="G97">
        <f t="shared" si="14"/>
        <v>244.94696603912035</v>
      </c>
      <c r="H97">
        <f t="shared" si="15"/>
        <v>-13.946966039120355</v>
      </c>
      <c r="I97">
        <f t="shared" si="16"/>
        <v>13.946966039120355</v>
      </c>
      <c r="J97">
        <f t="shared" si="17"/>
        <v>194.51786169637651</v>
      </c>
      <c r="K97">
        <f t="shared" si="18"/>
        <v>-6.0376476359828374E-2</v>
      </c>
      <c r="L97">
        <f t="shared" si="19"/>
        <v>6.0376476359828374E-2</v>
      </c>
      <c r="M97">
        <f t="shared" si="20"/>
        <v>1.7752002343359274E-2</v>
      </c>
      <c r="N97">
        <f t="shared" si="21"/>
        <v>4.2165626581210985E-3</v>
      </c>
      <c r="P97">
        <v>9.1247264711152258</v>
      </c>
    </row>
    <row r="98" spans="1:16" x14ac:dyDescent="0.25">
      <c r="A98" s="16">
        <v>2013</v>
      </c>
      <c r="B98" s="16">
        <v>1</v>
      </c>
      <c r="C98" s="16">
        <v>97</v>
      </c>
      <c r="D98" s="16">
        <v>246</v>
      </c>
      <c r="E98">
        <f t="shared" si="12"/>
        <v>245.65147730075915</v>
      </c>
      <c r="F98">
        <f t="shared" si="13"/>
        <v>31.126186630150144</v>
      </c>
      <c r="G98">
        <f t="shared" si="14"/>
        <v>276.77766393090928</v>
      </c>
      <c r="H98">
        <f t="shared" si="15"/>
        <v>-30.777663930909284</v>
      </c>
      <c r="I98">
        <f t="shared" si="16"/>
        <v>30.777663930909284</v>
      </c>
      <c r="J98">
        <f t="shared" si="17"/>
        <v>947.26459704399429</v>
      </c>
      <c r="K98">
        <f t="shared" si="18"/>
        <v>-0.12511245500369628</v>
      </c>
      <c r="L98">
        <f t="shared" si="19"/>
        <v>0.12511245500369628</v>
      </c>
      <c r="M98">
        <f t="shared" si="20"/>
        <v>2.4214967028674043E-2</v>
      </c>
      <c r="N98">
        <f t="shared" si="21"/>
        <v>4.4682398043492638E-2</v>
      </c>
      <c r="P98">
        <v>2.413950930596093E-4</v>
      </c>
    </row>
    <row r="99" spans="1:16" x14ac:dyDescent="0.25">
      <c r="A99" s="16">
        <v>2013</v>
      </c>
      <c r="B99" s="16">
        <v>2</v>
      </c>
      <c r="C99" s="16">
        <v>98</v>
      </c>
      <c r="D99" s="16">
        <v>298</v>
      </c>
      <c r="E99">
        <f t="shared" ref="E99:E130" si="22">Alpha3*D99+(1-Alpha3)*(E98+F98)</f>
        <v>290.97604243948831</v>
      </c>
      <c r="F99">
        <f t="shared" ref="F99:F130" si="23">beta3*(E99-E98)+(1-beta3)*F98</f>
        <v>45.304408768762066</v>
      </c>
      <c r="G99">
        <f t="shared" si="14"/>
        <v>336.28045120825038</v>
      </c>
      <c r="H99">
        <f t="shared" si="15"/>
        <v>-38.280451208250383</v>
      </c>
      <c r="I99">
        <f t="shared" si="16"/>
        <v>38.280451208250383</v>
      </c>
      <c r="J99">
        <f t="shared" si="17"/>
        <v>1465.3929447072383</v>
      </c>
      <c r="K99">
        <f t="shared" si="18"/>
        <v>-0.12845788996057175</v>
      </c>
      <c r="L99">
        <f t="shared" si="19"/>
        <v>0.12845788996057175</v>
      </c>
      <c r="M99">
        <f t="shared" si="20"/>
        <v>5.7635033773699631E-3</v>
      </c>
      <c r="N99">
        <f t="shared" si="21"/>
        <v>9.4702941308950038E-3</v>
      </c>
      <c r="P99">
        <v>4.9175424496237952</v>
      </c>
    </row>
    <row r="100" spans="1:16" x14ac:dyDescent="0.25">
      <c r="A100" s="16">
        <v>2013</v>
      </c>
      <c r="B100" s="16">
        <v>3</v>
      </c>
      <c r="C100" s="16">
        <v>99</v>
      </c>
      <c r="D100" s="16">
        <v>269</v>
      </c>
      <c r="E100">
        <f t="shared" si="22"/>
        <v>291.26781408042575</v>
      </c>
      <c r="F100">
        <f t="shared" si="23"/>
        <v>0.35567269601881346</v>
      </c>
      <c r="G100">
        <f t="shared" si="14"/>
        <v>291.62348677644457</v>
      </c>
      <c r="H100">
        <f t="shared" si="15"/>
        <v>-22.623486776444565</v>
      </c>
      <c r="I100">
        <f t="shared" si="16"/>
        <v>22.623486776444565</v>
      </c>
      <c r="J100">
        <f t="shared" si="17"/>
        <v>511.82215392396211</v>
      </c>
      <c r="K100">
        <f t="shared" si="18"/>
        <v>-8.4102181325072731E-2</v>
      </c>
      <c r="L100">
        <f t="shared" si="19"/>
        <v>8.4102181325072731E-2</v>
      </c>
      <c r="M100">
        <f t="shared" si="20"/>
        <v>6.775811004958839E-5</v>
      </c>
      <c r="N100">
        <f t="shared" si="21"/>
        <v>3.1094097649286218E-3</v>
      </c>
      <c r="P100">
        <v>25.537775992942489</v>
      </c>
    </row>
    <row r="101" spans="1:16" x14ac:dyDescent="0.25">
      <c r="A101" s="16">
        <v>2013</v>
      </c>
      <c r="B101" s="16">
        <v>4</v>
      </c>
      <c r="C101" s="16">
        <v>100</v>
      </c>
      <c r="D101" s="16">
        <v>284</v>
      </c>
      <c r="E101">
        <f t="shared" si="22"/>
        <v>286.52314577464716</v>
      </c>
      <c r="F101">
        <f t="shared" si="23"/>
        <v>-4.7374277353058094</v>
      </c>
      <c r="G101">
        <f t="shared" si="14"/>
        <v>281.78571803934136</v>
      </c>
      <c r="H101">
        <f t="shared" si="15"/>
        <v>2.2142819606586386</v>
      </c>
      <c r="I101">
        <f t="shared" si="16"/>
        <v>2.2142819606586386</v>
      </c>
      <c r="J101">
        <f t="shared" si="17"/>
        <v>4.9030446012982649</v>
      </c>
      <c r="K101">
        <f t="shared" si="18"/>
        <v>7.7967674671078823E-3</v>
      </c>
      <c r="L101">
        <f t="shared" si="19"/>
        <v>7.7967674671078823E-3</v>
      </c>
      <c r="M101">
        <f t="shared" si="20"/>
        <v>3.995102232190183E-4</v>
      </c>
      <c r="N101">
        <f t="shared" si="21"/>
        <v>3.0995834159888914E-4</v>
      </c>
      <c r="P101">
        <v>61.953717471100092</v>
      </c>
    </row>
    <row r="102" spans="1:16" x14ac:dyDescent="0.25">
      <c r="A102" s="16">
        <v>2013</v>
      </c>
      <c r="B102" s="16">
        <v>5</v>
      </c>
      <c r="C102" s="16">
        <v>101</v>
      </c>
      <c r="D102" s="16">
        <v>279</v>
      </c>
      <c r="E102">
        <f t="shared" si="22"/>
        <v>279.92198922965804</v>
      </c>
      <c r="F102">
        <f t="shared" si="23"/>
        <v>-6.598510749387632</v>
      </c>
      <c r="G102">
        <f t="shared" si="14"/>
        <v>273.32347848027041</v>
      </c>
      <c r="H102">
        <f t="shared" si="15"/>
        <v>5.6765215197295902</v>
      </c>
      <c r="I102">
        <f t="shared" si="16"/>
        <v>5.6765215197295902</v>
      </c>
      <c r="J102">
        <f t="shared" si="17"/>
        <v>32.222896563953135</v>
      </c>
      <c r="K102">
        <f t="shared" si="18"/>
        <v>2.0345955267847993E-2</v>
      </c>
      <c r="L102">
        <f t="shared" si="19"/>
        <v>2.0345955267847993E-2</v>
      </c>
      <c r="M102">
        <f t="shared" si="20"/>
        <v>3.5013586608638433E-5</v>
      </c>
      <c r="N102">
        <f t="shared" si="21"/>
        <v>1.0405827263267429E-3</v>
      </c>
      <c r="P102">
        <v>84.024471108451579</v>
      </c>
    </row>
    <row r="103" spans="1:16" x14ac:dyDescent="0.25">
      <c r="A103" s="16">
        <v>2013</v>
      </c>
      <c r="B103" s="16">
        <v>6</v>
      </c>
      <c r="C103" s="16">
        <v>102</v>
      </c>
      <c r="D103" s="16">
        <v>288</v>
      </c>
      <c r="E103">
        <f t="shared" si="22"/>
        <v>283.14251098677784</v>
      </c>
      <c r="F103">
        <f t="shared" si="23"/>
        <v>3.2065824152575928</v>
      </c>
      <c r="G103">
        <f t="shared" si="14"/>
        <v>286.34909340203541</v>
      </c>
      <c r="H103">
        <f t="shared" si="15"/>
        <v>1.6509065979645925</v>
      </c>
      <c r="I103">
        <f t="shared" si="16"/>
        <v>1.6509065979645925</v>
      </c>
      <c r="J103">
        <f t="shared" si="17"/>
        <v>2.7254925952030247</v>
      </c>
      <c r="K103">
        <f t="shared" si="18"/>
        <v>5.7323145762659461E-3</v>
      </c>
      <c r="L103">
        <f t="shared" si="19"/>
        <v>5.7323145762659461E-3</v>
      </c>
      <c r="M103">
        <f t="shared" si="20"/>
        <v>8.6751963616479497E-4</v>
      </c>
      <c r="N103">
        <f t="shared" si="21"/>
        <v>2.3630401234567902E-3</v>
      </c>
      <c r="P103">
        <v>71.247133787481829</v>
      </c>
    </row>
    <row r="104" spans="1:16" x14ac:dyDescent="0.25">
      <c r="A104" s="16">
        <v>2013</v>
      </c>
      <c r="B104" s="16">
        <v>7</v>
      </c>
      <c r="C104" s="16">
        <v>103</v>
      </c>
      <c r="D104" s="16">
        <v>302</v>
      </c>
      <c r="E104">
        <f t="shared" si="22"/>
        <v>296.82001871190118</v>
      </c>
      <c r="F104">
        <f t="shared" si="23"/>
        <v>13.66264294008357</v>
      </c>
      <c r="G104">
        <f t="shared" si="14"/>
        <v>310.48266165198476</v>
      </c>
      <c r="H104">
        <f t="shared" si="15"/>
        <v>-8.4826616519847562</v>
      </c>
      <c r="I104">
        <f t="shared" si="16"/>
        <v>8.4826616519847562</v>
      </c>
      <c r="J104">
        <f t="shared" si="17"/>
        <v>71.955548702052752</v>
      </c>
      <c r="K104">
        <f t="shared" si="18"/>
        <v>-2.8088283615843562E-2</v>
      </c>
      <c r="L104">
        <f t="shared" si="19"/>
        <v>2.8088283615843562E-2</v>
      </c>
      <c r="M104">
        <f t="shared" si="20"/>
        <v>3.2082379711630355E-4</v>
      </c>
      <c r="N104">
        <f t="shared" si="21"/>
        <v>2.8068944344546293E-3</v>
      </c>
      <c r="P104">
        <v>11.719962976245418</v>
      </c>
    </row>
    <row r="105" spans="1:16" x14ac:dyDescent="0.25">
      <c r="A105" s="16">
        <v>2013</v>
      </c>
      <c r="B105" s="16">
        <v>8</v>
      </c>
      <c r="C105" s="16">
        <v>104</v>
      </c>
      <c r="D105" s="16">
        <v>286</v>
      </c>
      <c r="E105">
        <f t="shared" si="22"/>
        <v>294.10302767103786</v>
      </c>
      <c r="F105">
        <f t="shared" si="23"/>
        <v>-2.6937381065760682</v>
      </c>
      <c r="G105">
        <f t="shared" si="14"/>
        <v>291.4092895644618</v>
      </c>
      <c r="H105">
        <f t="shared" si="15"/>
        <v>-5.4092895644618011</v>
      </c>
      <c r="I105">
        <f t="shared" si="16"/>
        <v>5.4092895644618011</v>
      </c>
      <c r="J105">
        <f t="shared" si="17"/>
        <v>29.260413592195341</v>
      </c>
      <c r="K105">
        <f t="shared" si="18"/>
        <v>-1.8913599875740563E-2</v>
      </c>
      <c r="L105">
        <f t="shared" si="19"/>
        <v>1.8913599875740563E-2</v>
      </c>
      <c r="M105">
        <f t="shared" si="20"/>
        <v>1.0857147839149173E-2</v>
      </c>
      <c r="N105">
        <f t="shared" si="21"/>
        <v>6.8768643943469113E-2</v>
      </c>
      <c r="P105">
        <v>6.1163253273404381</v>
      </c>
    </row>
    <row r="106" spans="1:16" x14ac:dyDescent="0.25">
      <c r="A106" s="16">
        <v>2013</v>
      </c>
      <c r="B106" s="16">
        <v>9</v>
      </c>
      <c r="C106" s="16">
        <v>105</v>
      </c>
      <c r="D106" s="16">
        <v>211</v>
      </c>
      <c r="E106">
        <f t="shared" si="22"/>
        <v>237.61306632469473</v>
      </c>
      <c r="F106">
        <f t="shared" si="23"/>
        <v>-56.413590894759686</v>
      </c>
      <c r="G106">
        <f t="shared" si="14"/>
        <v>181.19947542993503</v>
      </c>
      <c r="H106">
        <f t="shared" si="15"/>
        <v>29.800524570064965</v>
      </c>
      <c r="I106">
        <f t="shared" si="16"/>
        <v>29.800524570064965</v>
      </c>
      <c r="J106">
        <f t="shared" si="17"/>
        <v>888.07126465104568</v>
      </c>
      <c r="K106">
        <f t="shared" si="18"/>
        <v>0.14123471360220363</v>
      </c>
      <c r="L106">
        <f t="shared" si="19"/>
        <v>0.14123471360220363</v>
      </c>
      <c r="M106">
        <f t="shared" si="20"/>
        <v>4.4843544799815886E-2</v>
      </c>
      <c r="N106">
        <f t="shared" si="21"/>
        <v>5.6153275982120791E-4</v>
      </c>
      <c r="P106">
        <v>13.230557340332519</v>
      </c>
    </row>
    <row r="107" spans="1:16" x14ac:dyDescent="0.25">
      <c r="A107" s="16">
        <v>2013</v>
      </c>
      <c r="B107" s="16">
        <v>10</v>
      </c>
      <c r="C107" s="16">
        <v>106</v>
      </c>
      <c r="D107" s="16">
        <v>216</v>
      </c>
      <c r="E107">
        <f t="shared" si="22"/>
        <v>204.48206875680901</v>
      </c>
      <c r="F107">
        <f t="shared" si="23"/>
        <v>-33.164050114316019</v>
      </c>
      <c r="G107">
        <f t="shared" si="14"/>
        <v>171.318018642493</v>
      </c>
      <c r="H107">
        <f t="shared" si="15"/>
        <v>44.681981357506999</v>
      </c>
      <c r="I107">
        <f t="shared" si="16"/>
        <v>44.681981357506999</v>
      </c>
      <c r="J107">
        <f t="shared" si="17"/>
        <v>1996.4794580326029</v>
      </c>
      <c r="K107">
        <f t="shared" si="18"/>
        <v>0.20686102480327315</v>
      </c>
      <c r="L107">
        <f t="shared" si="19"/>
        <v>0.20686102480327315</v>
      </c>
      <c r="M107">
        <f t="shared" si="20"/>
        <v>6.2600117182827026E-3</v>
      </c>
      <c r="N107">
        <f t="shared" si="21"/>
        <v>1.9290123456790122E-4</v>
      </c>
      <c r="P107">
        <v>48.273518815373855</v>
      </c>
    </row>
    <row r="108" spans="1:16" x14ac:dyDescent="0.25">
      <c r="A108" s="16">
        <v>2013</v>
      </c>
      <c r="B108" s="16">
        <v>11</v>
      </c>
      <c r="C108" s="16">
        <v>107</v>
      </c>
      <c r="D108" s="16">
        <v>219</v>
      </c>
      <c r="E108">
        <f t="shared" si="22"/>
        <v>203.21869240191586</v>
      </c>
      <c r="F108">
        <f t="shared" si="23"/>
        <v>-1.3086633418618354</v>
      </c>
      <c r="G108">
        <f t="shared" si="14"/>
        <v>201.91002906005403</v>
      </c>
      <c r="H108">
        <f t="shared" si="15"/>
        <v>17.089970939945971</v>
      </c>
      <c r="I108">
        <f t="shared" si="16"/>
        <v>17.089970939945971</v>
      </c>
      <c r="J108">
        <f t="shared" si="17"/>
        <v>292.06710672819776</v>
      </c>
      <c r="K108">
        <f t="shared" si="18"/>
        <v>7.8036396986054662E-2</v>
      </c>
      <c r="L108">
        <f t="shared" si="19"/>
        <v>7.8036396986054662E-2</v>
      </c>
      <c r="M108">
        <f t="shared" si="20"/>
        <v>6.4584593452287039E-3</v>
      </c>
      <c r="N108">
        <f t="shared" si="21"/>
        <v>3.1713267029461437E-2</v>
      </c>
      <c r="P108">
        <v>38.391104976940618</v>
      </c>
    </row>
    <row r="109" spans="1:16" x14ac:dyDescent="0.25">
      <c r="A109" s="16">
        <v>2013</v>
      </c>
      <c r="B109" s="16">
        <v>12</v>
      </c>
      <c r="C109" s="16">
        <v>108</v>
      </c>
      <c r="D109" s="16">
        <v>258</v>
      </c>
      <c r="E109">
        <f t="shared" si="22"/>
        <v>239.43589969690871</v>
      </c>
      <c r="F109">
        <f t="shared" si="23"/>
        <v>36.163934639144387</v>
      </c>
      <c r="G109">
        <f t="shared" si="14"/>
        <v>275.59983433605311</v>
      </c>
      <c r="H109">
        <f t="shared" si="15"/>
        <v>-17.599834336053107</v>
      </c>
      <c r="I109">
        <f t="shared" si="16"/>
        <v>17.599834336053107</v>
      </c>
      <c r="J109">
        <f t="shared" si="17"/>
        <v>309.75416865651391</v>
      </c>
      <c r="K109">
        <f t="shared" si="18"/>
        <v>-6.8216412155244599E-2</v>
      </c>
      <c r="L109">
        <f t="shared" si="19"/>
        <v>6.8216412155244599E-2</v>
      </c>
      <c r="M109">
        <f t="shared" si="20"/>
        <v>2.3641965830782839E-2</v>
      </c>
      <c r="N109">
        <f t="shared" si="21"/>
        <v>1.1778138333032871E-2</v>
      </c>
      <c r="P109">
        <v>10.992610758252621</v>
      </c>
    </row>
    <row r="110" spans="1:16" x14ac:dyDescent="0.25">
      <c r="A110" s="16">
        <v>2014</v>
      </c>
      <c r="B110" s="16">
        <v>1</v>
      </c>
      <c r="C110" s="16">
        <v>109</v>
      </c>
      <c r="D110" s="16">
        <v>286</v>
      </c>
      <c r="E110">
        <f t="shared" si="22"/>
        <v>282.55785668420134</v>
      </c>
      <c r="F110">
        <f t="shared" si="23"/>
        <v>43.112079206347168</v>
      </c>
      <c r="G110">
        <f t="shared" si="14"/>
        <v>325.66993589054852</v>
      </c>
      <c r="H110">
        <f t="shared" si="15"/>
        <v>-39.669935890548516</v>
      </c>
      <c r="I110">
        <f t="shared" si="16"/>
        <v>39.669935890548516</v>
      </c>
      <c r="J110">
        <f t="shared" si="17"/>
        <v>1573.7038135602293</v>
      </c>
      <c r="K110">
        <f t="shared" si="18"/>
        <v>-0.13870606954737244</v>
      </c>
      <c r="L110">
        <f t="shared" si="19"/>
        <v>0.13870606954737244</v>
      </c>
      <c r="M110">
        <f t="shared" si="20"/>
        <v>2.3198120201498373E-2</v>
      </c>
      <c r="N110">
        <f t="shared" si="21"/>
        <v>2.0551127194483838E-2</v>
      </c>
      <c r="P110">
        <v>11.425922123833164</v>
      </c>
    </row>
    <row r="111" spans="1:16" x14ac:dyDescent="0.25">
      <c r="A111" s="16">
        <v>2014</v>
      </c>
      <c r="B111" s="16">
        <v>2</v>
      </c>
      <c r="C111" s="16">
        <v>110</v>
      </c>
      <c r="D111" s="16">
        <v>327</v>
      </c>
      <c r="E111">
        <f t="shared" si="22"/>
        <v>326.55978861954065</v>
      </c>
      <c r="F111">
        <f t="shared" si="23"/>
        <v>44.00066867835465</v>
      </c>
      <c r="G111">
        <f t="shared" si="14"/>
        <v>370.56045729789531</v>
      </c>
      <c r="H111">
        <f t="shared" si="15"/>
        <v>-43.560457297895312</v>
      </c>
      <c r="I111">
        <f t="shared" si="16"/>
        <v>43.560457297895312</v>
      </c>
      <c r="J111">
        <f t="shared" si="17"/>
        <v>1897.513440001761</v>
      </c>
      <c r="K111">
        <f t="shared" si="18"/>
        <v>-0.13321240763882358</v>
      </c>
      <c r="L111">
        <f t="shared" si="19"/>
        <v>0.13321240763882358</v>
      </c>
      <c r="M111">
        <f t="shared" si="20"/>
        <v>2.3439786558223305E-3</v>
      </c>
      <c r="N111">
        <f t="shared" si="21"/>
        <v>1.49631998802944E-2</v>
      </c>
      <c r="P111">
        <v>23.206213211940767</v>
      </c>
    </row>
    <row r="112" spans="1:16" x14ac:dyDescent="0.25">
      <c r="A112" s="16">
        <v>2014</v>
      </c>
      <c r="B112" s="16">
        <v>3</v>
      </c>
      <c r="C112" s="16">
        <v>111</v>
      </c>
      <c r="D112" s="16">
        <v>287</v>
      </c>
      <c r="E112">
        <f t="shared" si="22"/>
        <v>314.65600845668399</v>
      </c>
      <c r="F112">
        <f t="shared" si="23"/>
        <v>-11.824416821967493</v>
      </c>
      <c r="G112">
        <f t="shared" si="14"/>
        <v>302.83159163471652</v>
      </c>
      <c r="H112">
        <f t="shared" si="15"/>
        <v>-15.831591634716517</v>
      </c>
      <c r="I112">
        <f t="shared" si="16"/>
        <v>15.831591634716517</v>
      </c>
      <c r="J112">
        <f t="shared" si="17"/>
        <v>250.63929368842599</v>
      </c>
      <c r="K112">
        <f t="shared" si="18"/>
        <v>-5.5162340190649882E-2</v>
      </c>
      <c r="L112">
        <f t="shared" si="19"/>
        <v>5.5162340190649882E-2</v>
      </c>
      <c r="M112">
        <f t="shared" si="20"/>
        <v>1.6414354187236981E-4</v>
      </c>
      <c r="N112">
        <f t="shared" si="21"/>
        <v>1.942478359577025E-2</v>
      </c>
      <c r="P112">
        <v>41.551430606375256</v>
      </c>
    </row>
    <row r="113" spans="1:16" x14ac:dyDescent="0.25">
      <c r="A113" s="16">
        <v>2014</v>
      </c>
      <c r="B113" s="16">
        <v>4</v>
      </c>
      <c r="C113" s="16">
        <v>112</v>
      </c>
      <c r="D113" s="16">
        <v>327</v>
      </c>
      <c r="E113">
        <f t="shared" si="22"/>
        <v>319.00098075394681</v>
      </c>
      <c r="F113">
        <f t="shared" si="23"/>
        <v>4.32201783179113</v>
      </c>
      <c r="G113">
        <f t="shared" si="14"/>
        <v>323.32299858573793</v>
      </c>
      <c r="H113">
        <f t="shared" si="15"/>
        <v>3.6770014142620653</v>
      </c>
      <c r="I113">
        <f t="shared" si="16"/>
        <v>3.6770014142620653</v>
      </c>
      <c r="J113">
        <f t="shared" si="17"/>
        <v>13.520339400485229</v>
      </c>
      <c r="K113">
        <f t="shared" si="18"/>
        <v>1.1244652643003257E-2</v>
      </c>
      <c r="L113">
        <f t="shared" si="19"/>
        <v>1.1244652643003257E-2</v>
      </c>
      <c r="M113">
        <f t="shared" si="20"/>
        <v>1.4050017715365167E-4</v>
      </c>
      <c r="N113">
        <f t="shared" si="21"/>
        <v>2.337999981296E-4</v>
      </c>
      <c r="P113">
        <v>47.576397772603308</v>
      </c>
    </row>
    <row r="114" spans="1:16" x14ac:dyDescent="0.25">
      <c r="A114" s="16">
        <v>2014</v>
      </c>
      <c r="B114" s="16">
        <v>5</v>
      </c>
      <c r="C114" s="16">
        <v>113</v>
      </c>
      <c r="D114" s="16">
        <v>322</v>
      </c>
      <c r="E114">
        <f t="shared" si="22"/>
        <v>322.43787290374576</v>
      </c>
      <c r="F114">
        <f t="shared" si="23"/>
        <v>3.4381486961505514</v>
      </c>
      <c r="G114">
        <f t="shared" si="14"/>
        <v>325.87602159989632</v>
      </c>
      <c r="H114">
        <f t="shared" si="15"/>
        <v>-3.876021599896319</v>
      </c>
      <c r="I114">
        <f t="shared" si="16"/>
        <v>3.876021599896319</v>
      </c>
      <c r="J114">
        <f t="shared" si="17"/>
        <v>15.02354344286282</v>
      </c>
      <c r="K114">
        <f t="shared" si="18"/>
        <v>-1.2037334161168693E-2</v>
      </c>
      <c r="L114">
        <f t="shared" si="19"/>
        <v>1.2037334161168693E-2</v>
      </c>
      <c r="M114">
        <f t="shared" si="20"/>
        <v>1.7614648145734761E-4</v>
      </c>
      <c r="N114">
        <f t="shared" si="21"/>
        <v>3.4817329578334172E-3</v>
      </c>
      <c r="P114">
        <v>34.841198154259693</v>
      </c>
    </row>
    <row r="115" spans="1:16" x14ac:dyDescent="0.25">
      <c r="A115" s="16">
        <v>2014</v>
      </c>
      <c r="B115" s="16">
        <v>6</v>
      </c>
      <c r="C115" s="16">
        <v>114</v>
      </c>
      <c r="D115" s="16">
        <v>303</v>
      </c>
      <c r="E115">
        <f t="shared" si="22"/>
        <v>310.57127793791949</v>
      </c>
      <c r="F115">
        <f t="shared" si="23"/>
        <v>-11.844867972471643</v>
      </c>
      <c r="G115">
        <f t="shared" si="14"/>
        <v>298.72640996544783</v>
      </c>
      <c r="H115">
        <f t="shared" si="15"/>
        <v>4.2735900345521713</v>
      </c>
      <c r="I115">
        <f t="shared" si="16"/>
        <v>4.2735900345521713</v>
      </c>
      <c r="J115">
        <f t="shared" si="17"/>
        <v>18.263571783423629</v>
      </c>
      <c r="K115">
        <f t="shared" si="18"/>
        <v>1.4104257539776142E-2</v>
      </c>
      <c r="L115">
        <f t="shared" si="19"/>
        <v>1.4104257539776142E-2</v>
      </c>
      <c r="M115">
        <f t="shared" si="20"/>
        <v>4.2548456170847441E-5</v>
      </c>
      <c r="N115">
        <f t="shared" si="21"/>
        <v>6.8076114542147282E-3</v>
      </c>
      <c r="P115">
        <v>24.524159269283018</v>
      </c>
    </row>
    <row r="116" spans="1:16" x14ac:dyDescent="0.25">
      <c r="A116" s="16">
        <v>2014</v>
      </c>
      <c r="B116" s="16">
        <v>7</v>
      </c>
      <c r="C116" s="16">
        <v>115</v>
      </c>
      <c r="D116" s="16">
        <v>328</v>
      </c>
      <c r="E116">
        <f t="shared" si="22"/>
        <v>318.3113185383026</v>
      </c>
      <c r="F116">
        <f t="shared" si="23"/>
        <v>7.7122373788583705</v>
      </c>
      <c r="G116">
        <f t="shared" si="14"/>
        <v>326.02355591716099</v>
      </c>
      <c r="H116">
        <f t="shared" si="15"/>
        <v>1.9764440828390093</v>
      </c>
      <c r="I116">
        <f t="shared" si="16"/>
        <v>1.9764440828390093</v>
      </c>
      <c r="J116">
        <f t="shared" si="17"/>
        <v>3.9063312125893326</v>
      </c>
      <c r="K116">
        <f t="shared" si="18"/>
        <v>6.0257441549969792E-3</v>
      </c>
      <c r="L116">
        <f t="shared" si="19"/>
        <v>6.0257441549969792E-3</v>
      </c>
      <c r="M116">
        <f t="shared" si="20"/>
        <v>3.3671643168758567E-4</v>
      </c>
      <c r="N116">
        <f t="shared" si="21"/>
        <v>4.5545806067816784E-4</v>
      </c>
      <c r="P116">
        <v>10.559870963930434</v>
      </c>
    </row>
    <row r="117" spans="1:16" x14ac:dyDescent="0.25">
      <c r="A117" s="16">
        <v>2014</v>
      </c>
      <c r="B117" s="16">
        <v>8</v>
      </c>
      <c r="C117" s="16">
        <v>116</v>
      </c>
      <c r="D117" s="16">
        <v>321</v>
      </c>
      <c r="E117">
        <f t="shared" si="22"/>
        <v>322.66264653665473</v>
      </c>
      <c r="F117">
        <f t="shared" si="23"/>
        <v>4.3560992285921509</v>
      </c>
      <c r="G117">
        <f t="shared" si="14"/>
        <v>327.01874576524688</v>
      </c>
      <c r="H117">
        <f t="shared" si="15"/>
        <v>-6.0187457652468765</v>
      </c>
      <c r="I117">
        <f t="shared" si="16"/>
        <v>6.0187457652468765</v>
      </c>
      <c r="J117">
        <f t="shared" si="17"/>
        <v>36.225300586677207</v>
      </c>
      <c r="K117">
        <f t="shared" si="18"/>
        <v>-1.874998680762267E-2</v>
      </c>
      <c r="L117">
        <f t="shared" si="19"/>
        <v>1.874998680762267E-2</v>
      </c>
      <c r="M117">
        <f t="shared" si="20"/>
        <v>8.5596182522888076E-3</v>
      </c>
      <c r="N117">
        <f t="shared" si="21"/>
        <v>8.7586494696285933E-2</v>
      </c>
      <c r="P117">
        <v>6.4876349174520707</v>
      </c>
    </row>
    <row r="118" spans="1:16" x14ac:dyDescent="0.25">
      <c r="A118" s="16">
        <v>2014</v>
      </c>
      <c r="B118" s="16">
        <v>9</v>
      </c>
      <c r="C118" s="16">
        <v>117</v>
      </c>
      <c r="D118" s="16">
        <v>226</v>
      </c>
      <c r="E118">
        <f t="shared" si="22"/>
        <v>259.43417900655322</v>
      </c>
      <c r="F118">
        <f t="shared" si="23"/>
        <v>-63.132522804382951</v>
      </c>
      <c r="G118">
        <f t="shared" si="14"/>
        <v>196.30165620217028</v>
      </c>
      <c r="H118">
        <f t="shared" si="15"/>
        <v>29.698343797829722</v>
      </c>
      <c r="I118">
        <f t="shared" si="16"/>
        <v>29.698343797829722</v>
      </c>
      <c r="J118">
        <f t="shared" si="17"/>
        <v>881.99162433409106</v>
      </c>
      <c r="K118">
        <f t="shared" si="18"/>
        <v>0.13140860087535275</v>
      </c>
      <c r="L118">
        <f t="shared" si="19"/>
        <v>0.13140860087535275</v>
      </c>
      <c r="M118">
        <f t="shared" si="20"/>
        <v>6.0999800572942943E-2</v>
      </c>
      <c r="N118">
        <f t="shared" si="21"/>
        <v>1.2530346933980734E-3</v>
      </c>
      <c r="P118">
        <v>0.56737549162313339</v>
      </c>
    </row>
    <row r="119" spans="1:16" x14ac:dyDescent="0.25">
      <c r="A119" s="16">
        <v>2014</v>
      </c>
      <c r="B119" s="16">
        <v>10</v>
      </c>
      <c r="C119" s="16">
        <v>118</v>
      </c>
      <c r="D119" s="16">
        <v>218</v>
      </c>
      <c r="E119">
        <f t="shared" si="22"/>
        <v>210.81849813926362</v>
      </c>
      <c r="F119">
        <f t="shared" si="23"/>
        <v>-48.636289335831343</v>
      </c>
      <c r="G119">
        <f t="shared" si="14"/>
        <v>162.18220880343227</v>
      </c>
      <c r="H119">
        <f t="shared" si="15"/>
        <v>55.817791196567725</v>
      </c>
      <c r="I119">
        <f t="shared" si="16"/>
        <v>55.817791196567725</v>
      </c>
      <c r="J119">
        <f t="shared" si="17"/>
        <v>3115.6258140636332</v>
      </c>
      <c r="K119">
        <f t="shared" si="18"/>
        <v>0.25604491374572352</v>
      </c>
      <c r="L119">
        <f t="shared" si="19"/>
        <v>0.25604491374572352</v>
      </c>
      <c r="M119">
        <f t="shared" si="20"/>
        <v>1.6258455471221015E-2</v>
      </c>
      <c r="N119">
        <f t="shared" si="21"/>
        <v>7.5751199393990411E-4</v>
      </c>
      <c r="P119">
        <v>1.3481066427835104</v>
      </c>
    </row>
    <row r="120" spans="1:16" x14ac:dyDescent="0.25">
      <c r="A120" s="16">
        <v>2014</v>
      </c>
      <c r="B120" s="16">
        <v>11</v>
      </c>
      <c r="C120" s="16">
        <v>119</v>
      </c>
      <c r="D120" s="16">
        <v>224</v>
      </c>
      <c r="E120">
        <f t="shared" si="22"/>
        <v>203.54016275891223</v>
      </c>
      <c r="F120">
        <f t="shared" si="23"/>
        <v>-7.3370481566381303</v>
      </c>
      <c r="G120">
        <f t="shared" si="14"/>
        <v>196.2031146022741</v>
      </c>
      <c r="H120">
        <f t="shared" si="15"/>
        <v>27.796885397725902</v>
      </c>
      <c r="I120">
        <f t="shared" si="16"/>
        <v>27.796885397725902</v>
      </c>
      <c r="J120">
        <f t="shared" si="17"/>
        <v>772.66683781430743</v>
      </c>
      <c r="K120">
        <f t="shared" si="18"/>
        <v>0.12409323838270492</v>
      </c>
      <c r="L120">
        <f t="shared" si="19"/>
        <v>0.12409323838270492</v>
      </c>
      <c r="M120">
        <f t="shared" si="20"/>
        <v>2.7796231939640217E-3</v>
      </c>
      <c r="N120">
        <f t="shared" si="21"/>
        <v>1.6761001275510206E-2</v>
      </c>
      <c r="P120">
        <v>11.334034749696613</v>
      </c>
    </row>
    <row r="121" spans="1:16" x14ac:dyDescent="0.25">
      <c r="A121" s="16">
        <v>2014</v>
      </c>
      <c r="B121" s="16">
        <v>12</v>
      </c>
      <c r="C121" s="16">
        <v>120</v>
      </c>
      <c r="D121" s="16">
        <v>253</v>
      </c>
      <c r="E121">
        <f t="shared" si="22"/>
        <v>234.20193218578299</v>
      </c>
      <c r="F121">
        <f t="shared" si="23"/>
        <v>30.607825363817192</v>
      </c>
      <c r="G121">
        <f t="shared" si="14"/>
        <v>264.80975754960019</v>
      </c>
      <c r="H121">
        <f t="shared" si="15"/>
        <v>-11.809757549600192</v>
      </c>
      <c r="I121">
        <f t="shared" si="16"/>
        <v>11.809757549600192</v>
      </c>
      <c r="J121">
        <f t="shared" si="17"/>
        <v>139.47037338033874</v>
      </c>
      <c r="K121">
        <f t="shared" si="18"/>
        <v>-4.6678883595257674E-2</v>
      </c>
      <c r="L121">
        <f t="shared" si="19"/>
        <v>4.6678883595257674E-2</v>
      </c>
      <c r="M121">
        <f t="shared" si="20"/>
        <v>1.6357205534950736E-2</v>
      </c>
      <c r="N121">
        <f t="shared" si="21"/>
        <v>4.5149900795200676E-3</v>
      </c>
      <c r="P121">
        <v>14.395777824297317</v>
      </c>
    </row>
    <row r="122" spans="1:16" x14ac:dyDescent="0.25">
      <c r="A122" s="16">
        <v>2015</v>
      </c>
      <c r="B122" s="16">
        <v>1</v>
      </c>
      <c r="C122" s="16">
        <v>121</v>
      </c>
      <c r="D122" s="16">
        <v>270</v>
      </c>
      <c r="E122">
        <f t="shared" si="22"/>
        <v>268.28218521364994</v>
      </c>
      <c r="F122">
        <f t="shared" si="23"/>
        <v>34.075323483508178</v>
      </c>
      <c r="G122">
        <f t="shared" si="14"/>
        <v>302.3575086971581</v>
      </c>
      <c r="H122">
        <f t="shared" si="15"/>
        <v>-32.357508697158096</v>
      </c>
      <c r="I122">
        <f t="shared" si="16"/>
        <v>32.357508697158096</v>
      </c>
      <c r="J122">
        <f t="shared" si="17"/>
        <v>1047.0083690866618</v>
      </c>
      <c r="K122">
        <f t="shared" si="18"/>
        <v>-0.11984262480428924</v>
      </c>
      <c r="L122">
        <f t="shared" si="19"/>
        <v>0.11984262480428924</v>
      </c>
      <c r="M122">
        <f t="shared" si="20"/>
        <v>2.7875936111574181E-2</v>
      </c>
      <c r="N122">
        <f t="shared" si="21"/>
        <v>5.7956104252400539E-2</v>
      </c>
      <c r="P122">
        <v>4.7595305446793704E-4</v>
      </c>
    </row>
    <row r="123" spans="1:16" x14ac:dyDescent="0.25">
      <c r="A123" s="16">
        <v>2015</v>
      </c>
      <c r="B123" s="16">
        <v>2</v>
      </c>
      <c r="C123" s="16">
        <v>122</v>
      </c>
      <c r="D123" s="16">
        <v>335</v>
      </c>
      <c r="E123">
        <f t="shared" si="22"/>
        <v>324.19631312810725</v>
      </c>
      <c r="F123">
        <f t="shared" si="23"/>
        <v>55.883125006520807</v>
      </c>
      <c r="G123">
        <f t="shared" si="14"/>
        <v>380.07943813462805</v>
      </c>
      <c r="H123">
        <f t="shared" si="15"/>
        <v>-45.079438134628049</v>
      </c>
      <c r="I123">
        <f t="shared" si="16"/>
        <v>45.079438134628049</v>
      </c>
      <c r="J123">
        <f t="shared" si="17"/>
        <v>2032.1557425337576</v>
      </c>
      <c r="K123">
        <f t="shared" si="18"/>
        <v>-0.13456548696903894</v>
      </c>
      <c r="L123">
        <f t="shared" si="19"/>
        <v>0.13456548696903894</v>
      </c>
      <c r="M123">
        <f t="shared" si="20"/>
        <v>3.3703920441487192E-3</v>
      </c>
      <c r="N123">
        <f t="shared" si="21"/>
        <v>3.5366451325462241E-2</v>
      </c>
      <c r="P123">
        <v>2.4298784472207324</v>
      </c>
    </row>
    <row r="124" spans="1:16" x14ac:dyDescent="0.25">
      <c r="A124" s="16">
        <v>2015</v>
      </c>
      <c r="B124" s="16">
        <v>3</v>
      </c>
      <c r="C124" s="16">
        <v>123</v>
      </c>
      <c r="D124" s="16">
        <v>272</v>
      </c>
      <c r="E124">
        <f t="shared" si="22"/>
        <v>307.77105668999513</v>
      </c>
      <c r="F124">
        <f t="shared" si="23"/>
        <v>-16.322605668009107</v>
      </c>
      <c r="G124">
        <f t="shared" si="14"/>
        <v>291.44845102198605</v>
      </c>
      <c r="H124">
        <f t="shared" si="15"/>
        <v>-19.448451021986045</v>
      </c>
      <c r="I124">
        <f t="shared" si="16"/>
        <v>19.448451021986045</v>
      </c>
      <c r="J124">
        <f t="shared" si="17"/>
        <v>378.24224715459007</v>
      </c>
      <c r="K124">
        <f t="shared" si="18"/>
        <v>-7.150165816906634E-2</v>
      </c>
      <c r="L124">
        <f t="shared" si="19"/>
        <v>7.150165816906634E-2</v>
      </c>
      <c r="M124">
        <f t="shared" si="20"/>
        <v>3.3954002942641307E-4</v>
      </c>
      <c r="N124">
        <f t="shared" si="21"/>
        <v>3.7967668685121109E-2</v>
      </c>
      <c r="P124">
        <v>2.0015094416269759</v>
      </c>
    </row>
    <row r="125" spans="1:16" x14ac:dyDescent="0.25">
      <c r="A125" s="16">
        <v>2015</v>
      </c>
      <c r="B125" s="16">
        <v>4</v>
      </c>
      <c r="C125" s="16">
        <v>124</v>
      </c>
      <c r="D125" s="16">
        <v>325</v>
      </c>
      <c r="E125">
        <f t="shared" si="22"/>
        <v>313.89544226687508</v>
      </c>
      <c r="F125">
        <f t="shared" si="23"/>
        <v>6.0925192718714776</v>
      </c>
      <c r="G125">
        <f t="shared" si="14"/>
        <v>319.98796153874656</v>
      </c>
      <c r="H125">
        <f t="shared" si="15"/>
        <v>5.0120384612534394</v>
      </c>
      <c r="I125">
        <f t="shared" si="16"/>
        <v>5.0120384612534394</v>
      </c>
      <c r="J125">
        <f t="shared" si="17"/>
        <v>25.120529537083744</v>
      </c>
      <c r="K125">
        <f t="shared" si="18"/>
        <v>1.5421656803856737E-2</v>
      </c>
      <c r="L125">
        <f t="shared" si="19"/>
        <v>1.5421656803856737E-2</v>
      </c>
      <c r="M125">
        <f t="shared" si="20"/>
        <v>2.448259277424786E-4</v>
      </c>
      <c r="N125">
        <f t="shared" si="21"/>
        <v>6.0591715976331356E-4</v>
      </c>
      <c r="P125">
        <v>2.0596796368840149</v>
      </c>
    </row>
    <row r="126" spans="1:16" x14ac:dyDescent="0.25">
      <c r="A126" s="16">
        <v>2015</v>
      </c>
      <c r="B126" s="16">
        <v>5</v>
      </c>
      <c r="C126" s="16">
        <v>125</v>
      </c>
      <c r="D126" s="16">
        <v>317</v>
      </c>
      <c r="E126">
        <f t="shared" si="22"/>
        <v>317.98892577010713</v>
      </c>
      <c r="F126">
        <f t="shared" si="23"/>
        <v>4.0963213839453871</v>
      </c>
      <c r="G126">
        <f t="shared" si="14"/>
        <v>322.08524715405252</v>
      </c>
      <c r="H126">
        <f t="shared" si="15"/>
        <v>-5.0852471540525244</v>
      </c>
      <c r="I126">
        <f t="shared" si="16"/>
        <v>5.0852471540525244</v>
      </c>
      <c r="J126">
        <f t="shared" si="17"/>
        <v>25.859738617799298</v>
      </c>
      <c r="K126">
        <f t="shared" si="18"/>
        <v>-1.6041789129503232E-2</v>
      </c>
      <c r="L126">
        <f t="shared" si="19"/>
        <v>1.6041789129503232E-2</v>
      </c>
      <c r="M126">
        <f t="shared" si="20"/>
        <v>3.9821224855332823E-5</v>
      </c>
      <c r="N126">
        <f t="shared" si="21"/>
        <v>1.6817761147986349E-3</v>
      </c>
      <c r="P126">
        <v>4.479183734410813</v>
      </c>
    </row>
    <row r="127" spans="1:16" x14ac:dyDescent="0.25">
      <c r="A127" s="16">
        <v>2015</v>
      </c>
      <c r="B127" s="16">
        <v>6</v>
      </c>
      <c r="C127" s="16">
        <v>126</v>
      </c>
      <c r="D127" s="16">
        <v>304</v>
      </c>
      <c r="E127">
        <f t="shared" si="22"/>
        <v>309.98567509570455</v>
      </c>
      <c r="F127">
        <f t="shared" si="23"/>
        <v>-7.9860738220807326</v>
      </c>
      <c r="G127">
        <f t="shared" si="14"/>
        <v>301.9996012736238</v>
      </c>
      <c r="H127">
        <f t="shared" si="15"/>
        <v>2.0003987263762042</v>
      </c>
      <c r="I127">
        <f t="shared" si="16"/>
        <v>2.0003987263762042</v>
      </c>
      <c r="J127">
        <f t="shared" si="17"/>
        <v>4.0015950644875398</v>
      </c>
      <c r="K127">
        <f t="shared" si="18"/>
        <v>6.5802589683427769E-3</v>
      </c>
      <c r="L127">
        <f t="shared" si="19"/>
        <v>6.5802589683427769E-3</v>
      </c>
      <c r="M127">
        <f t="shared" si="20"/>
        <v>3.8478933980195948E-4</v>
      </c>
      <c r="N127">
        <f t="shared" si="21"/>
        <v>1.7313019390581715E-4</v>
      </c>
      <c r="P127">
        <v>6.6753355478004561</v>
      </c>
    </row>
    <row r="128" spans="1:16" x14ac:dyDescent="0.25">
      <c r="A128" s="16">
        <v>2015</v>
      </c>
      <c r="B128" s="16">
        <v>7</v>
      </c>
      <c r="C128" s="16">
        <v>127</v>
      </c>
      <c r="D128" s="16">
        <v>308</v>
      </c>
      <c r="E128">
        <f t="shared" si="22"/>
        <v>306.01404775313125</v>
      </c>
      <c r="F128">
        <f t="shared" si="23"/>
        <v>-3.977326350273731</v>
      </c>
      <c r="G128">
        <f t="shared" si="14"/>
        <v>302.03672140285749</v>
      </c>
      <c r="H128">
        <f t="shared" si="15"/>
        <v>5.9632785971425051</v>
      </c>
      <c r="I128">
        <f t="shared" si="16"/>
        <v>5.9632785971425051</v>
      </c>
      <c r="J128">
        <f t="shared" si="17"/>
        <v>35.560691627137885</v>
      </c>
      <c r="K128">
        <f t="shared" si="18"/>
        <v>1.9361294146566576E-2</v>
      </c>
      <c r="L128">
        <f t="shared" si="19"/>
        <v>1.9361294146566576E-2</v>
      </c>
      <c r="M128">
        <f t="shared" si="20"/>
        <v>5.2003200004759617E-4</v>
      </c>
      <c r="N128">
        <f t="shared" si="21"/>
        <v>2.3718164951931188E-3</v>
      </c>
      <c r="P128">
        <v>1.2748784654604356E-2</v>
      </c>
    </row>
    <row r="129" spans="1:16" x14ac:dyDescent="0.25">
      <c r="A129" s="16">
        <v>2015</v>
      </c>
      <c r="B129" s="16">
        <v>8</v>
      </c>
      <c r="C129" s="16">
        <v>128</v>
      </c>
      <c r="D129" s="16">
        <v>293</v>
      </c>
      <c r="E129">
        <f t="shared" si="22"/>
        <v>295.99088410499184</v>
      </c>
      <c r="F129">
        <f t="shared" si="23"/>
        <v>-10.014580827695307</v>
      </c>
      <c r="G129">
        <f t="shared" si="14"/>
        <v>285.97630327729655</v>
      </c>
      <c r="H129">
        <f t="shared" si="15"/>
        <v>7.0236967227034484</v>
      </c>
      <c r="I129">
        <f t="shared" si="16"/>
        <v>7.0236967227034484</v>
      </c>
      <c r="J129">
        <f t="shared" si="17"/>
        <v>49.332315652515163</v>
      </c>
      <c r="K129">
        <f t="shared" si="18"/>
        <v>2.3971661169636341E-2</v>
      </c>
      <c r="L129">
        <f t="shared" si="19"/>
        <v>2.3971661169636341E-2</v>
      </c>
      <c r="M129">
        <f t="shared" si="20"/>
        <v>1.4785035005405881E-2</v>
      </c>
      <c r="N129">
        <f t="shared" si="21"/>
        <v>8.0245547414646651E-2</v>
      </c>
      <c r="P129">
        <v>0.13923317398087659</v>
      </c>
    </row>
    <row r="130" spans="1:16" x14ac:dyDescent="0.25">
      <c r="A130" s="16">
        <v>2015</v>
      </c>
      <c r="B130" s="16">
        <v>9</v>
      </c>
      <c r="C130" s="16">
        <v>129</v>
      </c>
      <c r="D130" s="16">
        <v>210</v>
      </c>
      <c r="E130">
        <f t="shared" si="22"/>
        <v>235.14588064607716</v>
      </c>
      <c r="F130">
        <f t="shared" si="23"/>
        <v>-60.772843331367753</v>
      </c>
      <c r="G130">
        <f t="shared" si="14"/>
        <v>174.37303731470939</v>
      </c>
      <c r="H130">
        <f t="shared" si="15"/>
        <v>35.626962685290607</v>
      </c>
      <c r="I130">
        <f t="shared" si="16"/>
        <v>35.626962685290607</v>
      </c>
      <c r="J130">
        <f t="shared" si="17"/>
        <v>1269.2804701790892</v>
      </c>
      <c r="K130">
        <f t="shared" si="18"/>
        <v>0.16965220326328861</v>
      </c>
      <c r="L130">
        <f t="shared" si="19"/>
        <v>0.16965220326328861</v>
      </c>
      <c r="M130">
        <f t="shared" si="20"/>
        <v>5.1704918636612522E-2</v>
      </c>
      <c r="N130">
        <f t="shared" si="21"/>
        <v>2.040816326530612E-4</v>
      </c>
      <c r="P130">
        <v>12.160885496389623</v>
      </c>
    </row>
    <row r="131" spans="1:16" x14ac:dyDescent="0.25">
      <c r="A131" s="16">
        <v>2015</v>
      </c>
      <c r="B131" s="16">
        <v>10</v>
      </c>
      <c r="C131" s="16">
        <v>130</v>
      </c>
      <c r="D131" s="16">
        <v>213</v>
      </c>
      <c r="E131">
        <f t="shared" ref="E131:E157" si="24">Alpha3*D131+(1-Alpha3)*(E130+F130)</f>
        <v>200.21563235500241</v>
      </c>
      <c r="F131">
        <f t="shared" ref="F131:F157" si="25">beta3*(E131-E130)+(1-beta3)*F130</f>
        <v>-34.966935079374352</v>
      </c>
      <c r="G131">
        <f t="shared" si="14"/>
        <v>165.24869727562805</v>
      </c>
      <c r="H131">
        <f t="shared" si="15"/>
        <v>47.751302724371953</v>
      </c>
      <c r="I131">
        <f t="shared" si="16"/>
        <v>47.751302724371953</v>
      </c>
      <c r="J131">
        <f t="shared" si="17"/>
        <v>2280.1869118746122</v>
      </c>
      <c r="K131">
        <f t="shared" si="18"/>
        <v>0.22418451983273219</v>
      </c>
      <c r="L131">
        <f t="shared" si="19"/>
        <v>0.22418451983273219</v>
      </c>
      <c r="M131">
        <f t="shared" si="20"/>
        <v>8.7118274480206415E-3</v>
      </c>
      <c r="N131">
        <f t="shared" si="21"/>
        <v>1.9837333862328903E-4</v>
      </c>
      <c r="P131">
        <v>36.25235239935428</v>
      </c>
    </row>
    <row r="132" spans="1:16" x14ac:dyDescent="0.25">
      <c r="A132" s="16">
        <v>2015</v>
      </c>
      <c r="B132" s="16">
        <v>11</v>
      </c>
      <c r="C132" s="16">
        <v>131</v>
      </c>
      <c r="D132" s="16">
        <v>210</v>
      </c>
      <c r="E132">
        <f t="shared" si="24"/>
        <v>195.18865924607582</v>
      </c>
      <c r="F132">
        <f t="shared" si="25"/>
        <v>-5.069476620853143</v>
      </c>
      <c r="G132">
        <f t="shared" ref="G132:G133" si="26">E132+F132</f>
        <v>190.11918262522266</v>
      </c>
      <c r="H132">
        <f t="shared" ref="H132:H134" si="27">D132-G132</f>
        <v>19.880817374777337</v>
      </c>
      <c r="I132">
        <f t="shared" ref="I132:I134" si="28">ABS(H132)</f>
        <v>19.880817374777337</v>
      </c>
      <c r="J132">
        <f t="shared" ref="J132:J134" si="29">H132^2</f>
        <v>395.24689948924845</v>
      </c>
      <c r="K132">
        <f t="shared" ref="K132:K134" si="30">H132/D132</f>
        <v>9.4670558927511125E-2</v>
      </c>
      <c r="L132">
        <f t="shared" ref="L132:L134" si="31">ABS(K132)</f>
        <v>9.4670558927511125E-2</v>
      </c>
      <c r="M132">
        <f t="shared" ref="M132" si="32">((G133-D133)/D132)^2</f>
        <v>3.6903790172307573E-3</v>
      </c>
      <c r="N132">
        <f t="shared" ref="N132" si="33">((D133-D132)/D132)^2</f>
        <v>2.4693877551020406E-2</v>
      </c>
      <c r="P132">
        <v>17.360844501439246</v>
      </c>
    </row>
    <row r="133" spans="1:16" ht="16.5" thickBot="1" x14ac:dyDescent="0.3">
      <c r="A133" s="6">
        <v>2015</v>
      </c>
      <c r="B133" s="6">
        <v>12</v>
      </c>
      <c r="C133" s="6">
        <v>132</v>
      </c>
      <c r="D133" s="6">
        <v>243</v>
      </c>
      <c r="E133" s="7">
        <f t="shared" si="24"/>
        <v>225.49803340233706</v>
      </c>
      <c r="F133" s="7">
        <f t="shared" si="25"/>
        <v>30.2591494630089</v>
      </c>
      <c r="G133" s="7">
        <f t="shared" si="26"/>
        <v>255.75718286534595</v>
      </c>
      <c r="H133" s="7">
        <f t="shared" si="27"/>
        <v>-12.757182865345953</v>
      </c>
      <c r="I133" s="7">
        <f t="shared" si="28"/>
        <v>12.757182865345953</v>
      </c>
      <c r="J133" s="7">
        <f t="shared" si="29"/>
        <v>162.7457146598764</v>
      </c>
      <c r="K133" s="7">
        <f t="shared" si="30"/>
        <v>-5.2498694919119147E-2</v>
      </c>
      <c r="L133" s="7">
        <f t="shared" si="31"/>
        <v>5.2498694919119147E-2</v>
      </c>
      <c r="M133" s="7"/>
      <c r="N133" s="7"/>
      <c r="P133">
        <v>42.1843934773878</v>
      </c>
    </row>
    <row r="134" spans="1:16" x14ac:dyDescent="0.25">
      <c r="A134" s="16">
        <v>2016</v>
      </c>
      <c r="B134" s="16">
        <v>1</v>
      </c>
      <c r="C134" s="16">
        <v>133</v>
      </c>
      <c r="D134" s="16">
        <v>253</v>
      </c>
      <c r="E134">
        <f t="shared" si="24"/>
        <v>253.91254494178736</v>
      </c>
      <c r="F134">
        <f t="shared" si="25"/>
        <v>28.417130233156776</v>
      </c>
      <c r="G134">
        <f>$E$133+$F$133*(C134-$C$133)</f>
        <v>255.75718286534595</v>
      </c>
      <c r="H134">
        <f t="shared" si="27"/>
        <v>-2.7571828653459534</v>
      </c>
      <c r="I134">
        <f t="shared" si="28"/>
        <v>2.7571828653459534</v>
      </c>
      <c r="J134">
        <f t="shared" si="29"/>
        <v>7.6020573529573214</v>
      </c>
      <c r="K134">
        <f t="shared" si="30"/>
        <v>-1.0897955989509697E-2</v>
      </c>
      <c r="L134">
        <f t="shared" si="31"/>
        <v>1.0897955989509697E-2</v>
      </c>
      <c r="M134">
        <f t="shared" ref="M134:M156" si="34">((G135-D135)/D134)^2</f>
        <v>3.991276730422196E-3</v>
      </c>
      <c r="N134">
        <f t="shared" ref="N134:N156" si="35">((D135-D134)/D134)^2</f>
        <v>3.7510350107016199E-2</v>
      </c>
    </row>
    <row r="135" spans="1:16" x14ac:dyDescent="0.25">
      <c r="A135" s="16">
        <v>2016</v>
      </c>
      <c r="B135" s="16">
        <v>2</v>
      </c>
      <c r="C135" s="16">
        <v>134</v>
      </c>
      <c r="D135" s="16">
        <v>302</v>
      </c>
      <c r="E135">
        <f t="shared" si="24"/>
        <v>295.4897116734524</v>
      </c>
      <c r="F135">
        <f t="shared" si="25"/>
        <v>41.558484417745603</v>
      </c>
      <c r="G135">
        <f t="shared" ref="G135:G157" si="36">$E$133+$F$133*(C135-$C$133)</f>
        <v>286.01633232835485</v>
      </c>
      <c r="H135">
        <f t="shared" ref="H135:H157" si="37">D135-G135</f>
        <v>15.983667671645151</v>
      </c>
      <c r="I135">
        <f t="shared" ref="I135:I157" si="38">ABS(H135)</f>
        <v>15.983667671645151</v>
      </c>
      <c r="J135">
        <f t="shared" ref="J135:J157" si="39">H135^2</f>
        <v>255.47763223759432</v>
      </c>
      <c r="K135">
        <f t="shared" ref="K135:K157" si="40">H135/D135</f>
        <v>5.2926051892864735E-2</v>
      </c>
      <c r="L135">
        <f t="shared" ref="L135:L157" si="41">ABS(K135)</f>
        <v>5.2926051892864735E-2</v>
      </c>
      <c r="M135">
        <f t="shared" si="34"/>
        <v>3.3500492163363281E-2</v>
      </c>
      <c r="N135">
        <f t="shared" si="35"/>
        <v>1.8431209157493092E-2</v>
      </c>
    </row>
    <row r="136" spans="1:16" x14ac:dyDescent="0.25">
      <c r="A136" s="16">
        <v>2016</v>
      </c>
      <c r="B136" s="16">
        <v>3</v>
      </c>
      <c r="C136" s="16">
        <v>135</v>
      </c>
      <c r="D136" s="16">
        <v>261</v>
      </c>
      <c r="E136">
        <f t="shared" si="24"/>
        <v>286.16967501405367</v>
      </c>
      <c r="F136">
        <f t="shared" si="25"/>
        <v>-9.2478082501061021</v>
      </c>
      <c r="G136">
        <f t="shared" si="36"/>
        <v>316.27548179136375</v>
      </c>
      <c r="H136">
        <f t="shared" si="37"/>
        <v>-55.275481791363745</v>
      </c>
      <c r="I136">
        <f t="shared" si="38"/>
        <v>55.275481791363745</v>
      </c>
      <c r="J136">
        <f t="shared" si="39"/>
        <v>3055.3788872673849</v>
      </c>
      <c r="K136">
        <f t="shared" si="40"/>
        <v>-0.2117834551393247</v>
      </c>
      <c r="L136">
        <f t="shared" si="41"/>
        <v>0.2117834551393247</v>
      </c>
      <c r="M136">
        <f t="shared" si="34"/>
        <v>3.8986776743209314E-2</v>
      </c>
      <c r="N136">
        <f t="shared" si="35"/>
        <v>1.6969803731595248E-2</v>
      </c>
    </row>
    <row r="137" spans="1:16" x14ac:dyDescent="0.25">
      <c r="A137" s="16">
        <v>2016</v>
      </c>
      <c r="B137" s="16">
        <v>4</v>
      </c>
      <c r="C137" s="16">
        <v>136</v>
      </c>
      <c r="D137" s="16">
        <v>295</v>
      </c>
      <c r="E137">
        <f t="shared" si="24"/>
        <v>289.01667939806833</v>
      </c>
      <c r="F137">
        <f t="shared" si="25"/>
        <v>2.8298342882893914</v>
      </c>
      <c r="G137">
        <f t="shared" si="36"/>
        <v>346.53463125437264</v>
      </c>
      <c r="H137">
        <f t="shared" si="37"/>
        <v>-51.534631254372641</v>
      </c>
      <c r="I137">
        <f t="shared" si="38"/>
        <v>51.534631254372641</v>
      </c>
      <c r="J137">
        <f t="shared" si="39"/>
        <v>2655.8182185241617</v>
      </c>
      <c r="K137">
        <f t="shared" si="40"/>
        <v>-0.1746936652690598</v>
      </c>
      <c r="L137">
        <f t="shared" si="41"/>
        <v>0.1746936652690598</v>
      </c>
      <c r="M137">
        <f t="shared" si="34"/>
        <v>8.8569352860116912E-2</v>
      </c>
      <c r="N137">
        <f t="shared" si="35"/>
        <v>4.136742315426601E-4</v>
      </c>
    </row>
    <row r="138" spans="1:16" x14ac:dyDescent="0.25">
      <c r="A138" s="16">
        <v>2016</v>
      </c>
      <c r="B138" s="16">
        <v>5</v>
      </c>
      <c r="C138" s="16">
        <v>137</v>
      </c>
      <c r="D138" s="16">
        <v>289</v>
      </c>
      <c r="E138">
        <f t="shared" si="24"/>
        <v>289.94211076779209</v>
      </c>
      <c r="F138">
        <f t="shared" si="25"/>
        <v>0.92813490729811987</v>
      </c>
      <c r="G138">
        <f t="shared" si="36"/>
        <v>376.79378071738154</v>
      </c>
      <c r="H138">
        <f t="shared" si="37"/>
        <v>-87.793780717381537</v>
      </c>
      <c r="I138">
        <f t="shared" si="38"/>
        <v>87.793780717381537</v>
      </c>
      <c r="J138">
        <f t="shared" si="39"/>
        <v>7707.7479326516741</v>
      </c>
      <c r="K138">
        <f t="shared" si="40"/>
        <v>-0.303784708364642</v>
      </c>
      <c r="L138">
        <f t="shared" si="41"/>
        <v>0.303784708364642</v>
      </c>
      <c r="M138">
        <f t="shared" si="34"/>
        <v>0.17256385872891505</v>
      </c>
      <c r="N138">
        <f t="shared" si="35"/>
        <v>4.7892146885214497E-5</v>
      </c>
    </row>
    <row r="139" spans="1:16" x14ac:dyDescent="0.25">
      <c r="A139" s="16">
        <v>2016</v>
      </c>
      <c r="B139" s="16">
        <v>6</v>
      </c>
      <c r="C139" s="16">
        <v>138</v>
      </c>
      <c r="D139" s="16">
        <v>287</v>
      </c>
      <c r="E139">
        <f t="shared" si="24"/>
        <v>288.28093539194208</v>
      </c>
      <c r="F139">
        <f t="shared" si="25"/>
        <v>-1.6574995268088513</v>
      </c>
      <c r="G139">
        <f t="shared" si="36"/>
        <v>407.05293018039049</v>
      </c>
      <c r="H139">
        <f t="shared" si="37"/>
        <v>-120.05293018039049</v>
      </c>
      <c r="I139">
        <f t="shared" si="38"/>
        <v>120.05293018039049</v>
      </c>
      <c r="J139">
        <f t="shared" si="39"/>
        <v>14412.706044897714</v>
      </c>
      <c r="K139">
        <f t="shared" si="40"/>
        <v>-0.41830289261460102</v>
      </c>
      <c r="L139">
        <f t="shared" si="41"/>
        <v>0.41830289261460102</v>
      </c>
      <c r="M139">
        <f t="shared" si="34"/>
        <v>0.20616054706245857</v>
      </c>
      <c r="N139">
        <f t="shared" si="35"/>
        <v>4.8561958989425625E-3</v>
      </c>
    </row>
    <row r="140" spans="1:16" x14ac:dyDescent="0.25">
      <c r="A140" s="16">
        <v>2016</v>
      </c>
      <c r="B140" s="16">
        <v>7</v>
      </c>
      <c r="C140" s="16">
        <v>139</v>
      </c>
      <c r="D140" s="16">
        <v>307</v>
      </c>
      <c r="E140">
        <f t="shared" si="24"/>
        <v>300.25596761608159</v>
      </c>
      <c r="F140">
        <f t="shared" si="25"/>
        <v>11.955679144251253</v>
      </c>
      <c r="G140">
        <f t="shared" si="36"/>
        <v>437.31207964339933</v>
      </c>
      <c r="H140">
        <f t="shared" si="37"/>
        <v>-130.31207964339933</v>
      </c>
      <c r="I140">
        <f t="shared" si="38"/>
        <v>130.31207964339933</v>
      </c>
      <c r="J140">
        <f t="shared" si="39"/>
        <v>16981.238100987648</v>
      </c>
      <c r="K140">
        <f t="shared" si="40"/>
        <v>-0.42446931479934635</v>
      </c>
      <c r="L140">
        <f t="shared" si="41"/>
        <v>0.42446931479934635</v>
      </c>
      <c r="M140">
        <f t="shared" si="34"/>
        <v>0.40581975038664853</v>
      </c>
      <c r="N140">
        <f t="shared" si="35"/>
        <v>1.2997485384460312E-2</v>
      </c>
    </row>
    <row r="141" spans="1:16" x14ac:dyDescent="0.25">
      <c r="A141" s="16">
        <v>2016</v>
      </c>
      <c r="B141" s="16">
        <v>8</v>
      </c>
      <c r="C141" s="16">
        <v>140</v>
      </c>
      <c r="D141" s="16">
        <v>272</v>
      </c>
      <c r="E141">
        <f t="shared" si="24"/>
        <v>285.30885060736694</v>
      </c>
      <c r="F141">
        <f t="shared" si="25"/>
        <v>-14.908925132643683</v>
      </c>
      <c r="G141">
        <f t="shared" si="36"/>
        <v>467.57122910640828</v>
      </c>
      <c r="H141">
        <f t="shared" si="37"/>
        <v>-195.57122910640828</v>
      </c>
      <c r="I141">
        <f t="shared" si="38"/>
        <v>195.57122910640828</v>
      </c>
      <c r="J141">
        <f t="shared" si="39"/>
        <v>38248.10565419124</v>
      </c>
      <c r="K141">
        <f t="shared" si="40"/>
        <v>-0.71901187171473635</v>
      </c>
      <c r="L141">
        <f t="shared" si="41"/>
        <v>0.71901187171473635</v>
      </c>
      <c r="M141">
        <f t="shared" si="34"/>
        <v>1.0965660758542053</v>
      </c>
      <c r="N141">
        <f t="shared" si="35"/>
        <v>4.7050713667820071E-2</v>
      </c>
    </row>
    <row r="142" spans="1:16" x14ac:dyDescent="0.25">
      <c r="A142" s="16">
        <v>2016</v>
      </c>
      <c r="B142" s="16">
        <v>9</v>
      </c>
      <c r="C142" s="16">
        <v>141</v>
      </c>
      <c r="D142" s="16">
        <v>213</v>
      </c>
      <c r="E142">
        <f t="shared" si="24"/>
        <v>231.99765601668099</v>
      </c>
      <c r="F142">
        <f t="shared" si="25"/>
        <v>-53.25667777735373</v>
      </c>
      <c r="G142">
        <f t="shared" si="36"/>
        <v>497.83037856941718</v>
      </c>
      <c r="H142">
        <f t="shared" si="37"/>
        <v>-284.83037856941718</v>
      </c>
      <c r="I142">
        <f t="shared" si="38"/>
        <v>284.83037856941718</v>
      </c>
      <c r="J142">
        <f t="shared" si="39"/>
        <v>81128.344555997508</v>
      </c>
      <c r="K142">
        <f t="shared" si="40"/>
        <v>-1.3372318242695642</v>
      </c>
      <c r="L142">
        <f t="shared" si="41"/>
        <v>1.3372318242695642</v>
      </c>
      <c r="M142">
        <f t="shared" si="34"/>
        <v>2.2442224183904522</v>
      </c>
      <c r="N142">
        <f t="shared" si="35"/>
        <v>3.5266371310806942E-4</v>
      </c>
    </row>
    <row r="143" spans="1:16" x14ac:dyDescent="0.25">
      <c r="A143" s="16">
        <v>2016</v>
      </c>
      <c r="B143" s="16">
        <v>10</v>
      </c>
      <c r="C143" s="16">
        <v>142</v>
      </c>
      <c r="D143" s="16">
        <v>209</v>
      </c>
      <c r="E143">
        <f t="shared" si="24"/>
        <v>198.98517015385903</v>
      </c>
      <c r="F143">
        <f t="shared" si="25"/>
        <v>-33.041225019315604</v>
      </c>
      <c r="G143">
        <f t="shared" si="36"/>
        <v>528.08952803242607</v>
      </c>
      <c r="H143">
        <f t="shared" si="37"/>
        <v>-319.08952803242607</v>
      </c>
      <c r="I143">
        <f t="shared" si="38"/>
        <v>319.08952803242607</v>
      </c>
      <c r="J143">
        <f t="shared" si="39"/>
        <v>101818.12689995642</v>
      </c>
      <c r="K143">
        <f t="shared" si="40"/>
        <v>-1.5267441532651966</v>
      </c>
      <c r="L143">
        <f t="shared" si="41"/>
        <v>1.5267441532651966</v>
      </c>
      <c r="M143">
        <f t="shared" si="34"/>
        <v>2.8260775435038372</v>
      </c>
      <c r="N143">
        <f t="shared" si="35"/>
        <v>9.1572995123738007E-5</v>
      </c>
    </row>
    <row r="144" spans="1:16" x14ac:dyDescent="0.25">
      <c r="A144" s="16">
        <v>2016</v>
      </c>
      <c r="B144" s="16">
        <v>11</v>
      </c>
      <c r="C144" s="16">
        <v>143</v>
      </c>
      <c r="D144" s="16">
        <v>207</v>
      </c>
      <c r="E144">
        <f t="shared" si="24"/>
        <v>193.41167560262085</v>
      </c>
      <c r="F144">
        <f t="shared" si="25"/>
        <v>-5.6124884220619826</v>
      </c>
      <c r="G144">
        <f t="shared" si="36"/>
        <v>558.34867749543491</v>
      </c>
      <c r="H144">
        <f t="shared" si="37"/>
        <v>-351.34867749543491</v>
      </c>
      <c r="I144">
        <f t="shared" si="38"/>
        <v>351.34867749543491</v>
      </c>
      <c r="J144">
        <f t="shared" si="39"/>
        <v>123445.89317779113</v>
      </c>
      <c r="K144">
        <f t="shared" si="40"/>
        <v>-1.6973366062581396</v>
      </c>
      <c r="L144">
        <f t="shared" si="41"/>
        <v>1.6973366062581396</v>
      </c>
      <c r="M144">
        <f t="shared" si="34"/>
        <v>2.5508538179697156</v>
      </c>
      <c r="N144">
        <f t="shared" si="35"/>
        <v>6.0701533291325355E-2</v>
      </c>
    </row>
    <row r="145" spans="1:14" x14ac:dyDescent="0.25">
      <c r="A145" s="16">
        <v>2016</v>
      </c>
      <c r="B145" s="16">
        <v>12</v>
      </c>
      <c r="C145" s="16">
        <v>144</v>
      </c>
      <c r="D145" s="16">
        <v>258</v>
      </c>
      <c r="E145">
        <f t="shared" si="24"/>
        <v>234.76563370064929</v>
      </c>
      <c r="F145">
        <f t="shared" si="25"/>
        <v>41.287283366718341</v>
      </c>
      <c r="G145">
        <f t="shared" si="36"/>
        <v>588.60782695844387</v>
      </c>
      <c r="H145">
        <f t="shared" si="37"/>
        <v>-330.60782695844387</v>
      </c>
      <c r="I145">
        <f t="shared" si="38"/>
        <v>330.60782695844387</v>
      </c>
      <c r="J145">
        <f t="shared" si="39"/>
        <v>109301.53524618436</v>
      </c>
      <c r="K145">
        <f t="shared" si="40"/>
        <v>-1.2814256858854414</v>
      </c>
      <c r="L145">
        <f t="shared" si="41"/>
        <v>1.2814256858854414</v>
      </c>
      <c r="M145">
        <f t="shared" si="34"/>
        <v>1.9132569986808148</v>
      </c>
      <c r="N145">
        <f t="shared" si="35"/>
        <v>2.4037017006189532E-4</v>
      </c>
    </row>
    <row r="146" spans="1:14" x14ac:dyDescent="0.25">
      <c r="A146" s="16">
        <v>2017</v>
      </c>
      <c r="B146" s="16">
        <v>1</v>
      </c>
      <c r="C146" s="16">
        <v>145</v>
      </c>
      <c r="D146" s="16">
        <v>262</v>
      </c>
      <c r="E146">
        <f t="shared" si="24"/>
        <v>266.65109461848272</v>
      </c>
      <c r="F146">
        <f t="shared" si="25"/>
        <v>31.898807977959351</v>
      </c>
      <c r="G146">
        <f t="shared" si="36"/>
        <v>618.86697642145282</v>
      </c>
      <c r="H146">
        <f t="shared" si="37"/>
        <v>-356.86697642145282</v>
      </c>
      <c r="I146">
        <f t="shared" si="38"/>
        <v>356.86697642145282</v>
      </c>
      <c r="J146">
        <f t="shared" si="39"/>
        <v>127354.03886018976</v>
      </c>
      <c r="K146">
        <f t="shared" si="40"/>
        <v>-1.3620876962650872</v>
      </c>
      <c r="L146">
        <f t="shared" si="41"/>
        <v>1.3620876962650872</v>
      </c>
      <c r="M146">
        <f t="shared" si="34"/>
        <v>1.7655119096108041</v>
      </c>
      <c r="N146">
        <f t="shared" si="35"/>
        <v>2.2157799662024358E-2</v>
      </c>
    </row>
    <row r="147" spans="1:14" x14ac:dyDescent="0.25">
      <c r="A147" s="16">
        <v>2017</v>
      </c>
      <c r="B147" s="16">
        <v>2</v>
      </c>
      <c r="C147" s="16">
        <v>146</v>
      </c>
      <c r="D147" s="16">
        <v>301</v>
      </c>
      <c r="E147">
        <f t="shared" si="24"/>
        <v>300.18909114785077</v>
      </c>
      <c r="F147">
        <f t="shared" si="25"/>
        <v>33.535669496681329</v>
      </c>
      <c r="G147">
        <f t="shared" si="36"/>
        <v>649.12612588446166</v>
      </c>
      <c r="H147">
        <f t="shared" si="37"/>
        <v>-348.12612588446166</v>
      </c>
      <c r="I147">
        <f t="shared" si="38"/>
        <v>348.12612588446166</v>
      </c>
      <c r="J147">
        <f t="shared" si="39"/>
        <v>121191.79952332405</v>
      </c>
      <c r="K147">
        <f t="shared" si="40"/>
        <v>-1.156565202273959</v>
      </c>
      <c r="L147">
        <f t="shared" si="41"/>
        <v>1.156565202273959</v>
      </c>
      <c r="M147">
        <f t="shared" si="34"/>
        <v>1.9878683671454882</v>
      </c>
      <c r="N147">
        <f t="shared" si="35"/>
        <v>2.3355150605401706E-2</v>
      </c>
    </row>
    <row r="148" spans="1:14" x14ac:dyDescent="0.25">
      <c r="A148" s="16">
        <v>2017</v>
      </c>
      <c r="B148" s="16">
        <v>3</v>
      </c>
      <c r="C148" s="16">
        <v>147</v>
      </c>
      <c r="D148" s="16">
        <v>255</v>
      </c>
      <c r="E148">
        <f t="shared" si="24"/>
        <v>281.05553770934716</v>
      </c>
      <c r="F148">
        <f t="shared" si="25"/>
        <v>-19.058782904479646</v>
      </c>
      <c r="G148">
        <f t="shared" si="36"/>
        <v>679.3852753474705</v>
      </c>
      <c r="H148">
        <f t="shared" si="37"/>
        <v>-424.3852753474705</v>
      </c>
      <c r="I148">
        <f t="shared" si="38"/>
        <v>424.3852753474705</v>
      </c>
      <c r="J148">
        <f t="shared" si="39"/>
        <v>180102.86193174834</v>
      </c>
      <c r="K148">
        <f t="shared" si="40"/>
        <v>-1.6642559817547862</v>
      </c>
      <c r="L148">
        <f t="shared" si="41"/>
        <v>1.6642559817547862</v>
      </c>
      <c r="M148">
        <f t="shared" si="34"/>
        <v>2.5180639835479237</v>
      </c>
      <c r="N148">
        <f t="shared" si="35"/>
        <v>3.8446751249519413E-2</v>
      </c>
    </row>
    <row r="149" spans="1:14" x14ac:dyDescent="0.25">
      <c r="A149" s="16">
        <v>2017</v>
      </c>
      <c r="B149" s="16">
        <v>4</v>
      </c>
      <c r="C149" s="16">
        <v>148</v>
      </c>
      <c r="D149" s="16">
        <v>305</v>
      </c>
      <c r="E149">
        <f t="shared" si="24"/>
        <v>290.76721392821537</v>
      </c>
      <c r="F149">
        <f t="shared" si="25"/>
        <v>9.6708329621637255</v>
      </c>
      <c r="G149">
        <f t="shared" si="36"/>
        <v>709.64442481047945</v>
      </c>
      <c r="H149">
        <f t="shared" si="37"/>
        <v>-404.64442481047945</v>
      </c>
      <c r="I149">
        <f t="shared" si="38"/>
        <v>404.64442481047945</v>
      </c>
      <c r="J149">
        <f t="shared" si="39"/>
        <v>163737.11053020376</v>
      </c>
      <c r="K149">
        <f t="shared" si="40"/>
        <v>-1.3267030321655064</v>
      </c>
      <c r="L149">
        <f t="shared" si="41"/>
        <v>1.3267030321655064</v>
      </c>
      <c r="M149">
        <f t="shared" si="34"/>
        <v>2.0897174072253426</v>
      </c>
      <c r="N149">
        <f t="shared" si="35"/>
        <v>3.8699274388605221E-4</v>
      </c>
    </row>
    <row r="150" spans="1:14" x14ac:dyDescent="0.25">
      <c r="A150" s="16">
        <v>2017</v>
      </c>
      <c r="B150" s="16">
        <v>5</v>
      </c>
      <c r="C150" s="16">
        <v>149</v>
      </c>
      <c r="D150" s="16">
        <v>299</v>
      </c>
      <c r="E150">
        <f t="shared" si="24"/>
        <v>299.47595044650905</v>
      </c>
      <c r="F150">
        <f t="shared" si="25"/>
        <v>8.7101023342461783</v>
      </c>
      <c r="G150">
        <f t="shared" si="36"/>
        <v>739.9035742734884</v>
      </c>
      <c r="H150">
        <f t="shared" si="37"/>
        <v>-440.9035742734884</v>
      </c>
      <c r="I150">
        <f t="shared" si="38"/>
        <v>440.9035742734884</v>
      </c>
      <c r="J150">
        <f t="shared" si="39"/>
        <v>194395.9618071375</v>
      </c>
      <c r="K150">
        <f t="shared" si="40"/>
        <v>-1.4745938938912655</v>
      </c>
      <c r="L150">
        <f t="shared" si="41"/>
        <v>1.4745938938912655</v>
      </c>
      <c r="M150">
        <f t="shared" si="34"/>
        <v>2.7314772489197416</v>
      </c>
      <c r="N150">
        <f t="shared" si="35"/>
        <v>5.9171597633136102E-3</v>
      </c>
    </row>
    <row r="151" spans="1:14" x14ac:dyDescent="0.25">
      <c r="A151" s="16">
        <v>2017</v>
      </c>
      <c r="B151" s="16">
        <v>6</v>
      </c>
      <c r="C151" s="16">
        <v>150</v>
      </c>
      <c r="D151" s="16">
        <v>276</v>
      </c>
      <c r="E151">
        <f t="shared" si="24"/>
        <v>286.65261939290826</v>
      </c>
      <c r="F151">
        <f t="shared" si="25"/>
        <v>-12.792761657964165</v>
      </c>
      <c r="G151">
        <f t="shared" si="36"/>
        <v>770.16272373649736</v>
      </c>
      <c r="H151">
        <f t="shared" si="37"/>
        <v>-494.16272373649736</v>
      </c>
      <c r="I151">
        <f t="shared" si="38"/>
        <v>494.16272373649736</v>
      </c>
      <c r="J151">
        <f t="shared" si="39"/>
        <v>244196.79753067379</v>
      </c>
      <c r="K151">
        <f t="shared" si="40"/>
        <v>-1.7904446512191934</v>
      </c>
      <c r="L151">
        <f t="shared" si="41"/>
        <v>1.7904446512191934</v>
      </c>
      <c r="M151">
        <f t="shared" si="34"/>
        <v>3.3401783522644739</v>
      </c>
      <c r="N151">
        <f t="shared" si="35"/>
        <v>5.2509976895610171E-3</v>
      </c>
    </row>
    <row r="152" spans="1:14" x14ac:dyDescent="0.25">
      <c r="A152" s="16">
        <v>2017</v>
      </c>
      <c r="B152" s="16">
        <v>7</v>
      </c>
      <c r="C152" s="16">
        <v>151</v>
      </c>
      <c r="D152" s="16">
        <v>296</v>
      </c>
      <c r="E152">
        <f t="shared" si="24"/>
        <v>288.67227607992044</v>
      </c>
      <c r="F152">
        <f t="shared" si="25"/>
        <v>1.998628610877403</v>
      </c>
      <c r="G152">
        <f t="shared" si="36"/>
        <v>800.42187319950608</v>
      </c>
      <c r="H152">
        <f t="shared" si="37"/>
        <v>-504.42187319950608</v>
      </c>
      <c r="I152">
        <f t="shared" si="38"/>
        <v>504.42187319950608</v>
      </c>
      <c r="J152">
        <f t="shared" si="39"/>
        <v>254441.42616209859</v>
      </c>
      <c r="K152">
        <f t="shared" si="40"/>
        <v>-1.7041279499983313</v>
      </c>
      <c r="L152">
        <f t="shared" si="41"/>
        <v>1.7041279499983313</v>
      </c>
      <c r="M152">
        <f t="shared" si="34"/>
        <v>3.5751785875702913</v>
      </c>
      <c r="N152">
        <f t="shared" si="35"/>
        <v>7.1334002921840754E-3</v>
      </c>
    </row>
    <row r="153" spans="1:14" x14ac:dyDescent="0.25">
      <c r="A153" s="16">
        <v>2017</v>
      </c>
      <c r="B153" s="16">
        <v>8</v>
      </c>
      <c r="C153" s="16">
        <v>152</v>
      </c>
      <c r="D153" s="16">
        <v>271</v>
      </c>
      <c r="E153">
        <f t="shared" si="24"/>
        <v>277.51048024473931</v>
      </c>
      <c r="F153">
        <f t="shared" si="25"/>
        <v>-11.143112970521724</v>
      </c>
      <c r="G153">
        <f t="shared" si="36"/>
        <v>830.68102266251503</v>
      </c>
      <c r="H153">
        <f t="shared" si="37"/>
        <v>-559.68102266251503</v>
      </c>
      <c r="I153">
        <f t="shared" si="38"/>
        <v>559.68102266251503</v>
      </c>
      <c r="J153">
        <f t="shared" si="39"/>
        <v>313242.84712855867</v>
      </c>
      <c r="K153">
        <f t="shared" si="40"/>
        <v>-2.065243626060941</v>
      </c>
      <c r="L153">
        <f t="shared" si="41"/>
        <v>2.065243626060941</v>
      </c>
      <c r="M153">
        <f t="shared" si="34"/>
        <v>5.5240639815265595</v>
      </c>
      <c r="N153">
        <f t="shared" si="35"/>
        <v>3.0078566468321515E-2</v>
      </c>
    </row>
    <row r="154" spans="1:14" x14ac:dyDescent="0.25">
      <c r="A154" s="16">
        <v>2017</v>
      </c>
      <c r="B154" s="16">
        <v>9</v>
      </c>
      <c r="C154" s="16">
        <v>153</v>
      </c>
      <c r="D154" s="16">
        <v>224</v>
      </c>
      <c r="E154">
        <f t="shared" si="24"/>
        <v>238.02232952658471</v>
      </c>
      <c r="F154">
        <f t="shared" si="25"/>
        <v>-39.447911400177041</v>
      </c>
      <c r="G154">
        <f t="shared" si="36"/>
        <v>860.94017212552399</v>
      </c>
      <c r="H154">
        <f t="shared" si="37"/>
        <v>-636.94017212552399</v>
      </c>
      <c r="I154">
        <f t="shared" si="38"/>
        <v>636.94017212552399</v>
      </c>
      <c r="J154">
        <f t="shared" si="39"/>
        <v>405692.78286729212</v>
      </c>
      <c r="K154">
        <f t="shared" si="40"/>
        <v>-2.8434829112746605</v>
      </c>
      <c r="L154">
        <f t="shared" si="41"/>
        <v>2.8434829112746605</v>
      </c>
      <c r="M154">
        <f t="shared" si="34"/>
        <v>9.1938719396987274</v>
      </c>
      <c r="N154">
        <f t="shared" si="35"/>
        <v>2.8698979591836732E-3</v>
      </c>
    </row>
    <row r="155" spans="1:14" x14ac:dyDescent="0.25">
      <c r="A155" s="16">
        <v>2017</v>
      </c>
      <c r="B155" s="16">
        <v>10</v>
      </c>
      <c r="C155" s="16">
        <v>154</v>
      </c>
      <c r="D155" s="16">
        <v>212</v>
      </c>
      <c r="E155">
        <f t="shared" si="24"/>
        <v>207.55653453991658</v>
      </c>
      <c r="F155">
        <f t="shared" si="25"/>
        <v>-30.478546221705905</v>
      </c>
      <c r="G155">
        <f t="shared" si="36"/>
        <v>891.19932158853294</v>
      </c>
      <c r="H155">
        <f t="shared" si="37"/>
        <v>-679.19932158853294</v>
      </c>
      <c r="I155">
        <f t="shared" si="38"/>
        <v>679.19932158853294</v>
      </c>
      <c r="J155">
        <f t="shared" si="39"/>
        <v>461311.71844632342</v>
      </c>
      <c r="K155">
        <f t="shared" si="40"/>
        <v>-3.2037703848515706</v>
      </c>
      <c r="L155">
        <f t="shared" si="41"/>
        <v>3.2037703848515706</v>
      </c>
      <c r="M155">
        <f t="shared" si="34"/>
        <v>10.979171937345798</v>
      </c>
      <c r="N155">
        <f t="shared" si="35"/>
        <v>1.0902456390174439E-3</v>
      </c>
    </row>
    <row r="156" spans="1:14" x14ac:dyDescent="0.25">
      <c r="A156" s="16">
        <v>2017</v>
      </c>
      <c r="B156" s="16">
        <v>11</v>
      </c>
      <c r="C156" s="16">
        <v>155</v>
      </c>
      <c r="D156" s="16">
        <v>219</v>
      </c>
      <c r="E156">
        <f t="shared" si="24"/>
        <v>205.12506983465283</v>
      </c>
      <c r="F156">
        <f t="shared" si="25"/>
        <v>-2.4712810371921461</v>
      </c>
      <c r="G156">
        <f t="shared" si="36"/>
        <v>921.45847105154166</v>
      </c>
      <c r="H156">
        <f t="shared" si="37"/>
        <v>-702.45847105154166</v>
      </c>
      <c r="I156">
        <f t="shared" si="38"/>
        <v>702.45847105154166</v>
      </c>
      <c r="J156">
        <f t="shared" si="39"/>
        <v>493447.90355206962</v>
      </c>
      <c r="K156">
        <f t="shared" si="40"/>
        <v>-3.2075729271759892</v>
      </c>
      <c r="L156">
        <f t="shared" si="41"/>
        <v>3.2075729271759892</v>
      </c>
      <c r="M156">
        <f t="shared" si="34"/>
        <v>9.7754054303102134</v>
      </c>
      <c r="N156">
        <f t="shared" si="35"/>
        <v>4.8039031713267025E-2</v>
      </c>
    </row>
    <row r="157" spans="1:14" x14ac:dyDescent="0.25">
      <c r="A157" s="16">
        <v>2017</v>
      </c>
      <c r="B157" s="16">
        <v>12</v>
      </c>
      <c r="C157" s="16">
        <v>156</v>
      </c>
      <c r="D157" s="16">
        <v>267</v>
      </c>
      <c r="E157">
        <f t="shared" si="24"/>
        <v>245.70333147138217</v>
      </c>
      <c r="F157">
        <f t="shared" si="25"/>
        <v>40.51714743918027</v>
      </c>
      <c r="G157">
        <f t="shared" si="36"/>
        <v>951.71762051455062</v>
      </c>
      <c r="H157">
        <f t="shared" si="37"/>
        <v>-684.71762051455062</v>
      </c>
      <c r="I157">
        <f t="shared" si="38"/>
        <v>684.71762051455062</v>
      </c>
      <c r="J157">
        <f t="shared" si="39"/>
        <v>468838.21984310815</v>
      </c>
      <c r="K157">
        <f t="shared" si="40"/>
        <v>-2.5644854700919497</v>
      </c>
      <c r="L157">
        <f t="shared" si="41"/>
        <v>2.5644854700919497</v>
      </c>
    </row>
    <row r="158" spans="1:14" x14ac:dyDescent="0.25">
      <c r="A158" s="16">
        <v>2018</v>
      </c>
      <c r="B158" s="16">
        <v>1</v>
      </c>
      <c r="C158" s="16">
        <v>157</v>
      </c>
      <c r="D158" s="16"/>
      <c r="G158">
        <f>$E$157+$F$157*(C158-$C$157)</f>
        <v>286.22047891056246</v>
      </c>
    </row>
    <row r="159" spans="1:14" x14ac:dyDescent="0.25">
      <c r="A159" s="16">
        <v>2018</v>
      </c>
      <c r="B159" s="16">
        <v>2</v>
      </c>
      <c r="C159" s="16">
        <v>158</v>
      </c>
      <c r="D159" s="16"/>
      <c r="G159">
        <f t="shared" ref="G159:G181" si="42">$E$157+$F$157*(C159-$C$157)</f>
        <v>326.7376263497427</v>
      </c>
    </row>
    <row r="160" spans="1:14" x14ac:dyDescent="0.25">
      <c r="A160" s="16">
        <v>2018</v>
      </c>
      <c r="B160" s="16">
        <v>3</v>
      </c>
      <c r="C160" s="16">
        <v>159</v>
      </c>
      <c r="D160" s="16"/>
      <c r="G160">
        <f t="shared" si="42"/>
        <v>367.25477378892299</v>
      </c>
    </row>
    <row r="161" spans="1:7" x14ac:dyDescent="0.25">
      <c r="A161" s="16">
        <v>2018</v>
      </c>
      <c r="B161" s="16">
        <v>4</v>
      </c>
      <c r="C161" s="16">
        <v>160</v>
      </c>
      <c r="D161" s="16"/>
      <c r="G161">
        <f t="shared" si="42"/>
        <v>407.77192122810322</v>
      </c>
    </row>
    <row r="162" spans="1:7" x14ac:dyDescent="0.25">
      <c r="A162" s="16">
        <v>2018</v>
      </c>
      <c r="B162" s="16">
        <v>5</v>
      </c>
      <c r="C162" s="16">
        <v>161</v>
      </c>
      <c r="D162" s="16"/>
      <c r="G162">
        <f t="shared" si="42"/>
        <v>448.28906866728352</v>
      </c>
    </row>
    <row r="163" spans="1:7" x14ac:dyDescent="0.25">
      <c r="A163" s="16">
        <v>2018</v>
      </c>
      <c r="B163" s="16">
        <v>6</v>
      </c>
      <c r="C163" s="16">
        <v>162</v>
      </c>
      <c r="D163" s="16"/>
      <c r="G163">
        <f t="shared" si="42"/>
        <v>488.80621610646381</v>
      </c>
    </row>
    <row r="164" spans="1:7" x14ac:dyDescent="0.25">
      <c r="A164" s="16">
        <v>2018</v>
      </c>
      <c r="B164" s="16">
        <v>7</v>
      </c>
      <c r="C164" s="16">
        <v>163</v>
      </c>
      <c r="D164" s="16"/>
      <c r="G164">
        <f t="shared" si="42"/>
        <v>529.32336354564404</v>
      </c>
    </row>
    <row r="165" spans="1:7" x14ac:dyDescent="0.25">
      <c r="A165" s="16">
        <v>2018</v>
      </c>
      <c r="B165" s="16">
        <v>8</v>
      </c>
      <c r="C165" s="16">
        <v>164</v>
      </c>
      <c r="D165" s="16"/>
      <c r="G165">
        <f t="shared" si="42"/>
        <v>569.84051098482428</v>
      </c>
    </row>
    <row r="166" spans="1:7" x14ac:dyDescent="0.25">
      <c r="A166" s="16">
        <v>2018</v>
      </c>
      <c r="B166" s="16">
        <v>9</v>
      </c>
      <c r="C166" s="16">
        <v>165</v>
      </c>
      <c r="D166" s="16"/>
      <c r="G166">
        <f t="shared" si="42"/>
        <v>610.35765842400463</v>
      </c>
    </row>
    <row r="167" spans="1:7" x14ac:dyDescent="0.25">
      <c r="A167" s="16">
        <v>2018</v>
      </c>
      <c r="B167" s="16">
        <v>10</v>
      </c>
      <c r="C167" s="16">
        <v>166</v>
      </c>
      <c r="D167" s="16"/>
      <c r="G167">
        <f t="shared" si="42"/>
        <v>650.87480586318486</v>
      </c>
    </row>
    <row r="168" spans="1:7" x14ac:dyDescent="0.25">
      <c r="A168" s="16">
        <v>2018</v>
      </c>
      <c r="B168" s="16">
        <v>11</v>
      </c>
      <c r="C168" s="16">
        <v>167</v>
      </c>
      <c r="D168" s="16"/>
      <c r="G168">
        <f t="shared" si="42"/>
        <v>691.39195330236521</v>
      </c>
    </row>
    <row r="169" spans="1:7" x14ac:dyDescent="0.25">
      <c r="A169" s="16">
        <v>2018</v>
      </c>
      <c r="B169" s="16">
        <v>12</v>
      </c>
      <c r="C169" s="16">
        <v>168</v>
      </c>
      <c r="D169" s="16"/>
      <c r="G169">
        <f t="shared" si="42"/>
        <v>731.90910074154544</v>
      </c>
    </row>
    <row r="170" spans="1:7" x14ac:dyDescent="0.25">
      <c r="A170" s="16">
        <v>2019</v>
      </c>
      <c r="B170" s="16">
        <v>1</v>
      </c>
      <c r="C170" s="16">
        <v>169</v>
      </c>
      <c r="D170" s="16"/>
      <c r="G170">
        <f t="shared" si="42"/>
        <v>772.42624818072568</v>
      </c>
    </row>
    <row r="171" spans="1:7" x14ac:dyDescent="0.25">
      <c r="A171" s="16">
        <v>2019</v>
      </c>
      <c r="B171" s="16">
        <v>2</v>
      </c>
      <c r="C171" s="16">
        <v>170</v>
      </c>
      <c r="D171" s="16"/>
      <c r="G171">
        <f t="shared" si="42"/>
        <v>812.94339561990591</v>
      </c>
    </row>
    <row r="172" spans="1:7" x14ac:dyDescent="0.25">
      <c r="A172" s="16">
        <v>2019</v>
      </c>
      <c r="B172" s="16">
        <v>3</v>
      </c>
      <c r="C172" s="16">
        <v>171</v>
      </c>
      <c r="D172" s="16"/>
      <c r="G172">
        <f t="shared" si="42"/>
        <v>853.46054305908626</v>
      </c>
    </row>
    <row r="173" spans="1:7" x14ac:dyDescent="0.25">
      <c r="A173" s="16">
        <v>2019</v>
      </c>
      <c r="B173" s="16">
        <v>4</v>
      </c>
      <c r="C173" s="16">
        <v>172</v>
      </c>
      <c r="D173" s="16"/>
      <c r="G173">
        <f t="shared" si="42"/>
        <v>893.9776904982665</v>
      </c>
    </row>
    <row r="174" spans="1:7" x14ac:dyDescent="0.25">
      <c r="A174" s="16">
        <v>2019</v>
      </c>
      <c r="B174" s="16">
        <v>5</v>
      </c>
      <c r="C174" s="16">
        <v>173</v>
      </c>
      <c r="D174" s="16"/>
      <c r="G174">
        <f t="shared" si="42"/>
        <v>934.49483793744673</v>
      </c>
    </row>
    <row r="175" spans="1:7" x14ac:dyDescent="0.25">
      <c r="A175" s="16">
        <v>2019</v>
      </c>
      <c r="B175" s="16">
        <v>6</v>
      </c>
      <c r="C175" s="16">
        <v>174</v>
      </c>
      <c r="D175" s="16"/>
      <c r="G175">
        <f t="shared" si="42"/>
        <v>975.01198537662708</v>
      </c>
    </row>
    <row r="176" spans="1:7" x14ac:dyDescent="0.25">
      <c r="A176" s="16">
        <v>2019</v>
      </c>
      <c r="B176" s="16">
        <v>7</v>
      </c>
      <c r="C176" s="16">
        <v>175</v>
      </c>
      <c r="D176" s="16"/>
      <c r="G176">
        <f t="shared" si="42"/>
        <v>1015.5291328158073</v>
      </c>
    </row>
    <row r="177" spans="1:7" x14ac:dyDescent="0.25">
      <c r="A177" s="16">
        <v>2019</v>
      </c>
      <c r="B177" s="16">
        <v>8</v>
      </c>
      <c r="C177" s="16">
        <v>176</v>
      </c>
      <c r="D177" s="16"/>
      <c r="G177">
        <f t="shared" si="42"/>
        <v>1056.0462802549876</v>
      </c>
    </row>
    <row r="178" spans="1:7" x14ac:dyDescent="0.25">
      <c r="A178" s="16">
        <v>2019</v>
      </c>
      <c r="B178" s="16">
        <v>9</v>
      </c>
      <c r="C178" s="16">
        <v>177</v>
      </c>
      <c r="D178" s="16"/>
      <c r="G178">
        <f t="shared" si="42"/>
        <v>1096.5634276941678</v>
      </c>
    </row>
    <row r="179" spans="1:7" x14ac:dyDescent="0.25">
      <c r="A179" s="16">
        <v>2019</v>
      </c>
      <c r="B179" s="16">
        <v>10</v>
      </c>
      <c r="C179" s="16">
        <v>178</v>
      </c>
      <c r="D179" s="16"/>
      <c r="G179">
        <f t="shared" si="42"/>
        <v>1137.0805751333482</v>
      </c>
    </row>
    <row r="180" spans="1:7" x14ac:dyDescent="0.25">
      <c r="A180" s="16">
        <v>2019</v>
      </c>
      <c r="B180" s="16">
        <v>11</v>
      </c>
      <c r="C180" s="16">
        <v>179</v>
      </c>
      <c r="D180" s="16"/>
      <c r="G180">
        <f t="shared" si="42"/>
        <v>1177.5977225725283</v>
      </c>
    </row>
    <row r="181" spans="1:7" x14ac:dyDescent="0.25">
      <c r="A181" s="16">
        <v>2019</v>
      </c>
      <c r="B181" s="16">
        <v>12</v>
      </c>
      <c r="C181" s="16">
        <v>180</v>
      </c>
      <c r="D181" s="16"/>
      <c r="G181">
        <f t="shared" si="42"/>
        <v>1218.1148700117087</v>
      </c>
    </row>
  </sheetData>
  <mergeCells count="2">
    <mergeCell ref="R13:S13"/>
    <mergeCell ref="U13:V13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5A7A-5F09-4C5E-ADC2-5685FF3F4DC8}">
  <dimension ref="A1:G30"/>
  <sheetViews>
    <sheetView showGridLines="0" workbookViewId="0"/>
  </sheetViews>
  <sheetFormatPr defaultRowHeight="15.75" x14ac:dyDescent="0.25"/>
  <cols>
    <col min="1" max="1" width="2.28515625" customWidth="1"/>
    <col min="2" max="2" width="5.85546875" bestFit="1" customWidth="1"/>
    <col min="3" max="3" width="7.5703125" bestFit="1" customWidth="1"/>
    <col min="4" max="4" width="16.42578125" bestFit="1" customWidth="1"/>
    <col min="5" max="5" width="13" bestFit="1" customWidth="1"/>
    <col min="6" max="6" width="11.85546875" bestFit="1" customWidth="1"/>
    <col min="7" max="7" width="13" bestFit="1" customWidth="1"/>
  </cols>
  <sheetData>
    <row r="1" spans="1:5" x14ac:dyDescent="0.25">
      <c r="A1" s="3" t="s">
        <v>46</v>
      </c>
    </row>
    <row r="2" spans="1:5" x14ac:dyDescent="0.25">
      <c r="A2" s="3" t="s">
        <v>68</v>
      </c>
    </row>
    <row r="3" spans="1:5" x14ac:dyDescent="0.25">
      <c r="A3" s="3" t="s">
        <v>83</v>
      </c>
    </row>
    <row r="4" spans="1:5" x14ac:dyDescent="0.25">
      <c r="A4" s="3" t="s">
        <v>47</v>
      </c>
    </row>
    <row r="5" spans="1:5" x14ac:dyDescent="0.25">
      <c r="A5" s="3" t="s">
        <v>48</v>
      </c>
    </row>
    <row r="6" spans="1:5" x14ac:dyDescent="0.25">
      <c r="A6" s="3"/>
      <c r="B6" t="s">
        <v>49</v>
      </c>
    </row>
    <row r="7" spans="1:5" x14ac:dyDescent="0.25">
      <c r="A7" s="3"/>
      <c r="B7" t="s">
        <v>84</v>
      </c>
    </row>
    <row r="8" spans="1:5" x14ac:dyDescent="0.25">
      <c r="A8" s="3"/>
      <c r="B8" t="s">
        <v>85</v>
      </c>
    </row>
    <row r="9" spans="1:5" x14ac:dyDescent="0.25">
      <c r="A9" s="3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2" spans="1:5" x14ac:dyDescent="0.25">
      <c r="B12" t="s">
        <v>53</v>
      </c>
    </row>
    <row r="14" spans="1:5" ht="16.5" thickBot="1" x14ac:dyDescent="0.3">
      <c r="A14" t="s">
        <v>54</v>
      </c>
    </row>
    <row r="15" spans="1:5" ht="16.5" thickBot="1" x14ac:dyDescent="0.3">
      <c r="B15" s="28" t="s">
        <v>55</v>
      </c>
      <c r="C15" s="28" t="s">
        <v>56</v>
      </c>
      <c r="D15" s="28" t="s">
        <v>57</v>
      </c>
      <c r="E15" s="28" t="s">
        <v>58</v>
      </c>
    </row>
    <row r="16" spans="1:5" ht="16.5" thickBot="1" x14ac:dyDescent="0.3">
      <c r="B16" s="27" t="s">
        <v>72</v>
      </c>
      <c r="C16" s="27" t="s">
        <v>14</v>
      </c>
      <c r="D16" s="30">
        <v>2746.8958420373115</v>
      </c>
      <c r="E16" s="30">
        <v>2746.8958420373115</v>
      </c>
    </row>
    <row r="19" spans="1:7" ht="16.5" thickBot="1" x14ac:dyDescent="0.3">
      <c r="A19" t="s">
        <v>59</v>
      </c>
    </row>
    <row r="20" spans="1:7" ht="16.5" thickBot="1" x14ac:dyDescent="0.3">
      <c r="B20" s="28" t="s">
        <v>55</v>
      </c>
      <c r="C20" s="28" t="s">
        <v>56</v>
      </c>
      <c r="D20" s="28" t="s">
        <v>57</v>
      </c>
      <c r="E20" s="28" t="s">
        <v>58</v>
      </c>
      <c r="F20" s="28" t="s">
        <v>60</v>
      </c>
    </row>
    <row r="21" spans="1:7" x14ac:dyDescent="0.25">
      <c r="B21" s="29" t="s">
        <v>73</v>
      </c>
      <c r="C21" s="29" t="s">
        <v>74</v>
      </c>
      <c r="D21" s="31">
        <v>0.66902995326976755</v>
      </c>
      <c r="E21" s="31">
        <v>4.592955114596035E-3</v>
      </c>
      <c r="F21" s="29" t="s">
        <v>66</v>
      </c>
    </row>
    <row r="22" spans="1:7" ht="16.5" thickBot="1" x14ac:dyDescent="0.3">
      <c r="B22" s="27" t="s">
        <v>75</v>
      </c>
      <c r="C22" s="27" t="s">
        <v>76</v>
      </c>
      <c r="D22" s="30">
        <v>0.99858037521996523</v>
      </c>
      <c r="E22" s="30">
        <v>0.31921164426915882</v>
      </c>
      <c r="F22" s="27" t="s">
        <v>66</v>
      </c>
    </row>
    <row r="25" spans="1:7" ht="16.5" thickBot="1" x14ac:dyDescent="0.3">
      <c r="A25" t="s">
        <v>61</v>
      </c>
    </row>
    <row r="26" spans="1:7" ht="16.5" thickBot="1" x14ac:dyDescent="0.3">
      <c r="B26" s="28" t="s">
        <v>55</v>
      </c>
      <c r="C26" s="28" t="s">
        <v>56</v>
      </c>
      <c r="D26" s="28" t="s">
        <v>62</v>
      </c>
      <c r="E26" s="28" t="s">
        <v>63</v>
      </c>
      <c r="F26" s="28" t="s">
        <v>64</v>
      </c>
      <c r="G26" s="28" t="s">
        <v>65</v>
      </c>
    </row>
    <row r="27" spans="1:7" x14ac:dyDescent="0.25">
      <c r="B27" s="29" t="s">
        <v>73</v>
      </c>
      <c r="C27" s="29" t="s">
        <v>74</v>
      </c>
      <c r="D27" s="31">
        <v>4.592955114596035E-3</v>
      </c>
      <c r="E27" s="29" t="s">
        <v>77</v>
      </c>
      <c r="F27" s="29" t="s">
        <v>67</v>
      </c>
      <c r="G27" s="29">
        <v>0.99540704488540321</v>
      </c>
    </row>
    <row r="28" spans="1:7" x14ac:dyDescent="0.25">
      <c r="B28" s="29" t="s">
        <v>73</v>
      </c>
      <c r="C28" s="29" t="s">
        <v>74</v>
      </c>
      <c r="D28" s="31">
        <v>4.592955114596035E-3</v>
      </c>
      <c r="E28" s="29" t="s">
        <v>78</v>
      </c>
      <c r="F28" s="29" t="s">
        <v>67</v>
      </c>
      <c r="G28" s="31">
        <v>4.592955114596035E-3</v>
      </c>
    </row>
    <row r="29" spans="1:7" x14ac:dyDescent="0.25">
      <c r="B29" s="29" t="s">
        <v>75</v>
      </c>
      <c r="C29" s="29" t="s">
        <v>76</v>
      </c>
      <c r="D29" s="31">
        <v>0.31921164426915882</v>
      </c>
      <c r="E29" s="29" t="s">
        <v>79</v>
      </c>
      <c r="F29" s="29" t="s">
        <v>67</v>
      </c>
      <c r="G29" s="29">
        <v>0.68078835573084096</v>
      </c>
    </row>
    <row r="30" spans="1:7" ht="16.5" thickBot="1" x14ac:dyDescent="0.3">
      <c r="B30" s="27" t="s">
        <v>75</v>
      </c>
      <c r="C30" s="27" t="s">
        <v>76</v>
      </c>
      <c r="D30" s="30">
        <v>0.31921164426915882</v>
      </c>
      <c r="E30" s="27" t="s">
        <v>80</v>
      </c>
      <c r="F30" s="27" t="s">
        <v>67</v>
      </c>
      <c r="G30" s="30">
        <v>0.31921164426915882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6F95-8CA1-4C5C-85EE-429013CC761F}">
  <dimension ref="A1:Y181"/>
  <sheetViews>
    <sheetView topLeftCell="K1" workbookViewId="0">
      <pane ySplit="1" topLeftCell="A2" activePane="bottomLeft" state="frozen"/>
      <selection pane="bottomLeft" activeCell="V6" sqref="V6"/>
    </sheetView>
  </sheetViews>
  <sheetFormatPr defaultRowHeight="15.75" x14ac:dyDescent="0.25"/>
  <cols>
    <col min="5" max="5" width="12" bestFit="1" customWidth="1"/>
    <col min="8" max="9" width="11" bestFit="1" customWidth="1"/>
  </cols>
  <sheetData>
    <row r="1" spans="1:25" ht="58.5" thickBot="1" x14ac:dyDescent="0.3">
      <c r="A1" s="14" t="s">
        <v>0</v>
      </c>
      <c r="B1" s="14" t="s">
        <v>1</v>
      </c>
      <c r="C1" s="14" t="s">
        <v>81</v>
      </c>
      <c r="D1" s="14" t="s">
        <v>2</v>
      </c>
      <c r="E1" s="17" t="s">
        <v>28</v>
      </c>
      <c r="F1" s="18" t="s">
        <v>29</v>
      </c>
      <c r="G1" s="19" t="s">
        <v>30</v>
      </c>
      <c r="H1" s="20" t="s">
        <v>31</v>
      </c>
      <c r="I1" s="20" t="s">
        <v>32</v>
      </c>
      <c r="J1" s="18" t="s">
        <v>33</v>
      </c>
      <c r="K1" s="13" t="s">
        <v>22</v>
      </c>
      <c r="L1" s="13" t="s">
        <v>23</v>
      </c>
      <c r="M1" s="13" t="s">
        <v>24</v>
      </c>
      <c r="N1" s="13" t="s">
        <v>8</v>
      </c>
      <c r="O1" s="13" t="s">
        <v>9</v>
      </c>
      <c r="P1" s="15" t="s">
        <v>10</v>
      </c>
      <c r="Q1" s="15" t="s">
        <v>11</v>
      </c>
      <c r="S1" s="2" t="s">
        <v>7</v>
      </c>
      <c r="T1" s="13"/>
    </row>
    <row r="2" spans="1:25" x14ac:dyDescent="0.25">
      <c r="A2" s="16">
        <v>2005</v>
      </c>
      <c r="B2" s="16">
        <v>1</v>
      </c>
      <c r="C2" s="16">
        <v>1</v>
      </c>
      <c r="D2" s="16">
        <v>141</v>
      </c>
      <c r="E2" s="21">
        <f>D13-D2</f>
        <v>-28</v>
      </c>
      <c r="F2" s="22"/>
      <c r="G2" s="23"/>
      <c r="H2" s="24"/>
      <c r="I2" s="24">
        <f t="shared" ref="I2:I13" si="0">D2/$F$13</f>
        <v>1.071564281190627</v>
      </c>
      <c r="J2" s="22"/>
      <c r="U2" s="3" t="s">
        <v>25</v>
      </c>
      <c r="V2">
        <v>1.5917039949408272E-2</v>
      </c>
    </row>
    <row r="3" spans="1:25" x14ac:dyDescent="0.25">
      <c r="A3" s="16">
        <v>2005</v>
      </c>
      <c r="B3" s="16">
        <v>2</v>
      </c>
      <c r="C3" s="16">
        <v>2</v>
      </c>
      <c r="D3" s="16">
        <v>126</v>
      </c>
      <c r="E3" s="21">
        <f t="shared" ref="E3:E66" si="1">D14-D3</f>
        <v>14</v>
      </c>
      <c r="I3" s="24">
        <f t="shared" si="0"/>
        <v>0.95756808106396452</v>
      </c>
      <c r="U3" s="3" t="s">
        <v>34</v>
      </c>
      <c r="V3">
        <v>0.13013701985130879</v>
      </c>
    </row>
    <row r="4" spans="1:25" ht="16.5" thickBot="1" x14ac:dyDescent="0.3">
      <c r="A4" s="16">
        <v>2005</v>
      </c>
      <c r="B4" s="16">
        <v>3</v>
      </c>
      <c r="C4" s="16">
        <v>3</v>
      </c>
      <c r="D4" s="16">
        <v>144</v>
      </c>
      <c r="E4" s="21">
        <f t="shared" si="1"/>
        <v>-4</v>
      </c>
      <c r="I4" s="24">
        <f t="shared" si="0"/>
        <v>1.0943635212159595</v>
      </c>
      <c r="U4" s="11" t="s">
        <v>35</v>
      </c>
      <c r="V4" s="7">
        <v>0.77628375951958994</v>
      </c>
    </row>
    <row r="5" spans="1:25" x14ac:dyDescent="0.25">
      <c r="A5" s="16">
        <v>2005</v>
      </c>
      <c r="B5" s="16">
        <v>4</v>
      </c>
      <c r="C5" s="16">
        <v>4</v>
      </c>
      <c r="D5" s="16">
        <v>160</v>
      </c>
      <c r="E5" s="21">
        <f t="shared" si="1"/>
        <v>-18</v>
      </c>
      <c r="I5" s="24">
        <f t="shared" si="0"/>
        <v>1.2159594680177326</v>
      </c>
      <c r="U5" s="3" t="s">
        <v>27</v>
      </c>
      <c r="V5">
        <f>SUM(M14:M133)</f>
        <v>41571.163156029179</v>
      </c>
    </row>
    <row r="6" spans="1:25" x14ac:dyDescent="0.25">
      <c r="A6" s="16">
        <v>2005</v>
      </c>
      <c r="B6" s="16">
        <v>5</v>
      </c>
      <c r="C6" s="16">
        <v>5</v>
      </c>
      <c r="D6" s="16">
        <v>155</v>
      </c>
      <c r="E6" s="21">
        <f t="shared" si="1"/>
        <v>3</v>
      </c>
      <c r="I6" s="24">
        <f t="shared" si="0"/>
        <v>1.1779607346421785</v>
      </c>
    </row>
    <row r="7" spans="1:25" x14ac:dyDescent="0.25">
      <c r="A7" s="16">
        <v>2005</v>
      </c>
      <c r="B7" s="16">
        <v>6</v>
      </c>
      <c r="C7" s="16">
        <v>6</v>
      </c>
      <c r="D7" s="16">
        <v>131</v>
      </c>
      <c r="E7" s="21">
        <f t="shared" si="1"/>
        <v>24</v>
      </c>
      <c r="I7" s="24">
        <f t="shared" si="0"/>
        <v>0.99556681443951867</v>
      </c>
    </row>
    <row r="8" spans="1:25" x14ac:dyDescent="0.25">
      <c r="A8" s="16">
        <v>2005</v>
      </c>
      <c r="B8" s="16">
        <v>7</v>
      </c>
      <c r="C8" s="16">
        <v>7</v>
      </c>
      <c r="D8" s="16">
        <v>145</v>
      </c>
      <c r="E8" s="21">
        <f t="shared" si="1"/>
        <v>-11</v>
      </c>
      <c r="I8" s="24">
        <f t="shared" si="0"/>
        <v>1.1019632678910702</v>
      </c>
    </row>
    <row r="9" spans="1:25" x14ac:dyDescent="0.25">
      <c r="A9" s="16">
        <v>2005</v>
      </c>
      <c r="B9" s="16">
        <v>8</v>
      </c>
      <c r="C9" s="16">
        <v>8</v>
      </c>
      <c r="D9" s="16">
        <v>145</v>
      </c>
      <c r="E9" s="21">
        <f t="shared" si="1"/>
        <v>0</v>
      </c>
      <c r="I9" s="24">
        <f t="shared" si="0"/>
        <v>1.1019632678910702</v>
      </c>
      <c r="U9" s="26" t="s">
        <v>40</v>
      </c>
      <c r="V9" s="26"/>
      <c r="X9" s="26" t="s">
        <v>41</v>
      </c>
      <c r="Y9" s="26"/>
    </row>
    <row r="10" spans="1:25" x14ac:dyDescent="0.25">
      <c r="A10" s="16">
        <v>2005</v>
      </c>
      <c r="B10" s="16">
        <v>9</v>
      </c>
      <c r="C10" s="16">
        <v>9</v>
      </c>
      <c r="D10" s="16">
        <v>115</v>
      </c>
      <c r="E10" s="21">
        <f t="shared" si="1"/>
        <v>36</v>
      </c>
      <c r="I10" s="24">
        <f t="shared" si="0"/>
        <v>0.87397086763774534</v>
      </c>
      <c r="U10" t="s">
        <v>14</v>
      </c>
      <c r="V10">
        <f>SUM(M14:M133)</f>
        <v>41571.163156029179</v>
      </c>
      <c r="X10" t="s">
        <v>14</v>
      </c>
      <c r="Y10">
        <f>SUM(M134:M157)</f>
        <v>20182.779883226209</v>
      </c>
    </row>
    <row r="11" spans="1:25" x14ac:dyDescent="0.25">
      <c r="A11" s="16">
        <v>2005</v>
      </c>
      <c r="B11" s="16">
        <v>10</v>
      </c>
      <c r="C11" s="16">
        <v>10</v>
      </c>
      <c r="D11" s="16">
        <v>110</v>
      </c>
      <c r="E11" s="21">
        <f t="shared" si="1"/>
        <v>12</v>
      </c>
      <c r="I11" s="24">
        <f t="shared" si="0"/>
        <v>0.83597213426219119</v>
      </c>
      <c r="U11" t="s">
        <v>42</v>
      </c>
      <c r="V11">
        <f>AVERAGE(M14:M133)</f>
        <v>346.42635963357651</v>
      </c>
      <c r="X11" t="s">
        <v>42</v>
      </c>
      <c r="Y11">
        <f>AVERAGE(M134:M157)</f>
        <v>840.94916180109203</v>
      </c>
    </row>
    <row r="12" spans="1:25" x14ac:dyDescent="0.25">
      <c r="A12" s="16">
        <v>2005</v>
      </c>
      <c r="B12" s="16">
        <v>11</v>
      </c>
      <c r="C12" s="16">
        <v>11</v>
      </c>
      <c r="D12" s="16">
        <v>94</v>
      </c>
      <c r="E12" s="21">
        <f t="shared" si="1"/>
        <v>20</v>
      </c>
      <c r="I12" s="24">
        <f t="shared" si="0"/>
        <v>0.71437618746041798</v>
      </c>
      <c r="U12" t="s">
        <v>43</v>
      </c>
      <c r="V12">
        <f>AVERAGE(N14:N133)</f>
        <v>1.3034266555908372E-2</v>
      </c>
      <c r="X12" t="s">
        <v>43</v>
      </c>
      <c r="Y12">
        <f>AVERAGE(N134:N157)</f>
        <v>-9.3843920825734076E-2</v>
      </c>
    </row>
    <row r="13" spans="1:25" x14ac:dyDescent="0.25">
      <c r="A13" s="16">
        <v>2005</v>
      </c>
      <c r="B13" s="16">
        <v>12</v>
      </c>
      <c r="C13" s="16">
        <v>12</v>
      </c>
      <c r="D13" s="16">
        <v>113</v>
      </c>
      <c r="E13" s="21">
        <f t="shared" si="1"/>
        <v>-9</v>
      </c>
      <c r="F13">
        <f>AVERAGE(D2:D13)</f>
        <v>131.58333333333334</v>
      </c>
      <c r="G13">
        <f>SUM(E2:E13)/144</f>
        <v>0.27083333333333331</v>
      </c>
      <c r="I13" s="24">
        <f t="shared" si="0"/>
        <v>0.8587713742875237</v>
      </c>
      <c r="U13" t="s">
        <v>44</v>
      </c>
      <c r="V13">
        <f>AVERAGE(O14:O133)</f>
        <v>7.076744224967306E-2</v>
      </c>
      <c r="X13" t="s">
        <v>44</v>
      </c>
      <c r="Y13">
        <f>AVERAGE(O134:O157)</f>
        <v>9.3843920825734076E-2</v>
      </c>
    </row>
    <row r="14" spans="1:25" x14ac:dyDescent="0.25">
      <c r="A14" s="16">
        <v>2006</v>
      </c>
      <c r="B14" s="16">
        <v>1</v>
      </c>
      <c r="C14" s="16">
        <v>13</v>
      </c>
      <c r="D14" s="16">
        <v>140</v>
      </c>
      <c r="E14" s="21">
        <f t="shared" si="1"/>
        <v>-15</v>
      </c>
      <c r="F14">
        <f t="shared" ref="F14:F45" si="2">alpha4*(D14/H14)+(1-alpha4)*(F13+G13)</f>
        <v>131.83500177917441</v>
      </c>
      <c r="G14">
        <f t="shared" ref="G14:G45" si="3">beta4*(F14-F13)+(1-beta4)*G13</f>
        <v>0.26833927198930357</v>
      </c>
      <c r="H14" s="25">
        <f>I2</f>
        <v>1.071564281190627</v>
      </c>
      <c r="I14" s="24">
        <f t="shared" ref="I14:I45" si="4">gamma4*(D14/F14)+(1-gamma4)*H14</f>
        <v>1.0640880335327478</v>
      </c>
      <c r="J14">
        <f>(F13+G13)*H14</f>
        <v>141.29021532615582</v>
      </c>
      <c r="K14">
        <f>D14-J14</f>
        <v>-1.2902153261558169</v>
      </c>
      <c r="L14">
        <f>ABS(K14)</f>
        <v>1.2902153261558169</v>
      </c>
      <c r="M14">
        <f>K14^2</f>
        <v>1.664655587847361</v>
      </c>
      <c r="N14">
        <f>K14/D14</f>
        <v>-9.2158237582558346E-3</v>
      </c>
      <c r="O14">
        <f>ABS(N14)</f>
        <v>9.2158237582558346E-3</v>
      </c>
      <c r="P14">
        <f>((J15-D15)/D14)^2</f>
        <v>9.3013035119677654E-3</v>
      </c>
      <c r="Q14">
        <f>((D15-D14)/D14)^2</f>
        <v>0</v>
      </c>
      <c r="S14">
        <v>52.957071977541084</v>
      </c>
      <c r="U14" t="s">
        <v>45</v>
      </c>
      <c r="V14">
        <f>SQRT(SUM(P14:P132)/SUM(Q14:Q132))</f>
        <v>0.74131275572483923</v>
      </c>
      <c r="X14" t="s">
        <v>45</v>
      </c>
      <c r="Y14">
        <f>SQRT(SUM(P134:P156)/SUM(Q134:Q156))</f>
        <v>0.80566991276222044</v>
      </c>
    </row>
    <row r="15" spans="1:25" x14ac:dyDescent="0.25">
      <c r="A15" s="16">
        <v>2006</v>
      </c>
      <c r="B15" s="16">
        <v>2</v>
      </c>
      <c r="C15" s="16">
        <v>14</v>
      </c>
      <c r="D15" s="16">
        <v>140</v>
      </c>
      <c r="E15" s="21">
        <f t="shared" si="1"/>
        <v>12</v>
      </c>
      <c r="F15">
        <f t="shared" si="2"/>
        <v>132.32777708680533</v>
      </c>
      <c r="G15">
        <f t="shared" si="3"/>
        <v>0.29754670881494588</v>
      </c>
      <c r="H15" s="25">
        <f t="shared" ref="H15:H78" si="5">I3</f>
        <v>0.95756808106396452</v>
      </c>
      <c r="I15" s="24">
        <f t="shared" si="4"/>
        <v>1.03551539230467</v>
      </c>
      <c r="J15">
        <f t="shared" ref="J15:J78" si="6">(F14+G14)*H15</f>
        <v>126.49794279250128</v>
      </c>
      <c r="K15">
        <f t="shared" ref="K15:K78" si="7">D15-J15</f>
        <v>13.502057207498723</v>
      </c>
      <c r="L15">
        <f t="shared" ref="L15:L78" si="8">ABS(K15)</f>
        <v>13.502057207498723</v>
      </c>
      <c r="M15">
        <f t="shared" ref="M15:M78" si="9">K15^2</f>
        <v>182.30554883456821</v>
      </c>
      <c r="N15">
        <f t="shared" ref="N15:N78" si="10">K15/D15</f>
        <v>9.6443265767848022E-2</v>
      </c>
      <c r="O15">
        <f t="shared" ref="O15:O78" si="11">ABS(N15)</f>
        <v>9.6443265767848022E-2</v>
      </c>
      <c r="P15">
        <f t="shared" ref="P15:P78" si="12">((J16-D16)/D15)^2</f>
        <v>5.0314218299773593E-4</v>
      </c>
      <c r="Q15">
        <f t="shared" ref="Q15:Q78" si="13">((D16-D15)/D15)^2</f>
        <v>2.040816326530612E-4</v>
      </c>
      <c r="S15">
        <v>3939.7185357639651</v>
      </c>
    </row>
    <row r="16" spans="1:25" x14ac:dyDescent="0.25">
      <c r="A16" s="16">
        <v>2006</v>
      </c>
      <c r="B16" s="16">
        <v>3</v>
      </c>
      <c r="C16" s="16">
        <v>15</v>
      </c>
      <c r="D16" s="16">
        <v>142</v>
      </c>
      <c r="E16" s="21">
        <f t="shared" si="1"/>
        <v>50</v>
      </c>
      <c r="F16">
        <f t="shared" si="2"/>
        <v>132.57964926439757</v>
      </c>
      <c r="G16">
        <f t="shared" si="3"/>
        <v>0.29160276143851832</v>
      </c>
      <c r="H16" s="25">
        <f t="shared" si="5"/>
        <v>1.0943635212159595</v>
      </c>
      <c r="I16" s="24">
        <f t="shared" si="4"/>
        <v>1.0762689312138192</v>
      </c>
      <c r="J16">
        <f t="shared" si="6"/>
        <v>145.14031635138176</v>
      </c>
      <c r="K16">
        <f t="shared" si="7"/>
        <v>-3.140316351381756</v>
      </c>
      <c r="L16">
        <f t="shared" si="8"/>
        <v>3.140316351381756</v>
      </c>
      <c r="M16">
        <f t="shared" si="9"/>
        <v>9.8615867867556251</v>
      </c>
      <c r="N16">
        <f t="shared" si="10"/>
        <v>-2.2114903882970112E-2</v>
      </c>
      <c r="O16">
        <f t="shared" si="11"/>
        <v>2.2114903882970112E-2</v>
      </c>
      <c r="P16">
        <f t="shared" si="12"/>
        <v>6.3066663435139107E-4</v>
      </c>
      <c r="Q16">
        <f t="shared" si="13"/>
        <v>1.2695893671890498E-2</v>
      </c>
      <c r="S16">
        <v>4447.8273167411671</v>
      </c>
    </row>
    <row r="17" spans="1:19" x14ac:dyDescent="0.25">
      <c r="A17" s="16">
        <v>2006</v>
      </c>
      <c r="B17" s="16">
        <v>4</v>
      </c>
      <c r="C17" s="16">
        <v>16</v>
      </c>
      <c r="D17" s="16">
        <v>158</v>
      </c>
      <c r="E17" s="21">
        <f t="shared" si="1"/>
        <v>11</v>
      </c>
      <c r="F17">
        <f t="shared" si="2"/>
        <v>132.82457195788916</v>
      </c>
      <c r="G17">
        <f t="shared" si="3"/>
        <v>0.28552795650944829</v>
      </c>
      <c r="H17" s="25">
        <f t="shared" si="5"/>
        <v>1.2159594680177326</v>
      </c>
      <c r="I17" s="24">
        <f t="shared" si="4"/>
        <v>1.1954496380860664</v>
      </c>
      <c r="J17">
        <f t="shared" si="6"/>
        <v>161.56605692818573</v>
      </c>
      <c r="K17">
        <f t="shared" si="7"/>
        <v>-3.5660569281857306</v>
      </c>
      <c r="L17">
        <f t="shared" si="8"/>
        <v>3.5660569281857306</v>
      </c>
      <c r="M17">
        <f t="shared" si="9"/>
        <v>12.716762015061448</v>
      </c>
      <c r="N17">
        <f t="shared" si="10"/>
        <v>-2.2569980558137536E-2</v>
      </c>
      <c r="O17">
        <f t="shared" si="11"/>
        <v>2.2569980558137536E-2</v>
      </c>
      <c r="P17">
        <f t="shared" si="12"/>
        <v>1.2956650528910999E-4</v>
      </c>
      <c r="Q17">
        <f t="shared" si="13"/>
        <v>3.6051914757250441E-4</v>
      </c>
      <c r="S17">
        <v>4211.6856031637535</v>
      </c>
    </row>
    <row r="18" spans="1:19" x14ac:dyDescent="0.25">
      <c r="A18" s="16">
        <v>2006</v>
      </c>
      <c r="B18" s="16">
        <v>5</v>
      </c>
      <c r="C18" s="16">
        <v>17</v>
      </c>
      <c r="D18" s="16">
        <v>155</v>
      </c>
      <c r="E18" s="21">
        <f t="shared" si="1"/>
        <v>22</v>
      </c>
      <c r="F18">
        <f t="shared" si="2"/>
        <v>133.08579830973437</v>
      </c>
      <c r="G18">
        <f t="shared" si="3"/>
        <v>0.28236541810083959</v>
      </c>
      <c r="H18" s="25">
        <f t="shared" si="5"/>
        <v>1.1779607346421785</v>
      </c>
      <c r="I18" s="24">
        <f t="shared" si="4"/>
        <v>1.1676373060592042</v>
      </c>
      <c r="J18">
        <f t="shared" si="6"/>
        <v>156.79847108345876</v>
      </c>
      <c r="K18">
        <f t="shared" si="7"/>
        <v>-1.7984710834587645</v>
      </c>
      <c r="L18">
        <f t="shared" si="8"/>
        <v>1.7984710834587645</v>
      </c>
      <c r="M18">
        <f t="shared" si="9"/>
        <v>3.2344982380373422</v>
      </c>
      <c r="N18">
        <f t="shared" si="10"/>
        <v>-1.1603039248121061E-2</v>
      </c>
      <c r="O18">
        <f t="shared" si="11"/>
        <v>1.1603039248121061E-2</v>
      </c>
      <c r="P18">
        <f t="shared" si="12"/>
        <v>6.226554832321401E-5</v>
      </c>
      <c r="Q18">
        <f t="shared" si="13"/>
        <v>1.8355879292403749E-2</v>
      </c>
      <c r="S18">
        <v>0.27856259097475311</v>
      </c>
    </row>
    <row r="19" spans="1:19" x14ac:dyDescent="0.25">
      <c r="A19" s="16">
        <v>2006</v>
      </c>
      <c r="B19" s="16">
        <v>6</v>
      </c>
      <c r="C19" s="16">
        <v>18</v>
      </c>
      <c r="D19" s="16">
        <v>134</v>
      </c>
      <c r="E19" s="21">
        <f t="shared" si="1"/>
        <v>52</v>
      </c>
      <c r="F19">
        <f t="shared" si="2"/>
        <v>133.38771826320431</v>
      </c>
      <c r="G19">
        <f t="shared" si="3"/>
        <v>0.28491018705835058</v>
      </c>
      <c r="H19" s="25">
        <f t="shared" si="5"/>
        <v>0.99556681443951867</v>
      </c>
      <c r="I19" s="24">
        <f t="shared" si="4"/>
        <v>1.0025715537213771</v>
      </c>
      <c r="J19">
        <f t="shared" si="6"/>
        <v>132.77691791016906</v>
      </c>
      <c r="K19">
        <f t="shared" si="7"/>
        <v>1.2230820898309389</v>
      </c>
      <c r="L19">
        <f t="shared" si="8"/>
        <v>1.2230820898309389</v>
      </c>
      <c r="M19">
        <f t="shared" si="9"/>
        <v>1.4959297984652169</v>
      </c>
      <c r="N19">
        <f t="shared" si="10"/>
        <v>9.1274782823204392E-3</v>
      </c>
      <c r="O19">
        <f t="shared" si="11"/>
        <v>9.1274782823204392E-3</v>
      </c>
      <c r="P19">
        <f t="shared" si="12"/>
        <v>2.9520534617006081E-4</v>
      </c>
      <c r="Q19">
        <f t="shared" si="13"/>
        <v>6.7386945867676544E-3</v>
      </c>
      <c r="S19">
        <v>486.37521410259586</v>
      </c>
    </row>
    <row r="20" spans="1:19" x14ac:dyDescent="0.25">
      <c r="A20" s="16">
        <v>2006</v>
      </c>
      <c r="B20" s="16">
        <v>7</v>
      </c>
      <c r="C20" s="16">
        <v>19</v>
      </c>
      <c r="D20" s="16">
        <v>145</v>
      </c>
      <c r="E20" s="21">
        <f t="shared" si="1"/>
        <v>37</v>
      </c>
      <c r="F20">
        <f t="shared" si="2"/>
        <v>133.6393730564204</v>
      </c>
      <c r="G20">
        <f t="shared" si="3"/>
        <v>0.28058242920973731</v>
      </c>
      <c r="H20" s="25">
        <f t="shared" si="5"/>
        <v>1.1019632678910702</v>
      </c>
      <c r="I20" s="24">
        <f t="shared" si="4"/>
        <v>1.088802395134814</v>
      </c>
      <c r="J20">
        <f t="shared" si="6"/>
        <v>147.3023264746403</v>
      </c>
      <c r="K20">
        <f t="shared" si="7"/>
        <v>-2.3023264746402958</v>
      </c>
      <c r="L20">
        <f t="shared" si="8"/>
        <v>2.3023264746402958</v>
      </c>
      <c r="M20">
        <f t="shared" si="9"/>
        <v>5.300707195829613</v>
      </c>
      <c r="N20">
        <f t="shared" si="10"/>
        <v>-1.5878113618208938E-2</v>
      </c>
      <c r="O20">
        <f t="shared" si="11"/>
        <v>1.5878113618208938E-2</v>
      </c>
      <c r="P20">
        <f t="shared" si="12"/>
        <v>5.5797875407628274E-4</v>
      </c>
      <c r="Q20">
        <f t="shared" si="13"/>
        <v>1.7122473246135553E-3</v>
      </c>
      <c r="S20">
        <v>1938.2899020325965</v>
      </c>
    </row>
    <row r="21" spans="1:19" x14ac:dyDescent="0.25">
      <c r="A21" s="16">
        <v>2006</v>
      </c>
      <c r="B21" s="16">
        <v>8</v>
      </c>
      <c r="C21" s="16">
        <v>20</v>
      </c>
      <c r="D21" s="16">
        <v>151</v>
      </c>
      <c r="E21" s="21">
        <f t="shared" si="1"/>
        <v>30</v>
      </c>
      <c r="F21">
        <f t="shared" si="2"/>
        <v>133.96942891569265</v>
      </c>
      <c r="G21">
        <f t="shared" si="3"/>
        <v>0.28702075395989479</v>
      </c>
      <c r="H21" s="25">
        <f t="shared" si="5"/>
        <v>1.1019632678910702</v>
      </c>
      <c r="I21" s="24">
        <f t="shared" si="4"/>
        <v>1.1214942166160289</v>
      </c>
      <c r="J21">
        <f t="shared" si="6"/>
        <v>147.57487178277165</v>
      </c>
      <c r="K21">
        <f t="shared" si="7"/>
        <v>3.4251282172283481</v>
      </c>
      <c r="L21">
        <f t="shared" si="8"/>
        <v>3.4251282172283481</v>
      </c>
      <c r="M21">
        <f t="shared" si="9"/>
        <v>11.731503304453842</v>
      </c>
      <c r="N21">
        <f t="shared" si="10"/>
        <v>2.2682968326015549E-2</v>
      </c>
      <c r="O21">
        <f t="shared" si="11"/>
        <v>2.2682968326015549E-2</v>
      </c>
      <c r="P21">
        <f t="shared" si="12"/>
        <v>9.5394016725634258E-4</v>
      </c>
      <c r="Q21">
        <f t="shared" si="13"/>
        <v>3.6884347177755364E-2</v>
      </c>
      <c r="S21">
        <v>5794.9733346062712</v>
      </c>
    </row>
    <row r="22" spans="1:19" x14ac:dyDescent="0.25">
      <c r="A22" s="16">
        <v>2006</v>
      </c>
      <c r="B22" s="16">
        <v>9</v>
      </c>
      <c r="C22" s="16">
        <v>21</v>
      </c>
      <c r="D22" s="16">
        <v>122</v>
      </c>
      <c r="E22" s="21">
        <f t="shared" si="1"/>
        <v>48</v>
      </c>
      <c r="F22">
        <f t="shared" si="2"/>
        <v>134.34138783286315</v>
      </c>
      <c r="G22">
        <f t="shared" si="3"/>
        <v>0.29807435339176735</v>
      </c>
      <c r="H22" s="25">
        <f t="shared" si="5"/>
        <v>0.87397086763774534</v>
      </c>
      <c r="I22" s="24">
        <f t="shared" si="4"/>
        <v>0.90049125706500777</v>
      </c>
      <c r="J22">
        <f t="shared" si="6"/>
        <v>117.33622580374951</v>
      </c>
      <c r="K22">
        <f t="shared" si="7"/>
        <v>4.6637741962504862</v>
      </c>
      <c r="L22">
        <f t="shared" si="8"/>
        <v>4.6637741962504862</v>
      </c>
      <c r="M22">
        <f t="shared" si="9"/>
        <v>21.750789753611869</v>
      </c>
      <c r="N22">
        <f t="shared" si="10"/>
        <v>3.8227657346315461E-2</v>
      </c>
      <c r="O22">
        <f t="shared" si="11"/>
        <v>3.8227657346315461E-2</v>
      </c>
      <c r="P22">
        <f t="shared" si="12"/>
        <v>1.4031789763268532E-4</v>
      </c>
      <c r="Q22">
        <f t="shared" si="13"/>
        <v>4.2999193765116909E-3</v>
      </c>
      <c r="S22">
        <v>3795.9014178587649</v>
      </c>
    </row>
    <row r="23" spans="1:19" x14ac:dyDescent="0.25">
      <c r="A23" s="16">
        <v>2006</v>
      </c>
      <c r="B23" s="16">
        <v>10</v>
      </c>
      <c r="C23" s="16">
        <v>22</v>
      </c>
      <c r="D23" s="16">
        <v>114</v>
      </c>
      <c r="E23" s="21">
        <f t="shared" si="1"/>
        <v>23</v>
      </c>
      <c r="F23">
        <f t="shared" si="2"/>
        <v>134.66697828569761</v>
      </c>
      <c r="G23">
        <f t="shared" si="3"/>
        <v>0.30165521657117184</v>
      </c>
      <c r="H23" s="25">
        <f t="shared" si="5"/>
        <v>0.83597213426219119</v>
      </c>
      <c r="I23" s="24">
        <f t="shared" si="4"/>
        <v>0.84417012573330241</v>
      </c>
      <c r="J23">
        <f t="shared" si="6"/>
        <v>112.55483855975712</v>
      </c>
      <c r="K23">
        <f t="shared" si="7"/>
        <v>1.4451614402428845</v>
      </c>
      <c r="L23">
        <f t="shared" si="8"/>
        <v>1.4451614402428845</v>
      </c>
      <c r="M23">
        <f t="shared" si="9"/>
        <v>2.0884915883648882</v>
      </c>
      <c r="N23">
        <f t="shared" si="10"/>
        <v>1.2676854738972671E-2</v>
      </c>
      <c r="O23">
        <f t="shared" si="11"/>
        <v>1.2676854738972671E-2</v>
      </c>
      <c r="P23">
        <f t="shared" si="12"/>
        <v>4.4229758970105101E-3</v>
      </c>
      <c r="Q23">
        <f t="shared" si="13"/>
        <v>7.6946752847029849E-3</v>
      </c>
      <c r="S23">
        <v>995.22338593576819</v>
      </c>
    </row>
    <row r="24" spans="1:19" x14ac:dyDescent="0.25">
      <c r="A24" s="16">
        <v>2006</v>
      </c>
      <c r="B24" s="16">
        <v>11</v>
      </c>
      <c r="C24" s="16">
        <v>23</v>
      </c>
      <c r="D24" s="16">
        <v>104</v>
      </c>
      <c r="E24" s="21">
        <f t="shared" si="1"/>
        <v>33</v>
      </c>
      <c r="F24">
        <f t="shared" si="2"/>
        <v>135.13755988182876</v>
      </c>
      <c r="G24">
        <f t="shared" si="3"/>
        <v>0.32363879218137903</v>
      </c>
      <c r="H24" s="25">
        <f t="shared" si="5"/>
        <v>0.71437618746041798</v>
      </c>
      <c r="I24" s="24">
        <f t="shared" si="4"/>
        <v>0.7572348167407259</v>
      </c>
      <c r="J24">
        <f t="shared" si="6"/>
        <v>96.418377828093213</v>
      </c>
      <c r="K24">
        <f t="shared" si="7"/>
        <v>7.5816221719067869</v>
      </c>
      <c r="L24">
        <f t="shared" si="8"/>
        <v>7.5816221719067869</v>
      </c>
      <c r="M24">
        <f t="shared" si="9"/>
        <v>57.480994757548586</v>
      </c>
      <c r="N24">
        <f t="shared" si="10"/>
        <v>7.2900213191411406E-2</v>
      </c>
      <c r="O24">
        <f t="shared" si="11"/>
        <v>7.2900213191411406E-2</v>
      </c>
      <c r="P24">
        <f t="shared" si="12"/>
        <v>6.9494671238030294E-3</v>
      </c>
      <c r="Q24">
        <f t="shared" si="13"/>
        <v>4.0772928994082844E-2</v>
      </c>
      <c r="S24">
        <v>3297.3834520090027</v>
      </c>
    </row>
    <row r="25" spans="1:19" x14ac:dyDescent="0.25">
      <c r="A25" s="16">
        <v>2006</v>
      </c>
      <c r="B25" s="16">
        <v>12</v>
      </c>
      <c r="C25" s="16">
        <v>24</v>
      </c>
      <c r="D25" s="16">
        <v>125</v>
      </c>
      <c r="E25" s="21">
        <f t="shared" si="1"/>
        <v>13</v>
      </c>
      <c r="F25">
        <f t="shared" si="2"/>
        <v>135.62189051947405</v>
      </c>
      <c r="G25">
        <f t="shared" si="3"/>
        <v>0.3445507500644589</v>
      </c>
      <c r="H25" s="25">
        <f t="shared" si="5"/>
        <v>0.8587713742875237</v>
      </c>
      <c r="I25" s="24">
        <f t="shared" si="4"/>
        <v>0.90760641003490905</v>
      </c>
      <c r="J25">
        <f t="shared" si="6"/>
        <v>116.33019974791497</v>
      </c>
      <c r="K25">
        <f t="shared" si="7"/>
        <v>8.6698002520850252</v>
      </c>
      <c r="L25">
        <f t="shared" si="8"/>
        <v>8.6698002520850252</v>
      </c>
      <c r="M25">
        <f t="shared" si="9"/>
        <v>75.165436411053562</v>
      </c>
      <c r="N25">
        <f t="shared" si="10"/>
        <v>6.9358402016680198E-2</v>
      </c>
      <c r="O25">
        <f t="shared" si="11"/>
        <v>6.9358402016680198E-2</v>
      </c>
      <c r="P25">
        <f t="shared" si="12"/>
        <v>3.4290270743741456E-3</v>
      </c>
      <c r="Q25">
        <f t="shared" si="13"/>
        <v>4.6655999999999996E-2</v>
      </c>
      <c r="S25">
        <v>5032.9717481991265</v>
      </c>
    </row>
    <row r="26" spans="1:19" x14ac:dyDescent="0.25">
      <c r="A26" s="16">
        <v>2007</v>
      </c>
      <c r="B26" s="16">
        <v>1</v>
      </c>
      <c r="C26" s="16">
        <v>25</v>
      </c>
      <c r="D26" s="16">
        <v>152</v>
      </c>
      <c r="E26" s="21">
        <f t="shared" si="1"/>
        <v>9</v>
      </c>
      <c r="F26">
        <f t="shared" si="2"/>
        <v>136.07593272204537</v>
      </c>
      <c r="G26">
        <f t="shared" si="3"/>
        <v>0.35879964139289233</v>
      </c>
      <c r="H26" s="25">
        <f t="shared" si="5"/>
        <v>1.0640880335327478</v>
      </c>
      <c r="I26" s="24">
        <f t="shared" si="4"/>
        <v>1.105180892964682</v>
      </c>
      <c r="J26">
        <f t="shared" si="6"/>
        <v>144.68026311694908</v>
      </c>
      <c r="K26">
        <f t="shared" si="7"/>
        <v>7.319736883050922</v>
      </c>
      <c r="L26">
        <f t="shared" si="8"/>
        <v>7.319736883050922</v>
      </c>
      <c r="M26">
        <f t="shared" si="9"/>
        <v>53.578548037096027</v>
      </c>
      <c r="N26">
        <f t="shared" si="10"/>
        <v>4.8156163704282384E-2</v>
      </c>
      <c r="O26">
        <f t="shared" si="11"/>
        <v>4.8156163704282384E-2</v>
      </c>
      <c r="P26">
        <f t="shared" si="12"/>
        <v>0.11134398706514341</v>
      </c>
      <c r="Q26">
        <f t="shared" si="13"/>
        <v>6.9252077562326861E-2</v>
      </c>
      <c r="S26">
        <v>1193.462071220127</v>
      </c>
    </row>
    <row r="27" spans="1:19" x14ac:dyDescent="0.25">
      <c r="A27" s="16">
        <v>2007</v>
      </c>
      <c r="B27" s="16">
        <v>2</v>
      </c>
      <c r="C27" s="16">
        <v>26</v>
      </c>
      <c r="D27" s="16">
        <v>192</v>
      </c>
      <c r="E27" s="21">
        <f t="shared" si="1"/>
        <v>-12</v>
      </c>
      <c r="F27">
        <f t="shared" si="2"/>
        <v>137.21435191109026</v>
      </c>
      <c r="G27">
        <f t="shared" si="3"/>
        <v>0.46025700594214952</v>
      </c>
      <c r="H27" s="25">
        <f t="shared" si="5"/>
        <v>1.03551539230467</v>
      </c>
      <c r="I27" s="24">
        <f t="shared" si="4"/>
        <v>1.317892604236756</v>
      </c>
      <c r="J27">
        <f t="shared" si="6"/>
        <v>141.28026540730843</v>
      </c>
      <c r="K27">
        <f t="shared" si="7"/>
        <v>50.719734592691566</v>
      </c>
      <c r="L27">
        <f t="shared" si="8"/>
        <v>50.719734592691566</v>
      </c>
      <c r="M27">
        <f t="shared" si="9"/>
        <v>2572.4914771530734</v>
      </c>
      <c r="N27">
        <f t="shared" si="10"/>
        <v>0.26416528433693526</v>
      </c>
      <c r="O27">
        <f t="shared" si="11"/>
        <v>0.26416528433693526</v>
      </c>
      <c r="P27">
        <f t="shared" si="12"/>
        <v>1.1764448115011764E-2</v>
      </c>
      <c r="Q27">
        <f t="shared" si="13"/>
        <v>1.435004340277778E-2</v>
      </c>
      <c r="S27">
        <v>2068.7119773151485</v>
      </c>
    </row>
    <row r="28" spans="1:19" x14ac:dyDescent="0.25">
      <c r="A28" s="16">
        <v>2007</v>
      </c>
      <c r="B28" s="16">
        <v>3</v>
      </c>
      <c r="C28" s="16">
        <v>27</v>
      </c>
      <c r="D28" s="16">
        <v>169</v>
      </c>
      <c r="E28" s="21">
        <f t="shared" si="1"/>
        <v>29</v>
      </c>
      <c r="F28">
        <f t="shared" si="2"/>
        <v>137.9825931691783</v>
      </c>
      <c r="G28">
        <f t="shared" si="3"/>
        <v>0.5003371586775498</v>
      </c>
      <c r="H28" s="25">
        <f t="shared" si="5"/>
        <v>1.0762689312138192</v>
      </c>
      <c r="I28" s="24">
        <f t="shared" si="4"/>
        <v>1.1915651110268421</v>
      </c>
      <c r="J28">
        <f t="shared" si="6"/>
        <v>148.17490419441501</v>
      </c>
      <c r="K28">
        <f t="shared" si="7"/>
        <v>20.825095805584994</v>
      </c>
      <c r="L28">
        <f t="shared" si="8"/>
        <v>20.825095805584994</v>
      </c>
      <c r="M28">
        <f t="shared" si="9"/>
        <v>433.68461531179366</v>
      </c>
      <c r="N28">
        <f t="shared" si="10"/>
        <v>0.12322541896795854</v>
      </c>
      <c r="O28">
        <f t="shared" si="11"/>
        <v>0.12322541896795854</v>
      </c>
      <c r="P28">
        <f t="shared" si="12"/>
        <v>4.5907689379616895E-3</v>
      </c>
      <c r="Q28">
        <f t="shared" si="13"/>
        <v>2.2408178985329646E-3</v>
      </c>
      <c r="S28">
        <v>2930.3844962117096</v>
      </c>
    </row>
    <row r="29" spans="1:19" x14ac:dyDescent="0.25">
      <c r="A29" s="16">
        <v>2007</v>
      </c>
      <c r="B29" s="16">
        <v>4</v>
      </c>
      <c r="C29" s="16">
        <v>28</v>
      </c>
      <c r="D29" s="16">
        <v>177</v>
      </c>
      <c r="E29" s="21">
        <f t="shared" si="1"/>
        <v>19</v>
      </c>
      <c r="F29">
        <f t="shared" si="2"/>
        <v>138.63539191736734</v>
      </c>
      <c r="G29">
        <f t="shared" si="3"/>
        <v>0.52017805557836905</v>
      </c>
      <c r="H29" s="25">
        <f t="shared" si="5"/>
        <v>1.1954496380860664</v>
      </c>
      <c r="I29" s="24">
        <f t="shared" si="4"/>
        <v>1.2585464650214588</v>
      </c>
      <c r="J29">
        <f t="shared" si="6"/>
        <v>165.54936894153323</v>
      </c>
      <c r="K29">
        <f t="shared" si="7"/>
        <v>11.450631058466769</v>
      </c>
      <c r="L29">
        <f t="shared" si="8"/>
        <v>11.450631058466769</v>
      </c>
      <c r="M29">
        <f t="shared" si="9"/>
        <v>131.1169516371238</v>
      </c>
      <c r="N29">
        <f t="shared" si="10"/>
        <v>6.4692830838795304E-2</v>
      </c>
      <c r="O29">
        <f t="shared" si="11"/>
        <v>6.4692830838795304E-2</v>
      </c>
      <c r="P29">
        <f t="shared" si="12"/>
        <v>1.7652598017563186E-2</v>
      </c>
      <c r="Q29">
        <f t="shared" si="13"/>
        <v>2.5854639471416265E-3</v>
      </c>
      <c r="S29">
        <v>6828.4330227444098</v>
      </c>
    </row>
    <row r="30" spans="1:19" x14ac:dyDescent="0.25">
      <c r="A30" s="16">
        <v>2007</v>
      </c>
      <c r="B30" s="16">
        <v>5</v>
      </c>
      <c r="C30" s="16">
        <v>29</v>
      </c>
      <c r="D30" s="16">
        <v>186</v>
      </c>
      <c r="E30" s="21">
        <f t="shared" si="1"/>
        <v>13</v>
      </c>
      <c r="F30">
        <f t="shared" si="2"/>
        <v>139.47614665244126</v>
      </c>
      <c r="G30">
        <f t="shared" si="3"/>
        <v>0.5618969492817476</v>
      </c>
      <c r="H30" s="25">
        <f t="shared" si="5"/>
        <v>1.1676373060592042</v>
      </c>
      <c r="I30" s="24">
        <f t="shared" si="4"/>
        <v>1.296441455463456</v>
      </c>
      <c r="J30">
        <f t="shared" si="6"/>
        <v>162.48323484634341</v>
      </c>
      <c r="K30">
        <f t="shared" si="7"/>
        <v>23.516765153656593</v>
      </c>
      <c r="L30">
        <f t="shared" si="8"/>
        <v>23.516765153656593</v>
      </c>
      <c r="M30">
        <f t="shared" si="9"/>
        <v>553.03824329223698</v>
      </c>
      <c r="N30">
        <f t="shared" si="10"/>
        <v>0.12643422125621823</v>
      </c>
      <c r="O30">
        <f t="shared" si="11"/>
        <v>0.12643422125621823</v>
      </c>
      <c r="P30">
        <f t="shared" si="12"/>
        <v>5.002639549157472E-2</v>
      </c>
      <c r="Q30">
        <f t="shared" si="13"/>
        <v>4.6248121170077474E-4</v>
      </c>
      <c r="S30">
        <v>8.6805925556165224</v>
      </c>
    </row>
    <row r="31" spans="1:19" x14ac:dyDescent="0.25">
      <c r="A31" s="16">
        <v>2007</v>
      </c>
      <c r="B31" s="16">
        <v>6</v>
      </c>
      <c r="C31" s="16">
        <v>30</v>
      </c>
      <c r="D31" s="16">
        <v>182</v>
      </c>
      <c r="E31" s="21">
        <f t="shared" si="1"/>
        <v>15</v>
      </c>
      <c r="F31">
        <f t="shared" si="2"/>
        <v>140.69852330857498</v>
      </c>
      <c r="G31">
        <f t="shared" si="3"/>
        <v>0.64784981000372921</v>
      </c>
      <c r="H31" s="25">
        <f t="shared" si="5"/>
        <v>1.0025715537213771</v>
      </c>
      <c r="I31" s="24">
        <f t="shared" si="4"/>
        <v>1.2284502244194355</v>
      </c>
      <c r="J31">
        <f t="shared" si="6"/>
        <v>140.39815895388139</v>
      </c>
      <c r="K31">
        <f t="shared" si="7"/>
        <v>41.601841046118608</v>
      </c>
      <c r="L31">
        <f t="shared" si="8"/>
        <v>41.601841046118608</v>
      </c>
      <c r="M31">
        <f t="shared" si="9"/>
        <v>1730.7131784265189</v>
      </c>
      <c r="N31">
        <f t="shared" si="10"/>
        <v>0.22858154420944291</v>
      </c>
      <c r="O31">
        <f t="shared" si="11"/>
        <v>0.22858154420944291</v>
      </c>
      <c r="P31">
        <f t="shared" si="12"/>
        <v>2.2174368763989448E-2</v>
      </c>
      <c r="Q31">
        <f t="shared" si="13"/>
        <v>3.0189590629151075E-5</v>
      </c>
      <c r="S31">
        <v>515.65313090459767</v>
      </c>
    </row>
    <row r="32" spans="1:19" x14ac:dyDescent="0.25">
      <c r="A32" s="16">
        <v>2007</v>
      </c>
      <c r="B32" s="16">
        <v>7</v>
      </c>
      <c r="C32" s="16">
        <v>31</v>
      </c>
      <c r="D32" s="16">
        <v>181</v>
      </c>
      <c r="E32" s="21">
        <f t="shared" si="1"/>
        <v>-9</v>
      </c>
      <c r="F32">
        <f t="shared" si="2"/>
        <v>141.74256927637558</v>
      </c>
      <c r="G32">
        <f t="shared" si="3"/>
        <v>0.69940959725595275</v>
      </c>
      <c r="H32" s="25">
        <f t="shared" si="5"/>
        <v>1.088802395134814</v>
      </c>
      <c r="I32" s="24">
        <f t="shared" si="4"/>
        <v>1.2348683265572422</v>
      </c>
      <c r="J32">
        <f t="shared" si="6"/>
        <v>153.89826959512757</v>
      </c>
      <c r="K32">
        <f t="shared" si="7"/>
        <v>27.101730404872427</v>
      </c>
      <c r="L32">
        <f t="shared" si="8"/>
        <v>27.101730404872427</v>
      </c>
      <c r="M32">
        <f t="shared" si="9"/>
        <v>734.5037909383866</v>
      </c>
      <c r="N32">
        <f t="shared" si="10"/>
        <v>0.1497333171539913</v>
      </c>
      <c r="O32">
        <f t="shared" si="11"/>
        <v>0.1497333171539913</v>
      </c>
      <c r="P32">
        <f t="shared" si="12"/>
        <v>3.2082801697558088E-3</v>
      </c>
      <c r="Q32">
        <f t="shared" si="13"/>
        <v>3.69341595189402E-3</v>
      </c>
      <c r="S32">
        <v>1677.0432811123737</v>
      </c>
    </row>
    <row r="33" spans="1:23" x14ac:dyDescent="0.25">
      <c r="A33" s="16">
        <v>2007</v>
      </c>
      <c r="B33" s="16">
        <v>8</v>
      </c>
      <c r="C33" s="16">
        <v>32</v>
      </c>
      <c r="D33" s="16">
        <v>170</v>
      </c>
      <c r="E33" s="21">
        <f t="shared" si="1"/>
        <v>2</v>
      </c>
      <c r="F33">
        <f t="shared" si="2"/>
        <v>142.58748456683512</v>
      </c>
      <c r="G33">
        <f t="shared" si="3"/>
        <v>0.71834527454086639</v>
      </c>
      <c r="H33" s="25">
        <f t="shared" si="5"/>
        <v>1.1214942166160289</v>
      </c>
      <c r="I33" s="24">
        <f t="shared" si="4"/>
        <v>1.1764211715510382</v>
      </c>
      <c r="J33">
        <f t="shared" si="6"/>
        <v>159.74785551012033</v>
      </c>
      <c r="K33">
        <f t="shared" si="7"/>
        <v>10.252144489879669</v>
      </c>
      <c r="L33">
        <f t="shared" si="8"/>
        <v>10.252144489879669</v>
      </c>
      <c r="M33">
        <f t="shared" si="9"/>
        <v>105.10646664137005</v>
      </c>
      <c r="N33">
        <f t="shared" si="10"/>
        <v>6.0306732293409819E-2</v>
      </c>
      <c r="O33">
        <f t="shared" si="11"/>
        <v>6.0306732293409819E-2</v>
      </c>
      <c r="P33">
        <f t="shared" si="12"/>
        <v>2.1893333528728168E-3</v>
      </c>
      <c r="Q33">
        <f t="shared" si="13"/>
        <v>3.7681660899653982E-2</v>
      </c>
      <c r="S33">
        <v>8545.957574105807</v>
      </c>
    </row>
    <row r="34" spans="1:23" x14ac:dyDescent="0.25">
      <c r="A34" s="16">
        <v>2007</v>
      </c>
      <c r="B34" s="16">
        <v>9</v>
      </c>
      <c r="C34" s="16">
        <v>33</v>
      </c>
      <c r="D34" s="16">
        <v>137</v>
      </c>
      <c r="E34" s="21">
        <f t="shared" si="1"/>
        <v>37</v>
      </c>
      <c r="F34">
        <f t="shared" si="2"/>
        <v>143.44643060316011</v>
      </c>
      <c r="G34">
        <f t="shared" si="3"/>
        <v>0.73664263866827651</v>
      </c>
      <c r="H34" s="25">
        <f t="shared" si="5"/>
        <v>0.90049125706500777</v>
      </c>
      <c r="I34" s="24">
        <f t="shared" si="4"/>
        <v>0.94285236732517386</v>
      </c>
      <c r="J34">
        <f t="shared" si="6"/>
        <v>129.04564685860475</v>
      </c>
      <c r="K34">
        <f t="shared" si="7"/>
        <v>7.9543531413952451</v>
      </c>
      <c r="L34">
        <f t="shared" si="8"/>
        <v>7.9543531413952451</v>
      </c>
      <c r="M34">
        <f t="shared" si="9"/>
        <v>63.271733898024401</v>
      </c>
      <c r="N34">
        <f t="shared" si="10"/>
        <v>5.8060971835001786E-2</v>
      </c>
      <c r="O34">
        <f t="shared" si="11"/>
        <v>5.8060971835001786E-2</v>
      </c>
      <c r="P34">
        <f t="shared" si="12"/>
        <v>1.244764816657905E-2</v>
      </c>
      <c r="Q34">
        <f t="shared" si="13"/>
        <v>0</v>
      </c>
      <c r="S34">
        <v>3232.6349688991677</v>
      </c>
    </row>
    <row r="35" spans="1:23" x14ac:dyDescent="0.25">
      <c r="A35" s="16">
        <v>2007</v>
      </c>
      <c r="B35" s="16">
        <v>10</v>
      </c>
      <c r="C35" s="16">
        <v>34</v>
      </c>
      <c r="D35" s="16">
        <v>137</v>
      </c>
      <c r="E35" s="21">
        <f t="shared" si="1"/>
        <v>5</v>
      </c>
      <c r="F35">
        <f t="shared" si="2"/>
        <v>144.47127494751365</v>
      </c>
      <c r="G35">
        <f t="shared" si="3"/>
        <v>0.77414834976222069</v>
      </c>
      <c r="H35" s="25">
        <f t="shared" si="5"/>
        <v>0.84417012573330241</v>
      </c>
      <c r="I35" s="24">
        <f t="shared" si="4"/>
        <v>0.92499311822315855</v>
      </c>
      <c r="J35">
        <f t="shared" si="6"/>
        <v>121.71504306716822</v>
      </c>
      <c r="K35">
        <f t="shared" si="7"/>
        <v>15.284956932831776</v>
      </c>
      <c r="L35">
        <f t="shared" si="8"/>
        <v>15.284956932831776</v>
      </c>
      <c r="M35">
        <f t="shared" si="9"/>
        <v>233.62990843852216</v>
      </c>
      <c r="N35">
        <f t="shared" si="10"/>
        <v>0.11156902870680128</v>
      </c>
      <c r="O35">
        <f t="shared" si="11"/>
        <v>0.11156902870680128</v>
      </c>
      <c r="P35">
        <f t="shared" si="12"/>
        <v>4.1816095938102281E-2</v>
      </c>
      <c r="Q35">
        <f t="shared" si="13"/>
        <v>5.3279343598486864E-5</v>
      </c>
      <c r="S35">
        <v>893.35577821975437</v>
      </c>
    </row>
    <row r="36" spans="1:23" x14ac:dyDescent="0.25">
      <c r="A36" s="16">
        <v>2007</v>
      </c>
      <c r="B36" s="16">
        <v>11</v>
      </c>
      <c r="C36" s="16">
        <v>35</v>
      </c>
      <c r="D36" s="16">
        <v>138</v>
      </c>
      <c r="E36" s="21">
        <f t="shared" si="1"/>
        <v>-11</v>
      </c>
      <c r="F36">
        <f t="shared" si="2"/>
        <v>145.83429954997268</v>
      </c>
      <c r="G36">
        <f t="shared" si="3"/>
        <v>0.85078295034939033</v>
      </c>
      <c r="H36" s="25">
        <f t="shared" si="5"/>
        <v>0.7572348167407259</v>
      </c>
      <c r="I36" s="24">
        <f t="shared" si="4"/>
        <v>0.90398709126930066</v>
      </c>
      <c r="J36">
        <f t="shared" si="6"/>
        <v>109.98489149294186</v>
      </c>
      <c r="K36">
        <f t="shared" si="7"/>
        <v>28.015108507058144</v>
      </c>
      <c r="L36">
        <f t="shared" si="8"/>
        <v>28.015108507058144</v>
      </c>
      <c r="M36">
        <f t="shared" si="9"/>
        <v>784.84630466224166</v>
      </c>
      <c r="N36">
        <f t="shared" si="10"/>
        <v>0.20300803265984163</v>
      </c>
      <c r="O36">
        <f t="shared" si="11"/>
        <v>0.20300803265984163</v>
      </c>
      <c r="P36">
        <f t="shared" si="12"/>
        <v>4.0779643215191577E-2</v>
      </c>
      <c r="Q36">
        <f t="shared" si="13"/>
        <v>2.7777777777777776E-2</v>
      </c>
      <c r="S36">
        <v>1047.5629475681822</v>
      </c>
      <c r="V36" t="s">
        <v>27</v>
      </c>
      <c r="W36">
        <f>SUM(S14:S133)</f>
        <v>204903.60633595107</v>
      </c>
    </row>
    <row r="37" spans="1:23" x14ac:dyDescent="0.25">
      <c r="A37" s="16">
        <v>2007</v>
      </c>
      <c r="B37" s="16">
        <v>12</v>
      </c>
      <c r="C37" s="16">
        <v>36</v>
      </c>
      <c r="D37" s="16">
        <v>161</v>
      </c>
      <c r="E37" s="21">
        <f t="shared" si="1"/>
        <v>-29</v>
      </c>
      <c r="F37">
        <f t="shared" si="2"/>
        <v>147.17380861872141</v>
      </c>
      <c r="G37">
        <f t="shared" si="3"/>
        <v>0.91438431092137762</v>
      </c>
      <c r="H37" s="25">
        <f t="shared" si="5"/>
        <v>0.90760641003490905</v>
      </c>
      <c r="I37" s="24">
        <f t="shared" si="4"/>
        <v>1.0522577565510149</v>
      </c>
      <c r="J37">
        <f t="shared" si="6"/>
        <v>133.13232113379178</v>
      </c>
      <c r="K37">
        <f t="shared" si="7"/>
        <v>27.867678866208223</v>
      </c>
      <c r="L37">
        <f t="shared" si="8"/>
        <v>27.867678866208223</v>
      </c>
      <c r="M37">
        <f t="shared" si="9"/>
        <v>776.60752539010844</v>
      </c>
      <c r="N37">
        <f t="shared" si="10"/>
        <v>0.17309117308203864</v>
      </c>
      <c r="O37">
        <f t="shared" si="11"/>
        <v>0.17309117308203864</v>
      </c>
      <c r="P37">
        <f t="shared" si="12"/>
        <v>1.0295012241837763E-2</v>
      </c>
      <c r="Q37">
        <f t="shared" si="13"/>
        <v>1.3926931831333669E-2</v>
      </c>
      <c r="S37">
        <v>5220.9740182316564</v>
      </c>
    </row>
    <row r="38" spans="1:23" x14ac:dyDescent="0.25">
      <c r="A38" s="16">
        <v>2008</v>
      </c>
      <c r="B38" s="16">
        <v>1</v>
      </c>
      <c r="C38" s="16">
        <v>37</v>
      </c>
      <c r="D38" s="16">
        <v>180</v>
      </c>
      <c r="E38" s="21">
        <f t="shared" si="1"/>
        <v>-21</v>
      </c>
      <c r="F38">
        <f t="shared" si="2"/>
        <v>148.32346384818186</v>
      </c>
      <c r="G38">
        <f t="shared" si="3"/>
        <v>0.94500176711773254</v>
      </c>
      <c r="H38" s="25">
        <f t="shared" si="5"/>
        <v>1.105180892964682</v>
      </c>
      <c r="I38" s="24">
        <f t="shared" si="4"/>
        <v>1.18931685459661</v>
      </c>
      <c r="J38">
        <f t="shared" si="6"/>
        <v>163.66424129950872</v>
      </c>
      <c r="K38">
        <f t="shared" si="7"/>
        <v>16.335758700491283</v>
      </c>
      <c r="L38">
        <f t="shared" si="8"/>
        <v>16.335758700491283</v>
      </c>
      <c r="M38">
        <f t="shared" si="9"/>
        <v>266.85701232067663</v>
      </c>
      <c r="N38">
        <f t="shared" si="10"/>
        <v>9.0754215002729344E-2</v>
      </c>
      <c r="O38">
        <f t="shared" si="11"/>
        <v>9.0754215002729344E-2</v>
      </c>
      <c r="P38">
        <f t="shared" si="12"/>
        <v>5.0583161236274955E-5</v>
      </c>
      <c r="Q38">
        <f t="shared" si="13"/>
        <v>1.0000000000000002E-2</v>
      </c>
      <c r="S38">
        <v>7.8802374663026349</v>
      </c>
    </row>
    <row r="39" spans="1:23" x14ac:dyDescent="0.25">
      <c r="A39" s="16">
        <v>2008</v>
      </c>
      <c r="B39" s="16">
        <v>2</v>
      </c>
      <c r="C39" s="16">
        <v>38</v>
      </c>
      <c r="D39" s="16">
        <v>198</v>
      </c>
      <c r="E39" s="21">
        <f t="shared" si="1"/>
        <v>-33</v>
      </c>
      <c r="F39">
        <f t="shared" si="2"/>
        <v>149.28392733423308</v>
      </c>
      <c r="G39">
        <f t="shared" si="3"/>
        <v>0.94701390914151584</v>
      </c>
      <c r="H39" s="25">
        <f t="shared" si="5"/>
        <v>1.317892604236756</v>
      </c>
      <c r="I39" s="24">
        <f t="shared" si="4"/>
        <v>1.324443710578314</v>
      </c>
      <c r="J39">
        <f t="shared" si="6"/>
        <v>196.71980688017186</v>
      </c>
      <c r="K39">
        <f t="shared" si="7"/>
        <v>1.2801931198281409</v>
      </c>
      <c r="L39">
        <f t="shared" si="8"/>
        <v>1.2801931198281409</v>
      </c>
      <c r="M39">
        <f t="shared" si="9"/>
        <v>1.6388944240553087</v>
      </c>
      <c r="N39">
        <f t="shared" si="10"/>
        <v>6.4656218173138429E-3</v>
      </c>
      <c r="O39">
        <f t="shared" si="11"/>
        <v>6.4656218173138429E-3</v>
      </c>
      <c r="P39">
        <f t="shared" si="12"/>
        <v>7.3630716449127193E-3</v>
      </c>
      <c r="Q39">
        <f t="shared" si="13"/>
        <v>1.020304050607081E-4</v>
      </c>
      <c r="S39">
        <v>2736.6930149260397</v>
      </c>
    </row>
    <row r="40" spans="1:23" x14ac:dyDescent="0.25">
      <c r="A40" s="16">
        <v>2008</v>
      </c>
      <c r="B40" s="16">
        <v>3</v>
      </c>
      <c r="C40" s="16">
        <v>39</v>
      </c>
      <c r="D40" s="16">
        <v>196</v>
      </c>
      <c r="E40" s="21">
        <f t="shared" si="1"/>
        <v>-3</v>
      </c>
      <c r="F40">
        <f t="shared" si="2"/>
        <v>150.45789596957613</v>
      </c>
      <c r="G40">
        <f t="shared" si="3"/>
        <v>0.97654912085055245</v>
      </c>
      <c r="H40" s="25">
        <f t="shared" si="5"/>
        <v>1.1915651110268421</v>
      </c>
      <c r="I40" s="24">
        <f t="shared" si="4"/>
        <v>1.2778295756701523</v>
      </c>
      <c r="J40">
        <f t="shared" si="6"/>
        <v>179.00994818232863</v>
      </c>
      <c r="K40">
        <f t="shared" si="7"/>
        <v>16.990051817671372</v>
      </c>
      <c r="L40">
        <f t="shared" si="8"/>
        <v>16.990051817671372</v>
      </c>
      <c r="M40">
        <f t="shared" si="9"/>
        <v>288.66186076715826</v>
      </c>
      <c r="N40">
        <f t="shared" si="10"/>
        <v>8.6683937845262099E-2</v>
      </c>
      <c r="O40">
        <f t="shared" si="11"/>
        <v>8.6683937845262099E-2</v>
      </c>
      <c r="P40">
        <f t="shared" si="12"/>
        <v>1.8422991565934638E-3</v>
      </c>
      <c r="Q40">
        <f t="shared" si="13"/>
        <v>2.3427738442315701E-4</v>
      </c>
      <c r="S40">
        <v>979.16194855538038</v>
      </c>
    </row>
    <row r="41" spans="1:23" x14ac:dyDescent="0.25">
      <c r="A41" s="16">
        <v>2008</v>
      </c>
      <c r="B41" s="16">
        <v>4</v>
      </c>
      <c r="C41" s="16">
        <v>40</v>
      </c>
      <c r="D41" s="16">
        <v>199</v>
      </c>
      <c r="E41" s="21">
        <f t="shared" si="1"/>
        <v>-38</v>
      </c>
      <c r="F41">
        <f t="shared" si="2"/>
        <v>151.5408420457149</v>
      </c>
      <c r="G41">
        <f t="shared" si="3"/>
        <v>0.99039530353301386</v>
      </c>
      <c r="H41" s="25">
        <f t="shared" si="5"/>
        <v>1.2585464650214588</v>
      </c>
      <c r="I41" s="24">
        <f t="shared" si="4"/>
        <v>1.3009555267581783</v>
      </c>
      <c r="J41">
        <f t="shared" si="6"/>
        <v>190.58728555104273</v>
      </c>
      <c r="K41">
        <f t="shared" si="7"/>
        <v>8.4127144489572743</v>
      </c>
      <c r="L41">
        <f t="shared" si="8"/>
        <v>8.4127144489572743</v>
      </c>
      <c r="M41">
        <f t="shared" si="9"/>
        <v>70.7737643996945</v>
      </c>
      <c r="N41">
        <f t="shared" si="10"/>
        <v>4.2274946979684792E-2</v>
      </c>
      <c r="O41">
        <f t="shared" si="11"/>
        <v>4.2274946979684792E-2</v>
      </c>
      <c r="P41">
        <f t="shared" si="12"/>
        <v>1.4121708650636782E-5</v>
      </c>
      <c r="Q41">
        <f t="shared" si="13"/>
        <v>1.01007550314386E-4</v>
      </c>
      <c r="S41">
        <v>8241.3939758746383</v>
      </c>
    </row>
    <row r="42" spans="1:23" x14ac:dyDescent="0.25">
      <c r="A42" s="16">
        <v>2008</v>
      </c>
      <c r="B42" s="16">
        <v>5</v>
      </c>
      <c r="C42" s="16">
        <v>41</v>
      </c>
      <c r="D42" s="16">
        <v>197</v>
      </c>
      <c r="E42" s="21">
        <f t="shared" si="1"/>
        <v>-17</v>
      </c>
      <c r="F42">
        <f t="shared" si="2"/>
        <v>152.52205600869317</v>
      </c>
      <c r="G42">
        <f t="shared" si="3"/>
        <v>0.98920047123498001</v>
      </c>
      <c r="H42" s="25">
        <f t="shared" si="5"/>
        <v>1.296441455463456</v>
      </c>
      <c r="I42" s="24">
        <f t="shared" si="4"/>
        <v>1.2926958997505384</v>
      </c>
      <c r="J42">
        <f t="shared" si="6"/>
        <v>197.74781935270082</v>
      </c>
      <c r="K42">
        <f t="shared" si="7"/>
        <v>-0.7478193527008159</v>
      </c>
      <c r="L42">
        <f t="shared" si="8"/>
        <v>0.7478193527008159</v>
      </c>
      <c r="M42">
        <f t="shared" si="9"/>
        <v>0.55923378427386727</v>
      </c>
      <c r="N42">
        <f t="shared" si="10"/>
        <v>-3.7960373233543953E-3</v>
      </c>
      <c r="O42">
        <f t="shared" si="11"/>
        <v>3.7960373233543953E-3</v>
      </c>
      <c r="P42">
        <f t="shared" si="12"/>
        <v>7.0841167643070973E-3</v>
      </c>
      <c r="Q42">
        <f t="shared" si="13"/>
        <v>1.6104511840037104E-2</v>
      </c>
      <c r="S42">
        <v>807.75660671931928</v>
      </c>
    </row>
    <row r="43" spans="1:23" x14ac:dyDescent="0.25">
      <c r="A43" s="16">
        <v>2008</v>
      </c>
      <c r="B43" s="16">
        <v>6</v>
      </c>
      <c r="C43" s="16">
        <v>42</v>
      </c>
      <c r="D43" s="16">
        <v>172</v>
      </c>
      <c r="E43" s="21">
        <f t="shared" si="1"/>
        <v>6</v>
      </c>
      <c r="F43">
        <f t="shared" si="2"/>
        <v>153.29641713282157</v>
      </c>
      <c r="G43">
        <f t="shared" si="3"/>
        <v>0.9612419188557294</v>
      </c>
      <c r="H43" s="25">
        <f t="shared" si="5"/>
        <v>1.2284502244194355</v>
      </c>
      <c r="I43" s="24">
        <f t="shared" si="4"/>
        <v>1.1458218346826934</v>
      </c>
      <c r="J43">
        <f t="shared" si="6"/>
        <v>188.58093747367724</v>
      </c>
      <c r="K43">
        <f t="shared" si="7"/>
        <v>-16.580937473677238</v>
      </c>
      <c r="L43">
        <f t="shared" si="8"/>
        <v>16.580937473677238</v>
      </c>
      <c r="M43">
        <f t="shared" si="9"/>
        <v>274.92748750599412</v>
      </c>
      <c r="N43">
        <f t="shared" si="10"/>
        <v>-9.6400799265565343E-2</v>
      </c>
      <c r="O43">
        <f t="shared" si="11"/>
        <v>9.6400799265565343E-2</v>
      </c>
      <c r="P43">
        <f t="shared" si="12"/>
        <v>1.1553621764179777E-2</v>
      </c>
      <c r="Q43">
        <f t="shared" si="13"/>
        <v>0</v>
      </c>
      <c r="S43">
        <v>429.85548407084303</v>
      </c>
    </row>
    <row r="44" spans="1:23" x14ac:dyDescent="0.25">
      <c r="A44" s="16">
        <v>2008</v>
      </c>
      <c r="B44" s="16">
        <v>7</v>
      </c>
      <c r="C44" s="16">
        <v>43</v>
      </c>
      <c r="D44" s="16">
        <v>172</v>
      </c>
      <c r="E44" s="21">
        <f t="shared" si="1"/>
        <v>-12</v>
      </c>
      <c r="F44">
        <f t="shared" si="2"/>
        <v>154.01935623554283</v>
      </c>
      <c r="G44">
        <f t="shared" si="3"/>
        <v>0.93022990054181465</v>
      </c>
      <c r="H44" s="25">
        <f t="shared" si="5"/>
        <v>1.2348683265572422</v>
      </c>
      <c r="I44" s="24">
        <f t="shared" si="4"/>
        <v>1.1431693627360859</v>
      </c>
      <c r="J44">
        <f t="shared" si="6"/>
        <v>190.48789729178239</v>
      </c>
      <c r="K44">
        <f t="shared" si="7"/>
        <v>-18.487897291782389</v>
      </c>
      <c r="L44">
        <f t="shared" si="8"/>
        <v>18.487897291782389</v>
      </c>
      <c r="M44">
        <f t="shared" si="9"/>
        <v>341.80234627149457</v>
      </c>
      <c r="N44">
        <f t="shared" si="10"/>
        <v>-0.10748777495222318</v>
      </c>
      <c r="O44">
        <f t="shared" si="11"/>
        <v>0.10748777495222318</v>
      </c>
      <c r="P44">
        <f t="shared" si="12"/>
        <v>2.320759849496699E-3</v>
      </c>
      <c r="Q44">
        <f t="shared" si="13"/>
        <v>1.352082206598161E-4</v>
      </c>
      <c r="S44">
        <v>547.92826238213365</v>
      </c>
    </row>
    <row r="45" spans="1:23" x14ac:dyDescent="0.25">
      <c r="A45" s="16">
        <v>2008</v>
      </c>
      <c r="B45" s="16">
        <v>8</v>
      </c>
      <c r="C45" s="16">
        <v>44</v>
      </c>
      <c r="D45" s="16">
        <v>174</v>
      </c>
      <c r="E45" s="21">
        <f t="shared" si="1"/>
        <v>-3</v>
      </c>
      <c r="F45">
        <f t="shared" si="2"/>
        <v>154.83747647939632</v>
      </c>
      <c r="G45">
        <f t="shared" si="3"/>
        <v>0.91564028392384211</v>
      </c>
      <c r="H45" s="25">
        <f t="shared" si="5"/>
        <v>1.1764211715510382</v>
      </c>
      <c r="I45" s="24">
        <f t="shared" si="4"/>
        <v>1.1355403442752112</v>
      </c>
      <c r="J45">
        <f t="shared" si="6"/>
        <v>182.2859736535612</v>
      </c>
      <c r="K45">
        <f t="shared" si="7"/>
        <v>-8.2859736535612001</v>
      </c>
      <c r="L45">
        <f t="shared" si="8"/>
        <v>8.2859736535612001</v>
      </c>
      <c r="M45">
        <f t="shared" si="9"/>
        <v>68.65735938751034</v>
      </c>
      <c r="N45">
        <f t="shared" si="10"/>
        <v>-4.7620538238857472E-2</v>
      </c>
      <c r="O45">
        <f t="shared" si="11"/>
        <v>4.7620538238857472E-2</v>
      </c>
      <c r="P45">
        <f t="shared" si="12"/>
        <v>7.7763888709007423E-4</v>
      </c>
      <c r="Q45">
        <f t="shared" si="13"/>
        <v>3.3822169375082575E-2</v>
      </c>
      <c r="S45">
        <v>5467.8151730931559</v>
      </c>
    </row>
    <row r="46" spans="1:23" x14ac:dyDescent="0.25">
      <c r="A46" s="16">
        <v>2008</v>
      </c>
      <c r="B46" s="16">
        <v>9</v>
      </c>
      <c r="C46" s="16">
        <v>45</v>
      </c>
      <c r="D46" s="16">
        <v>142</v>
      </c>
      <c r="E46" s="21">
        <f t="shared" si="1"/>
        <v>32</v>
      </c>
      <c r="F46">
        <f t="shared" ref="F46:F77" si="14">alpha4*(D46/H46)+(1-alpha4)*(F45+G45)</f>
        <v>155.67120300663598</v>
      </c>
      <c r="G46">
        <f t="shared" ref="G46:G77" si="15">beta4*(F46-F45)+(1-beta4)*G45</f>
        <v>0.90498027174413775</v>
      </c>
      <c r="H46" s="25">
        <f t="shared" si="5"/>
        <v>0.94285236732517386</v>
      </c>
      <c r="I46" s="24">
        <f t="shared" ref="I46:I77" si="16">gamma4*(D46/F46)+(1-gamma4)*H46</f>
        <v>0.9190411190143607</v>
      </c>
      <c r="J46">
        <f t="shared" si="6"/>
        <v>146.85219485857061</v>
      </c>
      <c r="K46">
        <f t="shared" si="7"/>
        <v>-4.8521948585706127</v>
      </c>
      <c r="L46">
        <f t="shared" si="8"/>
        <v>4.8521948585706127</v>
      </c>
      <c r="M46">
        <f t="shared" si="9"/>
        <v>23.543794945539087</v>
      </c>
      <c r="N46">
        <f t="shared" si="10"/>
        <v>-3.4170386327962064E-2</v>
      </c>
      <c r="O46">
        <f t="shared" si="11"/>
        <v>3.4170386327962064E-2</v>
      </c>
      <c r="P46">
        <f t="shared" si="12"/>
        <v>1.5769508662053025E-2</v>
      </c>
      <c r="Q46">
        <f t="shared" si="13"/>
        <v>1.1158500297560008E-2</v>
      </c>
      <c r="S46">
        <v>6938.0433645786325</v>
      </c>
    </row>
    <row r="47" spans="1:23" x14ac:dyDescent="0.25">
      <c r="A47" s="16">
        <v>2008</v>
      </c>
      <c r="B47" s="16">
        <v>10</v>
      </c>
      <c r="C47" s="16">
        <v>46</v>
      </c>
      <c r="D47" s="16">
        <v>127</v>
      </c>
      <c r="E47" s="21">
        <f t="shared" si="1"/>
        <v>9</v>
      </c>
      <c r="F47">
        <f t="shared" si="14"/>
        <v>156.2693367387601</v>
      </c>
      <c r="G47">
        <f t="shared" si="15"/>
        <v>0.86504817752630281</v>
      </c>
      <c r="H47" s="25">
        <f t="shared" si="5"/>
        <v>0.92499311822315855</v>
      </c>
      <c r="I47" s="24">
        <f t="shared" si="16"/>
        <v>0.83782134731758906</v>
      </c>
      <c r="J47">
        <f t="shared" si="6"/>
        <v>144.8318920101496</v>
      </c>
      <c r="K47">
        <f t="shared" si="7"/>
        <v>-17.831892010149602</v>
      </c>
      <c r="L47">
        <f t="shared" si="8"/>
        <v>17.831892010149602</v>
      </c>
      <c r="M47">
        <f t="shared" si="9"/>
        <v>317.97637266163719</v>
      </c>
      <c r="N47">
        <f t="shared" si="10"/>
        <v>-0.14040859850511497</v>
      </c>
      <c r="O47">
        <f t="shared" si="11"/>
        <v>0.14040859850511497</v>
      </c>
      <c r="P47">
        <f t="shared" si="12"/>
        <v>6.2589970368501094E-3</v>
      </c>
      <c r="Q47">
        <f t="shared" si="13"/>
        <v>1.5500031000062E-3</v>
      </c>
      <c r="S47">
        <v>1400.353340702889</v>
      </c>
    </row>
    <row r="48" spans="1:23" x14ac:dyDescent="0.25">
      <c r="A48" s="16">
        <v>2008</v>
      </c>
      <c r="B48" s="16">
        <v>11</v>
      </c>
      <c r="C48" s="16">
        <v>47</v>
      </c>
      <c r="D48" s="16">
        <v>132</v>
      </c>
      <c r="E48" s="21">
        <f t="shared" si="1"/>
        <v>3</v>
      </c>
      <c r="F48">
        <f t="shared" si="14"/>
        <v>156.95747337289723</v>
      </c>
      <c r="G48">
        <f t="shared" si="15"/>
        <v>0.84202543649233941</v>
      </c>
      <c r="H48" s="25">
        <f t="shared" si="5"/>
        <v>0.90398709126930066</v>
      </c>
      <c r="I48" s="24">
        <f t="shared" si="16"/>
        <v>0.85508512663986469</v>
      </c>
      <c r="J48">
        <f t="shared" si="6"/>
        <v>142.04745555886441</v>
      </c>
      <c r="K48">
        <f t="shared" si="7"/>
        <v>-10.047455558864414</v>
      </c>
      <c r="L48">
        <f t="shared" si="8"/>
        <v>10.047455558864414</v>
      </c>
      <c r="M48">
        <f t="shared" si="9"/>
        <v>100.95136320735541</v>
      </c>
      <c r="N48">
        <f t="shared" si="10"/>
        <v>-7.6117087567154643E-2</v>
      </c>
      <c r="O48">
        <f t="shared" si="11"/>
        <v>7.6117087567154643E-2</v>
      </c>
      <c r="P48">
        <f t="shared" si="12"/>
        <v>2.8490900585513216E-3</v>
      </c>
      <c r="Q48">
        <f t="shared" si="13"/>
        <v>4.1838842975206618E-2</v>
      </c>
      <c r="S48">
        <v>303.55129716292805</v>
      </c>
    </row>
    <row r="49" spans="1:19" x14ac:dyDescent="0.25">
      <c r="A49" s="16">
        <v>2008</v>
      </c>
      <c r="B49" s="16">
        <v>12</v>
      </c>
      <c r="C49" s="16">
        <v>48</v>
      </c>
      <c r="D49" s="16">
        <v>159</v>
      </c>
      <c r="E49" s="21">
        <f t="shared" si="1"/>
        <v>-23</v>
      </c>
      <c r="F49">
        <f t="shared" si="14"/>
        <v>157.69292090160991</v>
      </c>
      <c r="G49">
        <f t="shared" si="15"/>
        <v>0.8281557051919074</v>
      </c>
      <c r="H49" s="25">
        <f t="shared" si="5"/>
        <v>1.0522577565510149</v>
      </c>
      <c r="I49" s="24">
        <f t="shared" si="16"/>
        <v>1.0181253401978017</v>
      </c>
      <c r="J49">
        <f t="shared" si="6"/>
        <v>166.04574660204284</v>
      </c>
      <c r="K49">
        <f t="shared" si="7"/>
        <v>-7.0457466020428399</v>
      </c>
      <c r="L49">
        <f t="shared" si="8"/>
        <v>7.0457466020428399</v>
      </c>
      <c r="M49">
        <f t="shared" si="9"/>
        <v>49.642545180198226</v>
      </c>
      <c r="N49">
        <f t="shared" si="10"/>
        <v>-4.4312871710961259E-2</v>
      </c>
      <c r="O49">
        <f t="shared" si="11"/>
        <v>4.4312871710961259E-2</v>
      </c>
      <c r="P49">
        <f t="shared" si="12"/>
        <v>2.1903605739584567E-2</v>
      </c>
      <c r="Q49">
        <f t="shared" si="13"/>
        <v>1.4239943040227838E-3</v>
      </c>
      <c r="S49">
        <v>4366.0665630436933</v>
      </c>
    </row>
    <row r="50" spans="1:19" x14ac:dyDescent="0.25">
      <c r="A50" s="16">
        <v>2009</v>
      </c>
      <c r="B50" s="16">
        <v>1</v>
      </c>
      <c r="C50" s="16">
        <v>49</v>
      </c>
      <c r="D50" s="16">
        <v>165</v>
      </c>
      <c r="E50" s="21">
        <f t="shared" si="1"/>
        <v>4</v>
      </c>
      <c r="F50">
        <f t="shared" si="14"/>
        <v>158.20614252368708</v>
      </c>
      <c r="G50">
        <f t="shared" si="15"/>
        <v>0.7871711221657508</v>
      </c>
      <c r="H50" s="25">
        <f t="shared" si="5"/>
        <v>1.18931685459661</v>
      </c>
      <c r="I50" s="24">
        <f t="shared" si="16"/>
        <v>1.0756892629100947</v>
      </c>
      <c r="J50">
        <f t="shared" si="6"/>
        <v>188.53178821726979</v>
      </c>
      <c r="K50">
        <f t="shared" si="7"/>
        <v>-23.531788217269792</v>
      </c>
      <c r="L50">
        <f t="shared" si="8"/>
        <v>23.531788217269792</v>
      </c>
      <c r="M50">
        <f t="shared" si="9"/>
        <v>553.74505670243741</v>
      </c>
      <c r="N50">
        <f t="shared" si="10"/>
        <v>-0.14261689828648358</v>
      </c>
      <c r="O50">
        <f t="shared" si="11"/>
        <v>0.14261689828648358</v>
      </c>
      <c r="P50">
        <f t="shared" si="12"/>
        <v>1.1348956337205528E-2</v>
      </c>
      <c r="Q50">
        <f t="shared" si="13"/>
        <v>2.8797061524334255E-2</v>
      </c>
      <c r="S50">
        <v>26.077872075625219</v>
      </c>
    </row>
    <row r="51" spans="1:19" x14ac:dyDescent="0.25">
      <c r="A51" s="16">
        <v>2009</v>
      </c>
      <c r="B51" s="16">
        <v>2</v>
      </c>
      <c r="C51" s="16">
        <v>50</v>
      </c>
      <c r="D51" s="16">
        <v>193</v>
      </c>
      <c r="E51" s="21">
        <f t="shared" si="1"/>
        <v>-18</v>
      </c>
      <c r="F51">
        <f t="shared" si="14"/>
        <v>158.78206656915603</v>
      </c>
      <c r="G51">
        <f t="shared" si="15"/>
        <v>0.7596800571521285</v>
      </c>
      <c r="H51" s="25">
        <f t="shared" si="5"/>
        <v>1.324443710578314</v>
      </c>
      <c r="I51" s="24">
        <f t="shared" si="16"/>
        <v>1.2398744235886421</v>
      </c>
      <c r="J51">
        <f t="shared" si="6"/>
        <v>210.57769428225501</v>
      </c>
      <c r="K51">
        <f t="shared" si="7"/>
        <v>-17.57769428225501</v>
      </c>
      <c r="L51">
        <f t="shared" si="8"/>
        <v>17.57769428225501</v>
      </c>
      <c r="M51">
        <f t="shared" si="9"/>
        <v>308.97533628042044</v>
      </c>
      <c r="N51">
        <f t="shared" si="10"/>
        <v>-9.1076136177487096E-2</v>
      </c>
      <c r="O51">
        <f t="shared" si="11"/>
        <v>9.1076136177487096E-2</v>
      </c>
      <c r="P51">
        <f t="shared" si="12"/>
        <v>4.9332696492320242E-2</v>
      </c>
      <c r="Q51">
        <f t="shared" si="13"/>
        <v>2.7490670890493705E-2</v>
      </c>
      <c r="S51">
        <v>609.74204535967806</v>
      </c>
    </row>
    <row r="52" spans="1:19" x14ac:dyDescent="0.25">
      <c r="A52" s="16">
        <v>2009</v>
      </c>
      <c r="B52" s="16">
        <v>3</v>
      </c>
      <c r="C52" s="16">
        <v>51</v>
      </c>
      <c r="D52" s="16">
        <v>161</v>
      </c>
      <c r="E52" s="21">
        <f t="shared" si="1"/>
        <v>45</v>
      </c>
      <c r="F52">
        <f t="shared" si="14"/>
        <v>159.00778000875508</v>
      </c>
      <c r="G52">
        <f t="shared" si="15"/>
        <v>0.690191232843687</v>
      </c>
      <c r="H52" s="25">
        <f t="shared" si="5"/>
        <v>1.2778295756701523</v>
      </c>
      <c r="I52" s="24">
        <f t="shared" si="16"/>
        <v>1.0718811036055236</v>
      </c>
      <c r="J52">
        <f t="shared" si="6"/>
        <v>203.86716239317033</v>
      </c>
      <c r="K52">
        <f t="shared" si="7"/>
        <v>-42.867162393170332</v>
      </c>
      <c r="L52">
        <f t="shared" si="8"/>
        <v>42.867162393170332</v>
      </c>
      <c r="M52">
        <f t="shared" si="9"/>
        <v>1837.5936116424368</v>
      </c>
      <c r="N52">
        <f t="shared" si="10"/>
        <v>-0.26625566703832504</v>
      </c>
      <c r="O52">
        <f t="shared" si="11"/>
        <v>0.26625566703832504</v>
      </c>
      <c r="P52">
        <f t="shared" si="12"/>
        <v>2.9729380994274416E-2</v>
      </c>
      <c r="Q52">
        <f t="shared" si="13"/>
        <v>1.3926931831333669E-2</v>
      </c>
      <c r="S52">
        <v>910.47324168627097</v>
      </c>
    </row>
    <row r="53" spans="1:19" x14ac:dyDescent="0.25">
      <c r="A53" s="16">
        <v>2009</v>
      </c>
      <c r="B53" s="16">
        <v>4</v>
      </c>
      <c r="C53" s="16">
        <v>52</v>
      </c>
      <c r="D53" s="16">
        <v>180</v>
      </c>
      <c r="E53" s="21">
        <f t="shared" si="1"/>
        <v>0</v>
      </c>
      <c r="F53">
        <f t="shared" si="14"/>
        <v>159.35833137217341</v>
      </c>
      <c r="G53">
        <f t="shared" si="15"/>
        <v>0.64599151241398389</v>
      </c>
      <c r="H53" s="25">
        <f t="shared" si="5"/>
        <v>1.3009555267581783</v>
      </c>
      <c r="I53" s="24">
        <f t="shared" si="16"/>
        <v>1.1678805962581857</v>
      </c>
      <c r="J53">
        <f t="shared" si="6"/>
        <v>207.75995829882652</v>
      </c>
      <c r="K53">
        <f t="shared" si="7"/>
        <v>-27.759958298826518</v>
      </c>
      <c r="L53">
        <f t="shared" si="8"/>
        <v>27.759958298826518</v>
      </c>
      <c r="M53">
        <f t="shared" si="9"/>
        <v>770.61528475258729</v>
      </c>
      <c r="N53">
        <f t="shared" si="10"/>
        <v>-0.15422199054903621</v>
      </c>
      <c r="O53">
        <f t="shared" si="11"/>
        <v>0.15422199054903621</v>
      </c>
      <c r="P53">
        <f t="shared" si="12"/>
        <v>2.5665699227593094E-2</v>
      </c>
      <c r="Q53">
        <f t="shared" si="13"/>
        <v>1.2345679012345679E-4</v>
      </c>
      <c r="S53">
        <v>4662.1744318220908</v>
      </c>
    </row>
    <row r="54" spans="1:19" x14ac:dyDescent="0.25">
      <c r="A54" s="16">
        <v>2009</v>
      </c>
      <c r="B54" s="16">
        <v>5</v>
      </c>
      <c r="C54" s="16">
        <v>53</v>
      </c>
      <c r="D54" s="16">
        <v>178</v>
      </c>
      <c r="E54" s="21">
        <f t="shared" si="1"/>
        <v>16</v>
      </c>
      <c r="F54">
        <f t="shared" si="14"/>
        <v>159.64925205864603</v>
      </c>
      <c r="G54">
        <f t="shared" si="15"/>
        <v>0.59978365328983163</v>
      </c>
      <c r="H54" s="25">
        <f t="shared" si="5"/>
        <v>1.2926958997505384</v>
      </c>
      <c r="I54" s="24">
        <f t="shared" si="16"/>
        <v>1.1547101049694324</v>
      </c>
      <c r="J54">
        <f t="shared" si="6"/>
        <v>206.83693213526738</v>
      </c>
      <c r="K54">
        <f t="shared" si="7"/>
        <v>-28.836932135267375</v>
      </c>
      <c r="L54">
        <f t="shared" si="8"/>
        <v>28.836932135267375</v>
      </c>
      <c r="M54">
        <f t="shared" si="9"/>
        <v>831.56865497401623</v>
      </c>
      <c r="N54">
        <f t="shared" si="10"/>
        <v>-0.16200523671498526</v>
      </c>
      <c r="O54">
        <f t="shared" si="11"/>
        <v>0.16200523671498526</v>
      </c>
      <c r="P54">
        <f t="shared" si="12"/>
        <v>1.7603690364455235E-2</v>
      </c>
      <c r="Q54">
        <f t="shared" si="13"/>
        <v>1.0225981567983839E-2</v>
      </c>
      <c r="S54">
        <v>482.63918609754643</v>
      </c>
    </row>
    <row r="55" spans="1:19" x14ac:dyDescent="0.25">
      <c r="A55" s="16">
        <v>2009</v>
      </c>
      <c r="B55" s="16">
        <v>6</v>
      </c>
      <c r="C55" s="16">
        <v>54</v>
      </c>
      <c r="D55" s="16">
        <v>160</v>
      </c>
      <c r="E55" s="21">
        <f t="shared" si="1"/>
        <v>37</v>
      </c>
      <c r="F55">
        <f t="shared" si="14"/>
        <v>159.92096529144885</v>
      </c>
      <c r="G55">
        <f t="shared" si="15"/>
        <v>0.55708954646628672</v>
      </c>
      <c r="H55" s="25">
        <f t="shared" si="5"/>
        <v>1.1458218346826934</v>
      </c>
      <c r="I55" s="24">
        <f t="shared" si="16"/>
        <v>1.0330063606488904</v>
      </c>
      <c r="J55">
        <f t="shared" si="6"/>
        <v>183.61684410558277</v>
      </c>
      <c r="K55">
        <f t="shared" si="7"/>
        <v>-23.616844105582771</v>
      </c>
      <c r="L55">
        <f t="shared" si="8"/>
        <v>23.616844105582771</v>
      </c>
      <c r="M55">
        <f t="shared" si="9"/>
        <v>557.75532550739968</v>
      </c>
      <c r="N55">
        <f t="shared" si="10"/>
        <v>-0.14760527565989232</v>
      </c>
      <c r="O55">
        <f t="shared" si="11"/>
        <v>0.14760527565989232</v>
      </c>
      <c r="P55">
        <f t="shared" si="12"/>
        <v>6.0582830240376584E-3</v>
      </c>
      <c r="Q55">
        <f t="shared" si="13"/>
        <v>4.7265625000000007E-3</v>
      </c>
      <c r="S55">
        <v>869.31694184733283</v>
      </c>
    </row>
    <row r="56" spans="1:19" x14ac:dyDescent="0.25">
      <c r="A56" s="16">
        <v>2009</v>
      </c>
      <c r="B56" s="16">
        <v>7</v>
      </c>
      <c r="C56" s="16">
        <v>55</v>
      </c>
      <c r="D56" s="16">
        <v>171</v>
      </c>
      <c r="E56" s="21">
        <f t="shared" si="1"/>
        <v>4</v>
      </c>
      <c r="F56">
        <f t="shared" si="14"/>
        <v>160.30465587670372</v>
      </c>
      <c r="G56">
        <f t="shared" si="15"/>
        <v>0.5345239224089201</v>
      </c>
      <c r="H56" s="25">
        <f t="shared" si="5"/>
        <v>1.1431693627360859</v>
      </c>
      <c r="I56" s="24">
        <f t="shared" si="16"/>
        <v>1.0838220801712128</v>
      </c>
      <c r="J56">
        <f t="shared" si="6"/>
        <v>183.45359568218609</v>
      </c>
      <c r="K56">
        <f t="shared" si="7"/>
        <v>-12.453595682186091</v>
      </c>
      <c r="L56">
        <f t="shared" si="8"/>
        <v>12.453595682186091</v>
      </c>
      <c r="M56">
        <f t="shared" si="9"/>
        <v>155.09204541536405</v>
      </c>
      <c r="N56">
        <f t="shared" si="10"/>
        <v>-7.2828044925064853E-2</v>
      </c>
      <c r="O56">
        <f t="shared" si="11"/>
        <v>7.2828044925064853E-2</v>
      </c>
      <c r="P56">
        <f t="shared" si="12"/>
        <v>2.5525407937623456E-3</v>
      </c>
      <c r="Q56">
        <f t="shared" si="13"/>
        <v>3.0778701138811941E-4</v>
      </c>
      <c r="S56">
        <v>431.53532556953957</v>
      </c>
    </row>
    <row r="57" spans="1:19" x14ac:dyDescent="0.25">
      <c r="A57" s="16">
        <v>2009</v>
      </c>
      <c r="B57" s="16">
        <v>8</v>
      </c>
      <c r="C57" s="16">
        <v>56</v>
      </c>
      <c r="D57" s="16">
        <v>174</v>
      </c>
      <c r="E57" s="21">
        <f t="shared" si="1"/>
        <v>24</v>
      </c>
      <c r="F57">
        <f t="shared" si="14"/>
        <v>160.71808034269722</v>
      </c>
      <c r="G57">
        <f t="shared" si="15"/>
        <v>0.51876440004540403</v>
      </c>
      <c r="H57" s="25">
        <f t="shared" si="5"/>
        <v>1.1355403442752112</v>
      </c>
      <c r="I57" s="24">
        <f t="shared" si="16"/>
        <v>1.0944755234727006</v>
      </c>
      <c r="J57">
        <f t="shared" si="6"/>
        <v>182.63937760202694</v>
      </c>
      <c r="K57">
        <f t="shared" si="7"/>
        <v>-8.6393776020269399</v>
      </c>
      <c r="L57">
        <f t="shared" si="8"/>
        <v>8.6393776020269399</v>
      </c>
      <c r="M57">
        <f t="shared" si="9"/>
        <v>74.638845350404765</v>
      </c>
      <c r="N57">
        <f t="shared" si="10"/>
        <v>-4.9651595413947931E-2</v>
      </c>
      <c r="O57">
        <f t="shared" si="11"/>
        <v>4.9651595413947931E-2</v>
      </c>
      <c r="P57">
        <f t="shared" si="12"/>
        <v>4.9026476599760387E-3</v>
      </c>
      <c r="Q57">
        <f t="shared" si="13"/>
        <v>4.7694543532831292E-2</v>
      </c>
      <c r="S57">
        <v>3552.5899766285797</v>
      </c>
    </row>
    <row r="58" spans="1:19" x14ac:dyDescent="0.25">
      <c r="A58" s="16">
        <v>2009</v>
      </c>
      <c r="B58" s="16">
        <v>9</v>
      </c>
      <c r="C58" s="16">
        <v>57</v>
      </c>
      <c r="D58" s="16">
        <v>136</v>
      </c>
      <c r="E58" s="21">
        <f t="shared" si="1"/>
        <v>53</v>
      </c>
      <c r="F58">
        <f t="shared" si="14"/>
        <v>161.02584012813463</v>
      </c>
      <c r="G58">
        <f t="shared" si="15"/>
        <v>0.491304888325446</v>
      </c>
      <c r="H58" s="25">
        <f t="shared" si="5"/>
        <v>0.9190411190143607</v>
      </c>
      <c r="I58" s="24">
        <f t="shared" si="16"/>
        <v>0.86124199874884322</v>
      </c>
      <c r="J58">
        <f t="shared" si="6"/>
        <v>148.18329021871492</v>
      </c>
      <c r="K58">
        <f t="shared" si="7"/>
        <v>-12.183290218714916</v>
      </c>
      <c r="L58">
        <f t="shared" si="8"/>
        <v>12.183290218714916</v>
      </c>
      <c r="M58">
        <f t="shared" si="9"/>
        <v>148.43256055343454</v>
      </c>
      <c r="N58">
        <f t="shared" si="10"/>
        <v>-8.9583016314080263E-2</v>
      </c>
      <c r="O58">
        <f t="shared" si="11"/>
        <v>8.9583016314080263E-2</v>
      </c>
      <c r="P58">
        <f t="shared" si="12"/>
        <v>5.6235955914799081E-6</v>
      </c>
      <c r="Q58">
        <f t="shared" si="13"/>
        <v>5.406574394463668E-5</v>
      </c>
      <c r="S58">
        <v>4290.707106593989</v>
      </c>
    </row>
    <row r="59" spans="1:19" x14ac:dyDescent="0.25">
      <c r="A59" s="16">
        <v>2009</v>
      </c>
      <c r="B59" s="16">
        <v>10</v>
      </c>
      <c r="C59" s="16">
        <v>58</v>
      </c>
      <c r="D59" s="16">
        <v>135</v>
      </c>
      <c r="E59" s="21">
        <f t="shared" si="1"/>
        <v>10</v>
      </c>
      <c r="F59">
        <f t="shared" si="14"/>
        <v>161.51101789014427</v>
      </c>
      <c r="G59">
        <f t="shared" si="15"/>
        <v>0.49050752236645467</v>
      </c>
      <c r="H59" s="25">
        <f t="shared" si="5"/>
        <v>0.83782134731758906</v>
      </c>
      <c r="I59" s="24">
        <f t="shared" si="16"/>
        <v>0.83629590423675115</v>
      </c>
      <c r="J59">
        <f t="shared" si="6"/>
        <v>135.322512052581</v>
      </c>
      <c r="K59">
        <f t="shared" si="7"/>
        <v>-0.32251205258100413</v>
      </c>
      <c r="L59">
        <f t="shared" si="8"/>
        <v>0.32251205258100413</v>
      </c>
      <c r="M59">
        <f t="shared" si="9"/>
        <v>0.10401402406001237</v>
      </c>
      <c r="N59">
        <f t="shared" si="10"/>
        <v>-2.3889781672666974E-3</v>
      </c>
      <c r="O59">
        <f t="shared" si="11"/>
        <v>2.3889781672666974E-3</v>
      </c>
      <c r="P59">
        <f t="shared" si="12"/>
        <v>3.4985482132791646E-4</v>
      </c>
      <c r="Q59">
        <f t="shared" si="13"/>
        <v>5.4869684499314136E-5</v>
      </c>
      <c r="S59">
        <v>25.961491506864114</v>
      </c>
    </row>
    <row r="60" spans="1:19" x14ac:dyDescent="0.25">
      <c r="A60" s="16">
        <v>2009</v>
      </c>
      <c r="B60" s="16">
        <v>11</v>
      </c>
      <c r="C60" s="16">
        <v>59</v>
      </c>
      <c r="D60" s="16">
        <v>136</v>
      </c>
      <c r="E60" s="21">
        <f t="shared" si="1"/>
        <v>10</v>
      </c>
      <c r="F60">
        <f t="shared" si="14"/>
        <v>161.95452186313213</v>
      </c>
      <c r="G60">
        <f t="shared" si="15"/>
        <v>0.48439062052788995</v>
      </c>
      <c r="H60" s="25">
        <f t="shared" si="5"/>
        <v>0.85508512663986469</v>
      </c>
      <c r="I60" s="24">
        <f t="shared" si="16"/>
        <v>0.84317443903238976</v>
      </c>
      <c r="J60">
        <f t="shared" si="6"/>
        <v>138.52509487320799</v>
      </c>
      <c r="K60">
        <f t="shared" si="7"/>
        <v>-2.5250948732079905</v>
      </c>
      <c r="L60">
        <f t="shared" si="8"/>
        <v>2.5250948732079905</v>
      </c>
      <c r="M60">
        <f t="shared" si="9"/>
        <v>6.3761041187012779</v>
      </c>
      <c r="N60">
        <f t="shared" si="10"/>
        <v>-1.8566874067705814E-2</v>
      </c>
      <c r="O60">
        <f t="shared" si="11"/>
        <v>1.8566874067705814E-2</v>
      </c>
      <c r="P60">
        <f t="shared" si="12"/>
        <v>7.0725763968011214E-4</v>
      </c>
      <c r="Q60">
        <f t="shared" si="13"/>
        <v>5.8877595155709339E-2</v>
      </c>
      <c r="S60">
        <v>1034.9065384942539</v>
      </c>
    </row>
    <row r="61" spans="1:19" x14ac:dyDescent="0.25">
      <c r="A61" s="16">
        <v>2009</v>
      </c>
      <c r="B61" s="16">
        <v>12</v>
      </c>
      <c r="C61" s="16">
        <v>60</v>
      </c>
      <c r="D61" s="16">
        <v>169</v>
      </c>
      <c r="E61" s="21">
        <f t="shared" si="1"/>
        <v>-20</v>
      </c>
      <c r="F61">
        <f t="shared" si="14"/>
        <v>162.49545677839305</v>
      </c>
      <c r="G61">
        <f t="shared" si="15"/>
        <v>0.49174912653404051</v>
      </c>
      <c r="H61" s="25">
        <f t="shared" si="5"/>
        <v>1.0181253401978017</v>
      </c>
      <c r="I61" s="24">
        <f t="shared" si="16"/>
        <v>1.0351288556849041</v>
      </c>
      <c r="J61">
        <f t="shared" si="6"/>
        <v>165.3831730337873</v>
      </c>
      <c r="K61">
        <f t="shared" si="7"/>
        <v>3.6168269662126988</v>
      </c>
      <c r="L61">
        <f t="shared" si="8"/>
        <v>3.6168269662126988</v>
      </c>
      <c r="M61">
        <f t="shared" si="9"/>
        <v>13.081437303523355</v>
      </c>
      <c r="N61">
        <f t="shared" si="10"/>
        <v>2.1401342995341414E-2</v>
      </c>
      <c r="O61">
        <f t="shared" si="11"/>
        <v>2.1401342995341414E-2</v>
      </c>
      <c r="P61">
        <f t="shared" si="12"/>
        <v>3.6661459632164384E-6</v>
      </c>
      <c r="Q61">
        <f t="shared" si="13"/>
        <v>1.2604600679247927E-3</v>
      </c>
      <c r="S61">
        <v>2960.0150930063296</v>
      </c>
    </row>
    <row r="62" spans="1:19" x14ac:dyDescent="0.25">
      <c r="A62" s="16">
        <v>2010</v>
      </c>
      <c r="B62" s="16">
        <v>1</v>
      </c>
      <c r="C62" s="16">
        <v>61</v>
      </c>
      <c r="D62" s="16">
        <v>175</v>
      </c>
      <c r="E62" s="21">
        <f t="shared" si="1"/>
        <v>8</v>
      </c>
      <c r="F62">
        <f t="shared" si="14"/>
        <v>162.98241776257947</v>
      </c>
      <c r="G62">
        <f t="shared" si="15"/>
        <v>0.49112601195829797</v>
      </c>
      <c r="H62" s="25">
        <f t="shared" si="5"/>
        <v>1.0756892629100947</v>
      </c>
      <c r="I62" s="24">
        <f t="shared" si="16"/>
        <v>1.0741725512106679</v>
      </c>
      <c r="J62">
        <f t="shared" si="6"/>
        <v>175.32358738364687</v>
      </c>
      <c r="K62">
        <f t="shared" si="7"/>
        <v>-0.32358738364686701</v>
      </c>
      <c r="L62">
        <f t="shared" si="8"/>
        <v>0.32358738364686701</v>
      </c>
      <c r="M62">
        <f t="shared" si="9"/>
        <v>0.1047087948554247</v>
      </c>
      <c r="N62">
        <f t="shared" si="10"/>
        <v>-1.849070763696383E-3</v>
      </c>
      <c r="O62">
        <f t="shared" si="11"/>
        <v>1.849070763696383E-3</v>
      </c>
      <c r="P62">
        <f t="shared" si="12"/>
        <v>3.5847128577795031E-4</v>
      </c>
      <c r="Q62">
        <f t="shared" si="13"/>
        <v>3.1379591836734687E-2</v>
      </c>
      <c r="S62">
        <v>2.2196549219209825</v>
      </c>
    </row>
    <row r="63" spans="1:19" x14ac:dyDescent="0.25">
      <c r="A63" s="16">
        <v>2010</v>
      </c>
      <c r="B63" s="16">
        <v>2</v>
      </c>
      <c r="C63" s="16">
        <v>62</v>
      </c>
      <c r="D63" s="16">
        <v>206</v>
      </c>
      <c r="E63" s="21">
        <f t="shared" si="1"/>
        <v>-7</v>
      </c>
      <c r="F63">
        <f t="shared" si="14"/>
        <v>163.51607910785668</v>
      </c>
      <c r="G63">
        <f t="shared" si="15"/>
        <v>0.49666143347480329</v>
      </c>
      <c r="H63" s="25">
        <f t="shared" si="5"/>
        <v>1.2398744235886421</v>
      </c>
      <c r="I63" s="24">
        <f t="shared" si="16"/>
        <v>1.2553539255297324</v>
      </c>
      <c r="J63">
        <f t="shared" si="6"/>
        <v>202.68666585944766</v>
      </c>
      <c r="K63">
        <f t="shared" si="7"/>
        <v>3.3133341405523424</v>
      </c>
      <c r="L63">
        <f t="shared" si="8"/>
        <v>3.3133341405523424</v>
      </c>
      <c r="M63">
        <f t="shared" si="9"/>
        <v>10.97818312694973</v>
      </c>
      <c r="N63">
        <f t="shared" si="10"/>
        <v>1.6084146313360886E-2</v>
      </c>
      <c r="O63">
        <f t="shared" si="11"/>
        <v>1.6084146313360886E-2</v>
      </c>
      <c r="P63">
        <f t="shared" si="12"/>
        <v>4.1525787126280207E-4</v>
      </c>
      <c r="Q63">
        <f t="shared" si="13"/>
        <v>1.592987086436045E-2</v>
      </c>
      <c r="S63">
        <v>1316.1052294965107</v>
      </c>
    </row>
    <row r="64" spans="1:19" x14ac:dyDescent="0.25">
      <c r="A64" s="16">
        <v>2010</v>
      </c>
      <c r="B64" s="16">
        <v>3</v>
      </c>
      <c r="C64" s="16">
        <v>63</v>
      </c>
      <c r="D64" s="16">
        <v>180</v>
      </c>
      <c r="E64" s="21">
        <f t="shared" si="1"/>
        <v>38</v>
      </c>
      <c r="F64">
        <f t="shared" si="14"/>
        <v>164.07507696012513</v>
      </c>
      <c r="G64">
        <f t="shared" si="15"/>
        <v>0.50477370924481124</v>
      </c>
      <c r="H64" s="25">
        <f t="shared" si="5"/>
        <v>1.0718811036055236</v>
      </c>
      <c r="I64" s="24">
        <f t="shared" si="16"/>
        <v>1.0914261071115472</v>
      </c>
      <c r="J64">
        <f t="shared" si="6"/>
        <v>175.80215733680879</v>
      </c>
      <c r="K64">
        <f t="shared" si="7"/>
        <v>4.19784266319121</v>
      </c>
      <c r="L64">
        <f t="shared" si="8"/>
        <v>4.19784266319121</v>
      </c>
      <c r="M64">
        <f t="shared" si="9"/>
        <v>17.621883024908271</v>
      </c>
      <c r="N64">
        <f t="shared" si="10"/>
        <v>2.3321348128840055E-2</v>
      </c>
      <c r="O64">
        <f t="shared" si="11"/>
        <v>2.3321348128840055E-2</v>
      </c>
      <c r="P64">
        <f t="shared" si="12"/>
        <v>9.8934615955365948E-5</v>
      </c>
      <c r="Q64">
        <f t="shared" si="13"/>
        <v>6.0493827160493828E-3</v>
      </c>
      <c r="S64">
        <v>1655.9994894414813</v>
      </c>
    </row>
    <row r="65" spans="1:19" x14ac:dyDescent="0.25">
      <c r="A65" s="16">
        <v>2010</v>
      </c>
      <c r="B65" s="16">
        <v>4</v>
      </c>
      <c r="C65" s="16">
        <v>64</v>
      </c>
      <c r="D65" s="16">
        <v>194</v>
      </c>
      <c r="E65" s="21">
        <f t="shared" si="1"/>
        <v>-4</v>
      </c>
      <c r="F65">
        <f t="shared" si="14"/>
        <v>164.60425183116666</v>
      </c>
      <c r="G65">
        <f t="shared" si="15"/>
        <v>0.5079492037219463</v>
      </c>
      <c r="H65" s="25">
        <f t="shared" si="5"/>
        <v>1.1678805962581857</v>
      </c>
      <c r="I65" s="24">
        <f t="shared" si="16"/>
        <v>1.1761897693188663</v>
      </c>
      <c r="J65">
        <f t="shared" si="6"/>
        <v>192.20961413182692</v>
      </c>
      <c r="K65">
        <f t="shared" si="7"/>
        <v>1.7903858681730753</v>
      </c>
      <c r="L65">
        <f t="shared" si="8"/>
        <v>1.7903858681730753</v>
      </c>
      <c r="M65">
        <f t="shared" si="9"/>
        <v>3.2054815569538566</v>
      </c>
      <c r="N65">
        <f t="shared" si="10"/>
        <v>9.2287931349127588E-3</v>
      </c>
      <c r="O65">
        <f t="shared" si="11"/>
        <v>9.2287931349127588E-3</v>
      </c>
      <c r="P65">
        <f t="shared" si="12"/>
        <v>1.0691123524153288E-3</v>
      </c>
      <c r="Q65">
        <f t="shared" si="13"/>
        <v>2.3913274524391541E-4</v>
      </c>
      <c r="S65">
        <v>1568.1359148526396</v>
      </c>
    </row>
    <row r="66" spans="1:19" x14ac:dyDescent="0.25">
      <c r="A66" s="16">
        <v>2010</v>
      </c>
      <c r="B66" s="16">
        <v>5</v>
      </c>
      <c r="C66" s="16">
        <v>65</v>
      </c>
      <c r="D66" s="16">
        <v>197</v>
      </c>
      <c r="E66" s="21">
        <f t="shared" si="1"/>
        <v>35</v>
      </c>
      <c r="F66">
        <f t="shared" si="14"/>
        <v>165.19963954390994</v>
      </c>
      <c r="G66">
        <f t="shared" si="15"/>
        <v>0.51932819070622371</v>
      </c>
      <c r="H66" s="25">
        <f t="shared" si="5"/>
        <v>1.1547101049694324</v>
      </c>
      <c r="I66" s="24">
        <f t="shared" si="16"/>
        <v>1.1840431075552711</v>
      </c>
      <c r="J66">
        <f t="shared" si="6"/>
        <v>190.65672698873024</v>
      </c>
      <c r="K66">
        <f t="shared" si="7"/>
        <v>6.3432730112697584</v>
      </c>
      <c r="L66">
        <f t="shared" si="8"/>
        <v>6.3432730112697584</v>
      </c>
      <c r="M66">
        <f t="shared" si="9"/>
        <v>40.237112495503311</v>
      </c>
      <c r="N66">
        <f t="shared" si="10"/>
        <v>3.2199355387156132E-2</v>
      </c>
      <c r="O66">
        <f t="shared" si="11"/>
        <v>3.2199355387156132E-2</v>
      </c>
      <c r="P66">
        <f t="shared" si="12"/>
        <v>3.742854418543679E-4</v>
      </c>
      <c r="Q66">
        <f t="shared" si="13"/>
        <v>1.2471333968924735E-2</v>
      </c>
      <c r="S66">
        <v>1014.2652609218974</v>
      </c>
    </row>
    <row r="67" spans="1:19" x14ac:dyDescent="0.25">
      <c r="A67" s="16">
        <v>2010</v>
      </c>
      <c r="B67" s="16">
        <v>6</v>
      </c>
      <c r="C67" s="16">
        <v>66</v>
      </c>
      <c r="D67" s="16">
        <v>175</v>
      </c>
      <c r="E67" s="21">
        <f t="shared" ref="E67:E130" si="17">D78-D67</f>
        <v>57</v>
      </c>
      <c r="F67">
        <f t="shared" si="14"/>
        <v>165.77769327264866</v>
      </c>
      <c r="G67">
        <f t="shared" si="15"/>
        <v>0.52697055721493791</v>
      </c>
      <c r="H67" s="25">
        <f t="shared" si="5"/>
        <v>1.0330063606488904</v>
      </c>
      <c r="I67" s="24">
        <f t="shared" si="16"/>
        <v>1.050569162994075</v>
      </c>
      <c r="J67">
        <f t="shared" si="6"/>
        <v>171.18874775002675</v>
      </c>
      <c r="K67">
        <f t="shared" si="7"/>
        <v>3.8112522499732506</v>
      </c>
      <c r="L67">
        <f t="shared" si="8"/>
        <v>3.8112522499732506</v>
      </c>
      <c r="M67">
        <f t="shared" si="9"/>
        <v>14.525643712926165</v>
      </c>
      <c r="N67">
        <f t="shared" si="10"/>
        <v>2.1778584285561432E-2</v>
      </c>
      <c r="O67">
        <f t="shared" si="11"/>
        <v>2.1778584285561432E-2</v>
      </c>
      <c r="P67">
        <f t="shared" si="12"/>
        <v>1.0293938311772258E-2</v>
      </c>
      <c r="Q67">
        <f t="shared" si="13"/>
        <v>1.7273469387755102E-2</v>
      </c>
      <c r="S67">
        <v>804.0437452875484</v>
      </c>
    </row>
    <row r="68" spans="1:19" x14ac:dyDescent="0.25">
      <c r="A68" s="16">
        <v>2010</v>
      </c>
      <c r="B68" s="16">
        <v>7</v>
      </c>
      <c r="C68" s="16">
        <v>67</v>
      </c>
      <c r="D68" s="16">
        <v>198</v>
      </c>
      <c r="E68" s="21">
        <f t="shared" si="17"/>
        <v>18</v>
      </c>
      <c r="F68">
        <f t="shared" si="14"/>
        <v>166.5654191279084</v>
      </c>
      <c r="G68">
        <f t="shared" si="15"/>
        <v>0.56090447461292792</v>
      </c>
      <c r="H68" s="25">
        <f t="shared" si="5"/>
        <v>1.0838220801712128</v>
      </c>
      <c r="I68" s="24">
        <f t="shared" si="16"/>
        <v>1.1652542861112711</v>
      </c>
      <c r="J68">
        <f t="shared" si="6"/>
        <v>180.24466669425703</v>
      </c>
      <c r="K68">
        <f t="shared" si="7"/>
        <v>17.755333305742965</v>
      </c>
      <c r="L68">
        <f t="shared" si="8"/>
        <v>17.755333305742965</v>
      </c>
      <c r="M68">
        <f t="shared" si="9"/>
        <v>315.2518607980254</v>
      </c>
      <c r="N68">
        <f t="shared" si="10"/>
        <v>8.9673400534055384E-2</v>
      </c>
      <c r="O68">
        <f t="shared" si="11"/>
        <v>8.9673400534055384E-2</v>
      </c>
      <c r="P68">
        <f t="shared" si="12"/>
        <v>9.4426755768482436E-4</v>
      </c>
      <c r="Q68">
        <f t="shared" si="13"/>
        <v>2.0661157024793389E-3</v>
      </c>
      <c r="S68">
        <v>1043.7358876149051</v>
      </c>
    </row>
    <row r="69" spans="1:19" x14ac:dyDescent="0.25">
      <c r="A69" s="16">
        <v>2010</v>
      </c>
      <c r="B69" s="16">
        <v>8</v>
      </c>
      <c r="C69" s="16">
        <v>68</v>
      </c>
      <c r="D69" s="16">
        <v>189</v>
      </c>
      <c r="E69" s="21">
        <f t="shared" si="17"/>
        <v>53</v>
      </c>
      <c r="F69">
        <f t="shared" si="14"/>
        <v>167.21480846441708</v>
      </c>
      <c r="G69">
        <f t="shared" si="15"/>
        <v>0.57241963084199521</v>
      </c>
      <c r="H69" s="25">
        <f t="shared" si="5"/>
        <v>1.0944755234727006</v>
      </c>
      <c r="I69" s="24">
        <f t="shared" si="16"/>
        <v>1.1222720289855486</v>
      </c>
      <c r="J69">
        <f t="shared" si="6"/>
        <v>182.91567051093747</v>
      </c>
      <c r="K69">
        <f t="shared" si="7"/>
        <v>6.0843294890625259</v>
      </c>
      <c r="L69">
        <f t="shared" si="8"/>
        <v>6.0843294890625259</v>
      </c>
      <c r="M69">
        <f t="shared" si="9"/>
        <v>37.019065331475858</v>
      </c>
      <c r="N69">
        <f t="shared" si="10"/>
        <v>3.2192219518849347E-2</v>
      </c>
      <c r="O69">
        <f t="shared" si="11"/>
        <v>3.2192219518849347E-2</v>
      </c>
      <c r="P69">
        <f t="shared" si="12"/>
        <v>6.8481160609850069E-6</v>
      </c>
      <c r="Q69">
        <f t="shared" si="13"/>
        <v>5.4197810811567416E-2</v>
      </c>
      <c r="S69">
        <v>2874.4473005362229</v>
      </c>
    </row>
    <row r="70" spans="1:19" x14ac:dyDescent="0.25">
      <c r="A70" s="16">
        <v>2010</v>
      </c>
      <c r="B70" s="16">
        <v>9</v>
      </c>
      <c r="C70" s="16">
        <v>69</v>
      </c>
      <c r="D70" s="16">
        <v>145</v>
      </c>
      <c r="E70" s="21">
        <f t="shared" si="17"/>
        <v>79</v>
      </c>
      <c r="F70">
        <f t="shared" si="14"/>
        <v>167.79636890072339</v>
      </c>
      <c r="G70">
        <f t="shared" si="15"/>
        <v>0.57360918802416283</v>
      </c>
      <c r="H70" s="25">
        <f t="shared" si="5"/>
        <v>0.86124199874884322</v>
      </c>
      <c r="I70" s="24">
        <f t="shared" si="16"/>
        <v>0.86349373237824867</v>
      </c>
      <c r="J70">
        <f t="shared" si="6"/>
        <v>144.505407689289</v>
      </c>
      <c r="K70">
        <f t="shared" si="7"/>
        <v>0.49459231071099907</v>
      </c>
      <c r="L70">
        <f t="shared" si="8"/>
        <v>0.49459231071099907</v>
      </c>
      <c r="M70">
        <f t="shared" si="9"/>
        <v>0.24462155381444545</v>
      </c>
      <c r="N70">
        <f t="shared" si="10"/>
        <v>3.410981453179304E-3</v>
      </c>
      <c r="O70">
        <f t="shared" si="11"/>
        <v>3.410981453179304E-3</v>
      </c>
      <c r="P70">
        <f t="shared" si="12"/>
        <v>1.2825669816325198E-3</v>
      </c>
      <c r="Q70">
        <f t="shared" si="13"/>
        <v>4.7562425683709869E-5</v>
      </c>
      <c r="S70">
        <v>3101.2878956626969</v>
      </c>
    </row>
    <row r="71" spans="1:19" x14ac:dyDescent="0.25">
      <c r="A71" s="16">
        <v>2010</v>
      </c>
      <c r="B71" s="16">
        <v>10</v>
      </c>
      <c r="C71" s="16">
        <v>70</v>
      </c>
      <c r="D71" s="16">
        <v>146</v>
      </c>
      <c r="E71" s="21">
        <f t="shared" si="17"/>
        <v>21</v>
      </c>
      <c r="F71">
        <f t="shared" si="14"/>
        <v>168.46881299765454</v>
      </c>
      <c r="G71">
        <f t="shared" si="15"/>
        <v>0.58647126852659304</v>
      </c>
      <c r="H71" s="25">
        <f t="shared" si="5"/>
        <v>0.83629590423675115</v>
      </c>
      <c r="I71" s="24">
        <f t="shared" si="16"/>
        <v>0.85984318305621099</v>
      </c>
      <c r="J71">
        <f t="shared" si="6"/>
        <v>140.80712307205113</v>
      </c>
      <c r="K71">
        <f t="shared" si="7"/>
        <v>5.1928769279488733</v>
      </c>
      <c r="L71">
        <f t="shared" si="8"/>
        <v>5.1928769279488733</v>
      </c>
      <c r="M71">
        <f t="shared" si="9"/>
        <v>26.965970788823729</v>
      </c>
      <c r="N71">
        <f t="shared" si="10"/>
        <v>3.5567650191430641E-2</v>
      </c>
      <c r="O71">
        <f t="shared" si="11"/>
        <v>3.5567650191430641E-2</v>
      </c>
      <c r="P71">
        <f t="shared" si="12"/>
        <v>1.9558842624382245E-3</v>
      </c>
      <c r="Q71">
        <f t="shared" si="13"/>
        <v>4.2221805216738595E-4</v>
      </c>
      <c r="S71">
        <v>8.8230972659614615</v>
      </c>
    </row>
    <row r="72" spans="1:19" x14ac:dyDescent="0.25">
      <c r="A72" s="16">
        <v>2010</v>
      </c>
      <c r="B72" s="16">
        <v>11</v>
      </c>
      <c r="C72" s="16">
        <v>71</v>
      </c>
      <c r="D72" s="16">
        <v>149</v>
      </c>
      <c r="E72" s="21">
        <f t="shared" si="17"/>
        <v>17</v>
      </c>
      <c r="F72">
        <f t="shared" si="14"/>
        <v>169.1771746110586</v>
      </c>
      <c r="G72">
        <f t="shared" si="15"/>
        <v>0.60233371475759556</v>
      </c>
      <c r="H72" s="25">
        <f t="shared" si="5"/>
        <v>0.84317443903238976</v>
      </c>
      <c r="I72" s="24">
        <f t="shared" si="16"/>
        <v>0.87233090461232521</v>
      </c>
      <c r="J72">
        <f t="shared" si="6"/>
        <v>142.54309447659847</v>
      </c>
      <c r="K72">
        <f t="shared" si="7"/>
        <v>6.4569055234015309</v>
      </c>
      <c r="L72">
        <f t="shared" si="8"/>
        <v>6.4569055234015309</v>
      </c>
      <c r="M72">
        <f t="shared" si="9"/>
        <v>41.691628938133199</v>
      </c>
      <c r="N72">
        <f t="shared" si="10"/>
        <v>4.3334936398667992E-2</v>
      </c>
      <c r="O72">
        <f t="shared" si="11"/>
        <v>4.3334936398667992E-2</v>
      </c>
      <c r="P72">
        <f t="shared" si="12"/>
        <v>2.3717108057002955E-3</v>
      </c>
      <c r="Q72">
        <f t="shared" si="13"/>
        <v>5.2069726588892397E-2</v>
      </c>
      <c r="S72">
        <v>111.54887292332036</v>
      </c>
    </row>
    <row r="73" spans="1:19" x14ac:dyDescent="0.25">
      <c r="A73" s="16">
        <v>2010</v>
      </c>
      <c r="B73" s="16">
        <v>12</v>
      </c>
      <c r="C73" s="16">
        <v>72</v>
      </c>
      <c r="D73" s="16">
        <v>183</v>
      </c>
      <c r="E73" s="21">
        <f t="shared" si="17"/>
        <v>-12</v>
      </c>
      <c r="F73">
        <f t="shared" si="14"/>
        <v>169.89108798370842</v>
      </c>
      <c r="G73">
        <f t="shared" si="15"/>
        <v>0.61685435891171736</v>
      </c>
      <c r="H73" s="25">
        <f t="shared" si="5"/>
        <v>1.0351288556849041</v>
      </c>
      <c r="I73" s="24">
        <f t="shared" si="16"/>
        <v>1.0677574789303814</v>
      </c>
      <c r="J73">
        <f t="shared" si="6"/>
        <v>175.74366817204779</v>
      </c>
      <c r="K73">
        <f t="shared" si="7"/>
        <v>7.2563318279522093</v>
      </c>
      <c r="L73">
        <f t="shared" si="8"/>
        <v>7.2563318279522093</v>
      </c>
      <c r="M73">
        <f t="shared" si="9"/>
        <v>52.654351597352253</v>
      </c>
      <c r="N73">
        <f t="shared" si="10"/>
        <v>3.9652086491542129E-2</v>
      </c>
      <c r="O73">
        <f t="shared" si="11"/>
        <v>3.9652086491542129E-2</v>
      </c>
      <c r="P73">
        <f t="shared" si="12"/>
        <v>7.4969561424250968E-3</v>
      </c>
      <c r="Q73">
        <f t="shared" si="13"/>
        <v>7.6443011137985609E-3</v>
      </c>
      <c r="S73">
        <v>2377.551061747447</v>
      </c>
    </row>
    <row r="74" spans="1:19" x14ac:dyDescent="0.25">
      <c r="A74" s="16">
        <v>2011</v>
      </c>
      <c r="B74" s="16">
        <v>1</v>
      </c>
      <c r="C74" s="16">
        <v>73</v>
      </c>
      <c r="D74" s="16">
        <v>199</v>
      </c>
      <c r="E74" s="21">
        <f t="shared" si="17"/>
        <v>13</v>
      </c>
      <c r="F74">
        <f t="shared" si="14"/>
        <v>170.74273355082863</v>
      </c>
      <c r="G74">
        <f t="shared" si="15"/>
        <v>0.64740938703525941</v>
      </c>
      <c r="H74" s="25">
        <f t="shared" si="5"/>
        <v>1.0741725512106679</v>
      </c>
      <c r="I74" s="24">
        <f t="shared" si="16"/>
        <v>1.1450655842042561</v>
      </c>
      <c r="J74">
        <f t="shared" si="6"/>
        <v>183.15495142785375</v>
      </c>
      <c r="K74">
        <f t="shared" si="7"/>
        <v>15.845048572146254</v>
      </c>
      <c r="L74">
        <f t="shared" si="8"/>
        <v>15.845048572146254</v>
      </c>
      <c r="M74">
        <f t="shared" si="9"/>
        <v>251.06556425367404</v>
      </c>
      <c r="N74">
        <f t="shared" si="10"/>
        <v>7.9623359659026408E-2</v>
      </c>
      <c r="O74">
        <f t="shared" si="11"/>
        <v>7.9623359659026408E-2</v>
      </c>
      <c r="P74">
        <f t="shared" si="12"/>
        <v>2.0434792520536142E-4</v>
      </c>
      <c r="Q74">
        <f t="shared" si="13"/>
        <v>9.1159314158733365E-3</v>
      </c>
      <c r="S74">
        <v>821.86679241730792</v>
      </c>
    </row>
    <row r="75" spans="1:19" x14ac:dyDescent="0.25">
      <c r="A75" s="16">
        <v>2011</v>
      </c>
      <c r="B75" s="16">
        <v>2</v>
      </c>
      <c r="C75" s="16">
        <v>74</v>
      </c>
      <c r="D75" s="16">
        <v>218</v>
      </c>
      <c r="E75" s="21">
        <f t="shared" si="17"/>
        <v>2</v>
      </c>
      <c r="F75">
        <f t="shared" si="14"/>
        <v>171.42621195548691</v>
      </c>
      <c r="G75">
        <f t="shared" si="15"/>
        <v>0.65210330149768292</v>
      </c>
      <c r="H75" s="25">
        <f t="shared" si="5"/>
        <v>1.2553539255297324</v>
      </c>
      <c r="I75" s="24">
        <f t="shared" si="16"/>
        <v>1.2680308287982296</v>
      </c>
      <c r="J75">
        <f t="shared" si="6"/>
        <v>215.15528873414937</v>
      </c>
      <c r="K75">
        <f t="shared" si="7"/>
        <v>2.8447112658506342</v>
      </c>
      <c r="L75">
        <f t="shared" si="8"/>
        <v>2.8447112658506342</v>
      </c>
      <c r="M75">
        <f t="shared" si="9"/>
        <v>8.0923821860575167</v>
      </c>
      <c r="N75">
        <f t="shared" si="10"/>
        <v>1.3049134247021258E-2</v>
      </c>
      <c r="O75">
        <f t="shared" si="11"/>
        <v>1.3049134247021258E-2</v>
      </c>
      <c r="P75">
        <f t="shared" si="12"/>
        <v>1.0084897417024776E-4</v>
      </c>
      <c r="Q75">
        <f t="shared" si="13"/>
        <v>1.6496927868024577E-2</v>
      </c>
      <c r="S75">
        <v>765.170587737304</v>
      </c>
    </row>
    <row r="76" spans="1:19" x14ac:dyDescent="0.25">
      <c r="A76" s="16">
        <v>2011</v>
      </c>
      <c r="B76" s="16">
        <v>3</v>
      </c>
      <c r="C76" s="16">
        <v>75</v>
      </c>
      <c r="D76" s="16">
        <v>190</v>
      </c>
      <c r="E76" s="21">
        <f t="shared" si="17"/>
        <v>60</v>
      </c>
      <c r="F76">
        <f t="shared" si="14"/>
        <v>172.11024241078823</v>
      </c>
      <c r="G76">
        <f t="shared" si="15"/>
        <v>0.65625820614602337</v>
      </c>
      <c r="H76" s="25">
        <f t="shared" si="5"/>
        <v>1.0914261071115472</v>
      </c>
      <c r="I76" s="24">
        <f t="shared" si="16"/>
        <v>1.1011432308272111</v>
      </c>
      <c r="J76">
        <f t="shared" si="6"/>
        <v>187.81076573924423</v>
      </c>
      <c r="K76">
        <f t="shared" si="7"/>
        <v>2.189234260755768</v>
      </c>
      <c r="L76">
        <f t="shared" si="8"/>
        <v>2.189234260755768</v>
      </c>
      <c r="M76">
        <f t="shared" si="9"/>
        <v>4.7927466484668537</v>
      </c>
      <c r="N76">
        <f t="shared" si="10"/>
        <v>1.1522285582925096E-2</v>
      </c>
      <c r="O76">
        <f t="shared" si="11"/>
        <v>1.1522285582925096E-2</v>
      </c>
      <c r="P76">
        <f t="shared" si="12"/>
        <v>2.2966300973373273E-2</v>
      </c>
      <c r="Q76">
        <f t="shared" si="13"/>
        <v>4.8864265927977837E-2</v>
      </c>
      <c r="S76">
        <v>437.7123815590312</v>
      </c>
    </row>
    <row r="77" spans="1:19" x14ac:dyDescent="0.25">
      <c r="A77" s="16">
        <v>2011</v>
      </c>
      <c r="B77" s="16">
        <v>4</v>
      </c>
      <c r="C77" s="16">
        <v>76</v>
      </c>
      <c r="D77" s="16">
        <v>232</v>
      </c>
      <c r="E77" s="21">
        <f t="shared" si="17"/>
        <v>-2</v>
      </c>
      <c r="F77">
        <f t="shared" si="14"/>
        <v>173.1561590104659</v>
      </c>
      <c r="G77">
        <f t="shared" si="15"/>
        <v>0.70696718824028004</v>
      </c>
      <c r="H77" s="25">
        <f t="shared" si="5"/>
        <v>1.1761897693188663</v>
      </c>
      <c r="I77" s="24">
        <f t="shared" si="16"/>
        <v>1.3032218453363325</v>
      </c>
      <c r="J77">
        <f t="shared" si="6"/>
        <v>203.20619050665968</v>
      </c>
      <c r="K77">
        <f t="shared" si="7"/>
        <v>28.793809493340319</v>
      </c>
      <c r="L77">
        <f t="shared" si="8"/>
        <v>28.793809493340319</v>
      </c>
      <c r="M77">
        <f t="shared" si="9"/>
        <v>829.08346513877507</v>
      </c>
      <c r="N77">
        <f t="shared" si="10"/>
        <v>0.12411124781612207</v>
      </c>
      <c r="O77">
        <f t="shared" si="11"/>
        <v>0.12411124781612207</v>
      </c>
      <c r="P77">
        <f t="shared" si="12"/>
        <v>1.2693677834621447E-2</v>
      </c>
      <c r="Q77">
        <f t="shared" si="13"/>
        <v>0</v>
      </c>
      <c r="S77">
        <v>578.57776454718089</v>
      </c>
    </row>
    <row r="78" spans="1:19" x14ac:dyDescent="0.25">
      <c r="A78" s="16">
        <v>2011</v>
      </c>
      <c r="B78" s="16">
        <v>5</v>
      </c>
      <c r="C78" s="16">
        <v>77</v>
      </c>
      <c r="D78" s="16">
        <v>232</v>
      </c>
      <c r="E78" s="21">
        <f t="shared" si="17"/>
        <v>29</v>
      </c>
      <c r="F78">
        <f t="shared" ref="F78:F109" si="18">alpha4*(D78/H78)+(1-alpha4)*(F77+G77)</f>
        <v>174.21450577351669</v>
      </c>
      <c r="G78">
        <f t="shared" ref="G78:G109" si="19">beta4*(F78-F77)+(1-beta4)*G77</f>
        <v>0.75269467894274011</v>
      </c>
      <c r="H78" s="25">
        <f t="shared" si="5"/>
        <v>1.1840431075552711</v>
      </c>
      <c r="I78" s="24">
        <f t="shared" ref="I78:I109" si="20">gamma4*(D78/F78)+(1-gamma4)*H78</f>
        <v>1.2986602613749756</v>
      </c>
      <c r="J78">
        <f t="shared" si="6"/>
        <v>205.86143623359033</v>
      </c>
      <c r="K78">
        <f t="shared" si="7"/>
        <v>26.138563766409675</v>
      </c>
      <c r="L78">
        <f t="shared" si="8"/>
        <v>26.138563766409675</v>
      </c>
      <c r="M78">
        <f t="shared" si="9"/>
        <v>683.22451577066477</v>
      </c>
      <c r="N78">
        <f t="shared" si="10"/>
        <v>0.11266622313107619</v>
      </c>
      <c r="O78">
        <f t="shared" si="11"/>
        <v>0.11266622313107619</v>
      </c>
      <c r="P78">
        <f t="shared" si="12"/>
        <v>1.9245408555296946E-2</v>
      </c>
      <c r="Q78">
        <f t="shared" si="13"/>
        <v>4.7562425683709865E-3</v>
      </c>
      <c r="S78">
        <v>1568.7553739862403</v>
      </c>
    </row>
    <row r="79" spans="1:19" x14ac:dyDescent="0.25">
      <c r="A79" s="16">
        <v>2011</v>
      </c>
      <c r="B79" s="16">
        <v>6</v>
      </c>
      <c r="C79" s="16">
        <v>78</v>
      </c>
      <c r="D79" s="16">
        <v>216</v>
      </c>
      <c r="E79" s="21">
        <f t="shared" si="17"/>
        <v>36</v>
      </c>
      <c r="F79">
        <f t="shared" si="18"/>
        <v>175.45482909756092</v>
      </c>
      <c r="G79">
        <f t="shared" si="19"/>
        <v>0.81615321761037907</v>
      </c>
      <c r="H79" s="25">
        <f t="shared" ref="H79:H133" si="21">I67</f>
        <v>1.050569162994075</v>
      </c>
      <c r="I79" s="24">
        <f t="shared" si="20"/>
        <v>1.1907015238472718</v>
      </c>
      <c r="J79">
        <f t="shared" ref="J79:J133" si="22">(F78+G78)*H79</f>
        <v>183.81514533075685</v>
      </c>
      <c r="K79">
        <f t="shared" ref="K79:K134" si="23">D79-J79</f>
        <v>32.184854669243151</v>
      </c>
      <c r="L79">
        <f t="shared" ref="L79:L134" si="24">ABS(K79)</f>
        <v>32.184854669243151</v>
      </c>
      <c r="M79">
        <f t="shared" ref="M79:M134" si="25">K79^2</f>
        <v>1035.8648700803026</v>
      </c>
      <c r="N79">
        <f t="shared" ref="N79:N134" si="26">K79/D79</f>
        <v>0.14900395680205161</v>
      </c>
      <c r="O79">
        <f t="shared" ref="O79:O134" si="27">ABS(N79)</f>
        <v>0.14900395680205161</v>
      </c>
      <c r="P79">
        <f t="shared" ref="P79:P132" si="28">((J80-D80)/D79)^2</f>
        <v>2.8710607586822701E-2</v>
      </c>
      <c r="Q79">
        <f t="shared" ref="Q79:Q132" si="29">((D80-D79)/D79)^2</f>
        <v>1.4489026063100135E-2</v>
      </c>
      <c r="S79">
        <v>449.39905820364777</v>
      </c>
    </row>
    <row r="80" spans="1:19" x14ac:dyDescent="0.25">
      <c r="A80" s="16">
        <v>2011</v>
      </c>
      <c r="B80" s="16">
        <v>7</v>
      </c>
      <c r="C80" s="16">
        <v>79</v>
      </c>
      <c r="D80" s="16">
        <v>242</v>
      </c>
      <c r="E80" s="21">
        <f t="shared" si="17"/>
        <v>-14</v>
      </c>
      <c r="F80">
        <f t="shared" si="18"/>
        <v>176.77092076592851</v>
      </c>
      <c r="G80">
        <f t="shared" si="19"/>
        <v>0.88121371770100287</v>
      </c>
      <c r="H80" s="25">
        <f t="shared" si="21"/>
        <v>1.1652542861112711</v>
      </c>
      <c r="I80" s="24">
        <f t="shared" si="20"/>
        <v>1.3234214513488751</v>
      </c>
      <c r="J80">
        <f t="shared" si="22"/>
        <v>205.40051765979743</v>
      </c>
      <c r="K80">
        <f t="shared" si="23"/>
        <v>36.59948234020257</v>
      </c>
      <c r="L80">
        <f t="shared" si="24"/>
        <v>36.59948234020257</v>
      </c>
      <c r="M80">
        <f t="shared" si="25"/>
        <v>1339.5221075707998</v>
      </c>
      <c r="N80">
        <f t="shared" si="26"/>
        <v>0.15123753033141557</v>
      </c>
      <c r="O80">
        <f t="shared" si="27"/>
        <v>0.15123753033141557</v>
      </c>
      <c r="P80">
        <f t="shared" si="28"/>
        <v>1.0355146864886509E-2</v>
      </c>
      <c r="Q80">
        <f t="shared" si="29"/>
        <v>5.5324089884570731E-3</v>
      </c>
      <c r="S80">
        <v>447.99598075459352</v>
      </c>
    </row>
    <row r="81" spans="1:19" x14ac:dyDescent="0.25">
      <c r="A81" s="16">
        <v>2011</v>
      </c>
      <c r="B81" s="16">
        <v>8</v>
      </c>
      <c r="C81" s="16">
        <v>80</v>
      </c>
      <c r="D81" s="16">
        <v>224</v>
      </c>
      <c r="E81" s="21">
        <f t="shared" si="17"/>
        <v>39</v>
      </c>
      <c r="F81">
        <f t="shared" si="18"/>
        <v>178.00140157281874</v>
      </c>
      <c r="G81">
        <f t="shared" si="19"/>
        <v>0.92666629582022986</v>
      </c>
      <c r="H81" s="25">
        <f t="shared" si="21"/>
        <v>1.1222720289855486</v>
      </c>
      <c r="I81" s="24">
        <f t="shared" si="20"/>
        <v>1.2279592035687497</v>
      </c>
      <c r="J81">
        <f t="shared" si="22"/>
        <v>199.37402142055643</v>
      </c>
      <c r="K81">
        <f t="shared" si="23"/>
        <v>24.625978579443569</v>
      </c>
      <c r="L81">
        <f t="shared" si="24"/>
        <v>24.625978579443569</v>
      </c>
      <c r="M81">
        <f t="shared" si="25"/>
        <v>606.43882099521352</v>
      </c>
      <c r="N81">
        <f t="shared" si="26"/>
        <v>0.10993740437251594</v>
      </c>
      <c r="O81">
        <f t="shared" si="27"/>
        <v>0.10993740437251594</v>
      </c>
      <c r="P81">
        <f t="shared" si="28"/>
        <v>3.1124119476088289E-3</v>
      </c>
      <c r="Q81">
        <f t="shared" si="29"/>
        <v>6.475207270408162E-2</v>
      </c>
      <c r="S81">
        <v>2465.377262161644</v>
      </c>
    </row>
    <row r="82" spans="1:19" x14ac:dyDescent="0.25">
      <c r="A82" s="16">
        <v>2011</v>
      </c>
      <c r="B82" s="16">
        <v>9</v>
      </c>
      <c r="C82" s="16">
        <v>81</v>
      </c>
      <c r="D82" s="16">
        <v>167</v>
      </c>
      <c r="E82" s="21">
        <f t="shared" si="17"/>
        <v>80</v>
      </c>
      <c r="F82">
        <f t="shared" si="18"/>
        <v>179.15842394462223</v>
      </c>
      <c r="G82">
        <f t="shared" si="19"/>
        <v>0.95664414905333328</v>
      </c>
      <c r="H82" s="25">
        <f t="shared" si="21"/>
        <v>0.86349373237824867</v>
      </c>
      <c r="I82" s="24">
        <f t="shared" si="20"/>
        <v>0.91677953775387455</v>
      </c>
      <c r="J82">
        <f t="shared" si="22"/>
        <v>154.50326515111965</v>
      </c>
      <c r="K82">
        <f t="shared" si="23"/>
        <v>12.496734848880351</v>
      </c>
      <c r="L82">
        <f t="shared" si="24"/>
        <v>12.496734848880351</v>
      </c>
      <c r="M82">
        <f t="shared" si="25"/>
        <v>156.1683818832206</v>
      </c>
      <c r="N82">
        <f t="shared" si="26"/>
        <v>7.4830747598085931E-2</v>
      </c>
      <c r="O82">
        <f t="shared" si="27"/>
        <v>7.4830747598085931E-2</v>
      </c>
      <c r="P82">
        <f t="shared" si="28"/>
        <v>4.441214054097027E-3</v>
      </c>
      <c r="Q82">
        <f t="shared" si="29"/>
        <v>3.585643085087311E-5</v>
      </c>
      <c r="S82">
        <v>2929.2748983283</v>
      </c>
    </row>
    <row r="83" spans="1:19" x14ac:dyDescent="0.25">
      <c r="A83" s="16">
        <v>2011</v>
      </c>
      <c r="B83" s="16">
        <v>10</v>
      </c>
      <c r="C83" s="16">
        <v>82</v>
      </c>
      <c r="D83" s="16">
        <v>166</v>
      </c>
      <c r="E83" s="21">
        <f t="shared" si="17"/>
        <v>28</v>
      </c>
      <c r="F83">
        <f t="shared" si="18"/>
        <v>180.32108856561746</v>
      </c>
      <c r="G83">
        <f t="shared" si="19"/>
        <v>0.98345503930021194</v>
      </c>
      <c r="H83" s="25">
        <f t="shared" si="21"/>
        <v>0.85984318305621099</v>
      </c>
      <c r="I83" s="24">
        <f t="shared" si="20"/>
        <v>0.90699224055566496</v>
      </c>
      <c r="J83">
        <f t="shared" si="22"/>
        <v>154.87071346605219</v>
      </c>
      <c r="K83">
        <f t="shared" si="23"/>
        <v>11.129286533947806</v>
      </c>
      <c r="L83">
        <f t="shared" si="24"/>
        <v>11.129286533947806</v>
      </c>
      <c r="M83">
        <f t="shared" si="25"/>
        <v>123.86101875471196</v>
      </c>
      <c r="N83">
        <f t="shared" si="26"/>
        <v>6.7043894782818109E-2</v>
      </c>
      <c r="O83">
        <f t="shared" si="27"/>
        <v>6.7043894782818109E-2</v>
      </c>
      <c r="P83">
        <f t="shared" si="28"/>
        <v>5.9852066409452395E-3</v>
      </c>
      <c r="Q83">
        <f t="shared" si="29"/>
        <v>9.0724343155755549E-4</v>
      </c>
      <c r="S83">
        <v>863.78418559776799</v>
      </c>
    </row>
    <row r="84" spans="1:19" x14ac:dyDescent="0.25">
      <c r="A84" s="16">
        <v>2011</v>
      </c>
      <c r="B84" s="16">
        <v>11</v>
      </c>
      <c r="C84" s="16">
        <v>83</v>
      </c>
      <c r="D84" s="16">
        <v>171</v>
      </c>
      <c r="E84" s="21">
        <f t="shared" si="17"/>
        <v>21</v>
      </c>
      <c r="F84">
        <f t="shared" si="18"/>
        <v>181.53887404607048</v>
      </c>
      <c r="G84">
        <f t="shared" si="19"/>
        <v>1.0139501045722805</v>
      </c>
      <c r="H84" s="25">
        <f t="shared" si="21"/>
        <v>0.87233090461232521</v>
      </c>
      <c r="I84" s="24">
        <f t="shared" si="20"/>
        <v>0.92637275830859789</v>
      </c>
      <c r="J84">
        <f t="shared" si="22"/>
        <v>158.15755653320261</v>
      </c>
      <c r="K84">
        <f t="shared" si="23"/>
        <v>12.842443466797391</v>
      </c>
      <c r="L84">
        <f t="shared" si="24"/>
        <v>12.842443466797391</v>
      </c>
      <c r="M84">
        <f t="shared" si="25"/>
        <v>164.92835419788699</v>
      </c>
      <c r="N84">
        <f t="shared" si="26"/>
        <v>7.5102008577762516E-2</v>
      </c>
      <c r="O84">
        <f t="shared" si="27"/>
        <v>7.5102008577762516E-2</v>
      </c>
      <c r="P84">
        <f t="shared" si="28"/>
        <v>9.9741181874631879E-3</v>
      </c>
      <c r="Q84">
        <f t="shared" si="29"/>
        <v>5.7487774015936521E-2</v>
      </c>
      <c r="S84">
        <v>285.8826998031891</v>
      </c>
    </row>
    <row r="85" spans="1:19" x14ac:dyDescent="0.25">
      <c r="A85" s="16">
        <v>2011</v>
      </c>
      <c r="B85" s="16">
        <v>12</v>
      </c>
      <c r="C85" s="16">
        <v>84</v>
      </c>
      <c r="D85" s="16">
        <v>212</v>
      </c>
      <c r="E85" s="21">
        <f t="shared" si="17"/>
        <v>-16</v>
      </c>
      <c r="F85">
        <f t="shared" si="18"/>
        <v>182.80740342816557</v>
      </c>
      <c r="G85">
        <f t="shared" si="19"/>
        <v>1.0470802930649992</v>
      </c>
      <c r="H85" s="25">
        <f t="shared" si="21"/>
        <v>1.0677574789303814</v>
      </c>
      <c r="I85" s="24">
        <f t="shared" si="20"/>
        <v>1.1391235515699167</v>
      </c>
      <c r="J85">
        <f t="shared" si="22"/>
        <v>194.92214328671156</v>
      </c>
      <c r="K85">
        <f t="shared" si="23"/>
        <v>17.07785671328844</v>
      </c>
      <c r="L85">
        <f t="shared" si="24"/>
        <v>17.07785671328844</v>
      </c>
      <c r="M85">
        <f t="shared" si="25"/>
        <v>291.65318991961107</v>
      </c>
      <c r="N85">
        <f t="shared" si="26"/>
        <v>8.055592789287E-2</v>
      </c>
      <c r="O85">
        <f t="shared" si="27"/>
        <v>8.055592789287E-2</v>
      </c>
      <c r="P85">
        <f t="shared" si="28"/>
        <v>1.9973133873287942E-3</v>
      </c>
      <c r="Q85">
        <f t="shared" si="29"/>
        <v>1.4239943040227838E-3</v>
      </c>
      <c r="S85">
        <v>804.10393209437655</v>
      </c>
    </row>
    <row r="86" spans="1:19" x14ac:dyDescent="0.25">
      <c r="A86" s="16">
        <v>2012</v>
      </c>
      <c r="B86" s="16">
        <v>1</v>
      </c>
      <c r="C86" s="16">
        <v>85</v>
      </c>
      <c r="D86" s="16">
        <v>220</v>
      </c>
      <c r="E86" s="21">
        <f t="shared" si="17"/>
        <v>11</v>
      </c>
      <c r="F86">
        <f t="shared" si="18"/>
        <v>183.9861852790107</v>
      </c>
      <c r="G86">
        <f t="shared" si="19"/>
        <v>1.0642195413042799</v>
      </c>
      <c r="H86" s="25">
        <f t="shared" si="21"/>
        <v>1.1450655842042561</v>
      </c>
      <c r="I86" s="24">
        <f t="shared" si="20"/>
        <v>1.1844048241377041</v>
      </c>
      <c r="J86">
        <f t="shared" si="22"/>
        <v>210.52544181082277</v>
      </c>
      <c r="K86">
        <f t="shared" si="23"/>
        <v>9.4745581891772304</v>
      </c>
      <c r="L86">
        <f t="shared" si="24"/>
        <v>9.4745581891772304</v>
      </c>
      <c r="M86">
        <f t="shared" si="25"/>
        <v>89.767252880105318</v>
      </c>
      <c r="N86">
        <f t="shared" si="26"/>
        <v>4.3066173587169229E-2</v>
      </c>
      <c r="O86">
        <f t="shared" si="27"/>
        <v>4.3066173587169229E-2</v>
      </c>
      <c r="P86">
        <f t="shared" si="28"/>
        <v>4.8684756528428203E-3</v>
      </c>
      <c r="Q86">
        <f t="shared" si="29"/>
        <v>1.8595041322314047E-2</v>
      </c>
      <c r="S86">
        <v>2508.8362913888809</v>
      </c>
    </row>
    <row r="87" spans="1:19" x14ac:dyDescent="0.25">
      <c r="A87" s="16">
        <v>2012</v>
      </c>
      <c r="B87" s="16">
        <v>2</v>
      </c>
      <c r="C87" s="16">
        <v>86</v>
      </c>
      <c r="D87" s="16">
        <v>250</v>
      </c>
      <c r="E87" s="21">
        <f t="shared" si="17"/>
        <v>-4</v>
      </c>
      <c r="F87">
        <f t="shared" si="18"/>
        <v>185.24309149235773</v>
      </c>
      <c r="G87">
        <f t="shared" si="19"/>
        <v>1.0892952105689908</v>
      </c>
      <c r="H87" s="25">
        <f t="shared" si="21"/>
        <v>1.2680308287982296</v>
      </c>
      <c r="I87" s="24">
        <f t="shared" si="20"/>
        <v>1.3313345695393424</v>
      </c>
      <c r="J87">
        <f t="shared" si="22"/>
        <v>234.64961819375191</v>
      </c>
      <c r="K87">
        <f t="shared" si="23"/>
        <v>15.350381806248095</v>
      </c>
      <c r="L87">
        <f t="shared" si="24"/>
        <v>15.350381806248095</v>
      </c>
      <c r="M87">
        <f t="shared" si="25"/>
        <v>235.6342215975925</v>
      </c>
      <c r="N87">
        <f t="shared" si="26"/>
        <v>6.1401527224992376E-2</v>
      </c>
      <c r="O87">
        <f t="shared" si="27"/>
        <v>6.1401527224992376E-2</v>
      </c>
      <c r="P87">
        <f t="shared" si="28"/>
        <v>9.8575935905735861E-3</v>
      </c>
      <c r="Q87">
        <f t="shared" si="29"/>
        <v>6.4000000000000003E-3</v>
      </c>
      <c r="S87">
        <v>17.171904615952037</v>
      </c>
    </row>
    <row r="88" spans="1:19" x14ac:dyDescent="0.25">
      <c r="A88" s="16">
        <v>2012</v>
      </c>
      <c r="B88" s="16">
        <v>3</v>
      </c>
      <c r="C88" s="16">
        <v>87</v>
      </c>
      <c r="D88" s="16">
        <v>230</v>
      </c>
      <c r="E88" s="21">
        <f t="shared" si="17"/>
        <v>68</v>
      </c>
      <c r="F88">
        <f t="shared" si="18"/>
        <v>186.69117969856248</v>
      </c>
      <c r="G88">
        <f t="shared" si="19"/>
        <v>1.1359874617645513</v>
      </c>
      <c r="H88" s="25">
        <f t="shared" si="21"/>
        <v>1.1011432308272111</v>
      </c>
      <c r="I88" s="24">
        <f t="shared" si="20"/>
        <v>1.2027105233160866</v>
      </c>
      <c r="J88">
        <f t="shared" si="22"/>
        <v>205.178646301806</v>
      </c>
      <c r="K88">
        <f t="shared" si="23"/>
        <v>24.821353698194002</v>
      </c>
      <c r="L88">
        <f t="shared" si="24"/>
        <v>24.821353698194002</v>
      </c>
      <c r="M88">
        <f t="shared" si="25"/>
        <v>616.09959941084912</v>
      </c>
      <c r="N88">
        <f t="shared" si="26"/>
        <v>0.10791892912258262</v>
      </c>
      <c r="O88">
        <f t="shared" si="27"/>
        <v>0.10791892912258262</v>
      </c>
      <c r="P88">
        <f t="shared" si="28"/>
        <v>4.973029074766629E-3</v>
      </c>
      <c r="Q88">
        <f t="shared" si="29"/>
        <v>1.8166351606805294E-2</v>
      </c>
      <c r="S88">
        <v>230.27703063978444</v>
      </c>
    </row>
    <row r="89" spans="1:19" x14ac:dyDescent="0.25">
      <c r="A89" s="16">
        <v>2012</v>
      </c>
      <c r="B89" s="16">
        <v>4</v>
      </c>
      <c r="C89" s="16">
        <v>88</v>
      </c>
      <c r="D89" s="16">
        <v>261</v>
      </c>
      <c r="E89" s="21">
        <f t="shared" si="17"/>
        <v>8</v>
      </c>
      <c r="F89">
        <f t="shared" si="18"/>
        <v>188.02526616351855</v>
      </c>
      <c r="G89">
        <f t="shared" si="19"/>
        <v>1.1617674756754108</v>
      </c>
      <c r="H89" s="25">
        <f t="shared" si="21"/>
        <v>1.3032218453363325</v>
      </c>
      <c r="I89" s="24">
        <f t="shared" si="20"/>
        <v>1.3691201641890927</v>
      </c>
      <c r="J89">
        <f t="shared" si="22"/>
        <v>244.78046739097718</v>
      </c>
      <c r="K89">
        <f t="shared" si="23"/>
        <v>16.219532609022821</v>
      </c>
      <c r="L89">
        <f t="shared" si="24"/>
        <v>16.219532609022821</v>
      </c>
      <c r="M89">
        <f t="shared" si="25"/>
        <v>263.0732380551546</v>
      </c>
      <c r="N89">
        <f t="shared" si="26"/>
        <v>6.2143803099704291E-2</v>
      </c>
      <c r="O89">
        <f t="shared" si="27"/>
        <v>6.2143803099704291E-2</v>
      </c>
      <c r="P89">
        <f t="shared" si="28"/>
        <v>5.8454964344793259E-4</v>
      </c>
      <c r="Q89">
        <f t="shared" si="29"/>
        <v>1.1890606420927466E-3</v>
      </c>
      <c r="S89">
        <v>1805.4698757829706</v>
      </c>
    </row>
    <row r="90" spans="1:19" x14ac:dyDescent="0.25">
      <c r="A90" s="16">
        <v>2012</v>
      </c>
      <c r="B90" s="16">
        <v>5</v>
      </c>
      <c r="C90" s="16">
        <v>89</v>
      </c>
      <c r="D90" s="16">
        <v>252</v>
      </c>
      <c r="E90" s="21">
        <f t="shared" si="17"/>
        <v>32</v>
      </c>
      <c r="F90">
        <f t="shared" si="18"/>
        <v>189.26437609576919</v>
      </c>
      <c r="G90">
        <f t="shared" si="19"/>
        <v>1.1718325924820907</v>
      </c>
      <c r="H90" s="25">
        <f t="shared" si="21"/>
        <v>1.2986602613749756</v>
      </c>
      <c r="I90" s="24">
        <f t="shared" si="20"/>
        <v>1.3241305896340025</v>
      </c>
      <c r="J90">
        <f t="shared" si="22"/>
        <v>245.68968255463193</v>
      </c>
      <c r="K90">
        <f t="shared" si="23"/>
        <v>6.3103174453680708</v>
      </c>
      <c r="L90">
        <f t="shared" si="24"/>
        <v>6.3103174453680708</v>
      </c>
      <c r="M90">
        <f t="shared" si="25"/>
        <v>39.820106261316617</v>
      </c>
      <c r="N90">
        <f t="shared" si="26"/>
        <v>2.504094224352409E-2</v>
      </c>
      <c r="O90">
        <f t="shared" si="27"/>
        <v>2.504094224352409E-2</v>
      </c>
      <c r="P90">
        <f t="shared" si="28"/>
        <v>2.4499204793736057E-5</v>
      </c>
      <c r="Q90">
        <f t="shared" si="29"/>
        <v>9.0702947845804974E-3</v>
      </c>
      <c r="S90">
        <v>307.65723130371964</v>
      </c>
    </row>
    <row r="91" spans="1:19" x14ac:dyDescent="0.25">
      <c r="A91" s="16">
        <v>2012</v>
      </c>
      <c r="B91" s="16">
        <v>6</v>
      </c>
      <c r="C91" s="16">
        <v>90</v>
      </c>
      <c r="D91" s="16">
        <v>228</v>
      </c>
      <c r="E91" s="21">
        <f t="shared" si="17"/>
        <v>51</v>
      </c>
      <c r="F91">
        <f t="shared" si="18"/>
        <v>190.45288253984319</v>
      </c>
      <c r="G91">
        <f t="shared" si="19"/>
        <v>1.1740024778377041</v>
      </c>
      <c r="H91" s="25">
        <f t="shared" si="21"/>
        <v>1.1907015238472718</v>
      </c>
      <c r="I91" s="24">
        <f t="shared" si="20"/>
        <v>1.1957046470423993</v>
      </c>
      <c r="J91">
        <f t="shared" si="22"/>
        <v>226.75268388079789</v>
      </c>
      <c r="K91">
        <f t="shared" si="23"/>
        <v>1.2473161192021109</v>
      </c>
      <c r="L91">
        <f t="shared" si="24"/>
        <v>1.2473161192021109</v>
      </c>
      <c r="M91">
        <f t="shared" si="25"/>
        <v>1.5557975012214147</v>
      </c>
      <c r="N91">
        <f t="shared" si="26"/>
        <v>5.4706847333425915E-3</v>
      </c>
      <c r="O91">
        <f t="shared" si="27"/>
        <v>5.4706847333425915E-3</v>
      </c>
      <c r="P91">
        <f t="shared" si="28"/>
        <v>1.6986218912071096E-3</v>
      </c>
      <c r="Q91">
        <f t="shared" si="29"/>
        <v>2.3564943059402894E-2</v>
      </c>
      <c r="S91">
        <v>308.40406086263368</v>
      </c>
    </row>
    <row r="92" spans="1:19" x14ac:dyDescent="0.25">
      <c r="A92" s="16">
        <v>2012</v>
      </c>
      <c r="B92" s="16">
        <v>7</v>
      </c>
      <c r="C92" s="16">
        <v>91</v>
      </c>
      <c r="D92" s="16">
        <v>263</v>
      </c>
      <c r="E92" s="21">
        <f t="shared" si="17"/>
        <v>25</v>
      </c>
      <c r="F92">
        <f t="shared" si="18"/>
        <v>191.73990294591516</v>
      </c>
      <c r="G92">
        <f t="shared" si="19"/>
        <v>1.1887102942078811</v>
      </c>
      <c r="H92" s="25">
        <f t="shared" si="21"/>
        <v>1.3234214513488751</v>
      </c>
      <c r="I92" s="24">
        <f t="shared" si="20"/>
        <v>1.3608603370670196</v>
      </c>
      <c r="J92">
        <f t="shared" si="22"/>
        <v>253.60313028756329</v>
      </c>
      <c r="K92">
        <f t="shared" si="23"/>
        <v>9.3968697124367111</v>
      </c>
      <c r="L92">
        <f t="shared" si="24"/>
        <v>9.3968697124367111</v>
      </c>
      <c r="M92">
        <f t="shared" si="25"/>
        <v>88.301160392510397</v>
      </c>
      <c r="N92">
        <f t="shared" si="26"/>
        <v>3.5729542632839208E-2</v>
      </c>
      <c r="O92">
        <f t="shared" si="27"/>
        <v>3.5729542632839208E-2</v>
      </c>
      <c r="P92">
        <f t="shared" si="28"/>
        <v>1.4723221851735363E-3</v>
      </c>
      <c r="Q92">
        <f t="shared" si="29"/>
        <v>3.7010799635674939E-3</v>
      </c>
      <c r="S92">
        <v>376.57234297975009</v>
      </c>
    </row>
    <row r="93" spans="1:19" x14ac:dyDescent="0.25">
      <c r="A93" s="16">
        <v>2012</v>
      </c>
      <c r="B93" s="16">
        <v>8</v>
      </c>
      <c r="C93" s="16">
        <v>92</v>
      </c>
      <c r="D93" s="16">
        <v>247</v>
      </c>
      <c r="E93" s="21">
        <f t="shared" si="17"/>
        <v>55</v>
      </c>
      <c r="F93">
        <f t="shared" si="18"/>
        <v>193.05942161325476</v>
      </c>
      <c r="G93">
        <f t="shared" si="19"/>
        <v>1.2057333060588404</v>
      </c>
      <c r="H93" s="25">
        <f t="shared" si="21"/>
        <v>1.2279592035687497</v>
      </c>
      <c r="I93" s="24">
        <f t="shared" si="20"/>
        <v>1.2678909576723234</v>
      </c>
      <c r="J93">
        <f t="shared" si="22"/>
        <v>236.90846625996483</v>
      </c>
      <c r="K93">
        <f t="shared" si="23"/>
        <v>10.091533740035175</v>
      </c>
      <c r="L93">
        <f t="shared" si="24"/>
        <v>10.091533740035175</v>
      </c>
      <c r="M93">
        <f t="shared" si="25"/>
        <v>101.83905322626832</v>
      </c>
      <c r="N93">
        <f t="shared" si="26"/>
        <v>4.0856411902976418E-2</v>
      </c>
      <c r="O93">
        <f t="shared" si="27"/>
        <v>4.0856411902976418E-2</v>
      </c>
      <c r="P93">
        <f t="shared" si="28"/>
        <v>4.144691125835584E-3</v>
      </c>
      <c r="Q93">
        <f t="shared" si="29"/>
        <v>4.6042387188775423E-2</v>
      </c>
      <c r="S93">
        <v>1374.3043056056445</v>
      </c>
    </row>
    <row r="94" spans="1:19" x14ac:dyDescent="0.25">
      <c r="A94" s="16">
        <v>2012</v>
      </c>
      <c r="B94" s="16">
        <v>9</v>
      </c>
      <c r="C94" s="16">
        <v>93</v>
      </c>
      <c r="D94" s="16">
        <v>194</v>
      </c>
      <c r="E94" s="21">
        <f t="shared" si="17"/>
        <v>92</v>
      </c>
      <c r="F94">
        <f t="shared" si="18"/>
        <v>194.54123840771271</v>
      </c>
      <c r="G94">
        <f t="shared" si="19"/>
        <v>1.2416619884692546</v>
      </c>
      <c r="H94" s="25">
        <f t="shared" si="21"/>
        <v>0.91677953775387455</v>
      </c>
      <c r="I94" s="24">
        <f t="shared" si="20"/>
        <v>0.97922251114509851</v>
      </c>
      <c r="J94">
        <f t="shared" si="22"/>
        <v>178.09831892861314</v>
      </c>
      <c r="K94">
        <f t="shared" si="23"/>
        <v>15.901681071386861</v>
      </c>
      <c r="L94">
        <f t="shared" si="24"/>
        <v>15.901681071386861</v>
      </c>
      <c r="M94">
        <f t="shared" si="25"/>
        <v>252.86346089610319</v>
      </c>
      <c r="N94">
        <f t="shared" si="26"/>
        <v>8.196742820302505E-2</v>
      </c>
      <c r="O94">
        <f t="shared" si="27"/>
        <v>8.196742820302505E-2</v>
      </c>
      <c r="P94">
        <f t="shared" si="28"/>
        <v>5.5298607575934048E-3</v>
      </c>
      <c r="Q94">
        <f t="shared" si="29"/>
        <v>1.0628122010840684E-4</v>
      </c>
      <c r="S94">
        <v>1021.8552479277098</v>
      </c>
    </row>
    <row r="95" spans="1:19" x14ac:dyDescent="0.25">
      <c r="A95" s="16">
        <v>2012</v>
      </c>
      <c r="B95" s="16">
        <v>10</v>
      </c>
      <c r="C95" s="16">
        <v>94</v>
      </c>
      <c r="D95" s="16">
        <v>192</v>
      </c>
      <c r="E95" s="21">
        <f t="shared" si="17"/>
        <v>19</v>
      </c>
      <c r="F95">
        <f t="shared" si="18"/>
        <v>196.03607349801067</v>
      </c>
      <c r="G95">
        <f t="shared" si="19"/>
        <v>1.2746091814477536</v>
      </c>
      <c r="H95" s="25">
        <f t="shared" si="21"/>
        <v>0.90699224055566496</v>
      </c>
      <c r="I95" s="24">
        <f t="shared" si="20"/>
        <v>0.963210195734022</v>
      </c>
      <c r="J95">
        <f t="shared" si="22"/>
        <v>177.57357149281967</v>
      </c>
      <c r="K95">
        <f t="shared" si="23"/>
        <v>14.426428507180333</v>
      </c>
      <c r="L95">
        <f t="shared" si="24"/>
        <v>14.426428507180333</v>
      </c>
      <c r="M95">
        <f t="shared" si="25"/>
        <v>208.12183947278535</v>
      </c>
      <c r="N95">
        <f t="shared" si="26"/>
        <v>7.5137648474897567E-2</v>
      </c>
      <c r="O95">
        <f t="shared" si="27"/>
        <v>7.5137648474897567E-2</v>
      </c>
      <c r="P95">
        <f t="shared" si="28"/>
        <v>4.7385717505834179E-3</v>
      </c>
      <c r="Q95">
        <f t="shared" si="29"/>
        <v>4.3402777777777775E-4</v>
      </c>
      <c r="S95">
        <v>668.45620989141048</v>
      </c>
    </row>
    <row r="96" spans="1:19" x14ac:dyDescent="0.25">
      <c r="A96" s="16">
        <v>2012</v>
      </c>
      <c r="B96" s="16">
        <v>11</v>
      </c>
      <c r="C96" s="16">
        <v>95</v>
      </c>
      <c r="D96" s="16">
        <v>196</v>
      </c>
      <c r="E96" s="21">
        <f t="shared" si="17"/>
        <v>20</v>
      </c>
      <c r="F96">
        <f t="shared" si="18"/>
        <v>197.53777449906039</v>
      </c>
      <c r="G96">
        <f t="shared" si="19"/>
        <v>1.3041622340833652</v>
      </c>
      <c r="H96" s="25">
        <f t="shared" si="21"/>
        <v>0.92637275830859789</v>
      </c>
      <c r="I96" s="24">
        <f t="shared" si="20"/>
        <v>0.97748524551890814</v>
      </c>
      <c r="J96">
        <f t="shared" si="22"/>
        <v>182.78324135752237</v>
      </c>
      <c r="K96">
        <f t="shared" si="23"/>
        <v>13.216758642477629</v>
      </c>
      <c r="L96">
        <f t="shared" si="24"/>
        <v>13.216758642477629</v>
      </c>
      <c r="M96">
        <f t="shared" si="25"/>
        <v>174.68270901350709</v>
      </c>
      <c r="N96">
        <f t="shared" si="26"/>
        <v>6.7432442053457289E-2</v>
      </c>
      <c r="O96">
        <f t="shared" si="27"/>
        <v>6.7432442053457289E-2</v>
      </c>
      <c r="P96">
        <f t="shared" si="28"/>
        <v>5.2582861473092469E-4</v>
      </c>
      <c r="Q96">
        <f t="shared" si="29"/>
        <v>3.1887755102040817E-2</v>
      </c>
      <c r="S96">
        <v>289.2070065857863</v>
      </c>
    </row>
    <row r="97" spans="1:19" x14ac:dyDescent="0.25">
      <c r="A97" s="16">
        <v>2012</v>
      </c>
      <c r="B97" s="16">
        <v>12</v>
      </c>
      <c r="C97" s="16">
        <v>96</v>
      </c>
      <c r="D97" s="16">
        <v>231</v>
      </c>
      <c r="E97" s="21">
        <f t="shared" si="17"/>
        <v>-12</v>
      </c>
      <c r="F97">
        <f t="shared" si="18"/>
        <v>198.90473818075321</v>
      </c>
      <c r="G97">
        <f t="shared" si="19"/>
        <v>1.3123350273176082</v>
      </c>
      <c r="H97" s="25">
        <f t="shared" si="21"/>
        <v>1.1391235515699167</v>
      </c>
      <c r="I97" s="24">
        <f t="shared" si="20"/>
        <v>1.1563853190757487</v>
      </c>
      <c r="J97">
        <f t="shared" si="22"/>
        <v>226.50553317249941</v>
      </c>
      <c r="K97">
        <f t="shared" si="23"/>
        <v>4.4944668275005881</v>
      </c>
      <c r="L97">
        <f t="shared" si="24"/>
        <v>4.4944668275005881</v>
      </c>
      <c r="M97">
        <f t="shared" si="25"/>
        <v>20.200232063503201</v>
      </c>
      <c r="N97">
        <f t="shared" si="26"/>
        <v>1.9456566352816399E-2</v>
      </c>
      <c r="O97">
        <f t="shared" si="27"/>
        <v>1.9456566352816399E-2</v>
      </c>
      <c r="P97">
        <f t="shared" si="28"/>
        <v>1.4717462138902557E-3</v>
      </c>
      <c r="Q97">
        <f t="shared" si="29"/>
        <v>4.2165626581210985E-3</v>
      </c>
      <c r="S97">
        <v>1091.2251873196785</v>
      </c>
    </row>
    <row r="98" spans="1:19" x14ac:dyDescent="0.25">
      <c r="A98" s="16">
        <v>2013</v>
      </c>
      <c r="B98" s="16">
        <v>1</v>
      </c>
      <c r="C98" s="16">
        <v>97</v>
      </c>
      <c r="D98" s="16">
        <v>246</v>
      </c>
      <c r="E98" s="21">
        <f t="shared" si="17"/>
        <v>12</v>
      </c>
      <c r="F98">
        <f t="shared" si="18"/>
        <v>200.33616740004732</v>
      </c>
      <c r="G98">
        <f t="shared" si="19"/>
        <v>1.3278335905430287</v>
      </c>
      <c r="H98" s="25">
        <f t="shared" si="21"/>
        <v>1.1844048241377041</v>
      </c>
      <c r="I98" s="24">
        <f t="shared" si="20"/>
        <v>1.2181973997880362</v>
      </c>
      <c r="J98">
        <f t="shared" si="22"/>
        <v>237.13806738237093</v>
      </c>
      <c r="K98">
        <f t="shared" si="23"/>
        <v>8.8619326176290656</v>
      </c>
      <c r="L98">
        <f t="shared" si="24"/>
        <v>8.8619326176290656</v>
      </c>
      <c r="M98">
        <f t="shared" si="25"/>
        <v>78.533849719397949</v>
      </c>
      <c r="N98">
        <f t="shared" si="26"/>
        <v>3.6024116331825472E-2</v>
      </c>
      <c r="O98">
        <f t="shared" si="27"/>
        <v>3.6024116331825472E-2</v>
      </c>
      <c r="P98">
        <f t="shared" si="28"/>
        <v>1.4397799156889726E-2</v>
      </c>
      <c r="Q98">
        <f t="shared" si="29"/>
        <v>4.4682398043492638E-2</v>
      </c>
      <c r="S98">
        <v>2238.2736825285465</v>
      </c>
    </row>
    <row r="99" spans="1:19" x14ac:dyDescent="0.25">
      <c r="A99" s="16">
        <v>2013</v>
      </c>
      <c r="B99" s="16">
        <v>2</v>
      </c>
      <c r="C99" s="16">
        <v>98</v>
      </c>
      <c r="D99" s="16">
        <v>298</v>
      </c>
      <c r="E99" s="21">
        <f t="shared" si="17"/>
        <v>-12</v>
      </c>
      <c r="F99">
        <f t="shared" si="18"/>
        <v>202.01690635487955</v>
      </c>
      <c r="G99">
        <f t="shared" si="19"/>
        <v>1.3737596429411667</v>
      </c>
      <c r="H99" s="25">
        <f t="shared" si="21"/>
        <v>1.3313345695393424</v>
      </c>
      <c r="I99" s="24">
        <f t="shared" si="20"/>
        <v>1.44295601926711</v>
      </c>
      <c r="J99">
        <f t="shared" si="22"/>
        <v>268.48225595038912</v>
      </c>
      <c r="K99">
        <f t="shared" si="23"/>
        <v>29.517744049610883</v>
      </c>
      <c r="L99">
        <f t="shared" si="24"/>
        <v>29.517744049610883</v>
      </c>
      <c r="M99">
        <f t="shared" si="25"/>
        <v>871.29721377833869</v>
      </c>
      <c r="N99">
        <f t="shared" si="26"/>
        <v>9.9052832381244571E-2</v>
      </c>
      <c r="O99">
        <f t="shared" si="27"/>
        <v>9.9052832381244571E-2</v>
      </c>
      <c r="P99">
        <f t="shared" si="28"/>
        <v>6.6931647222872046E-3</v>
      </c>
      <c r="Q99">
        <f t="shared" si="29"/>
        <v>9.4702941308950038E-3</v>
      </c>
      <c r="S99">
        <v>433.42129390305382</v>
      </c>
    </row>
    <row r="100" spans="1:19" x14ac:dyDescent="0.25">
      <c r="A100" s="16">
        <v>2013</v>
      </c>
      <c r="B100" s="16">
        <v>3</v>
      </c>
      <c r="C100" s="16">
        <v>99</v>
      </c>
      <c r="D100" s="16">
        <v>269</v>
      </c>
      <c r="E100" s="21">
        <f t="shared" si="17"/>
        <v>58</v>
      </c>
      <c r="F100">
        <f t="shared" si="18"/>
        <v>203.71331714689816</v>
      </c>
      <c r="G100">
        <f t="shared" si="19"/>
        <v>1.4157485019337055</v>
      </c>
      <c r="H100" s="25">
        <f t="shared" si="21"/>
        <v>1.2027105233160866</v>
      </c>
      <c r="I100" s="24">
        <f t="shared" si="20"/>
        <v>1.2941354903499995</v>
      </c>
      <c r="J100">
        <f t="shared" si="22"/>
        <v>244.62009433984633</v>
      </c>
      <c r="K100">
        <f t="shared" si="23"/>
        <v>24.379905660153668</v>
      </c>
      <c r="L100">
        <f t="shared" si="24"/>
        <v>24.379905660153668</v>
      </c>
      <c r="M100">
        <f t="shared" si="25"/>
        <v>594.37979999799279</v>
      </c>
      <c r="N100">
        <f t="shared" si="26"/>
        <v>9.0631619554474602E-2</v>
      </c>
      <c r="O100">
        <f t="shared" si="27"/>
        <v>9.0631619554474602E-2</v>
      </c>
      <c r="P100">
        <f t="shared" si="28"/>
        <v>1.3744380448682205E-4</v>
      </c>
      <c r="Q100">
        <f t="shared" si="29"/>
        <v>3.1094097649286218E-3</v>
      </c>
      <c r="S100">
        <v>1293.394872019092</v>
      </c>
    </row>
    <row r="101" spans="1:19" x14ac:dyDescent="0.25">
      <c r="A101" s="16">
        <v>2013</v>
      </c>
      <c r="B101" s="16">
        <v>4</v>
      </c>
      <c r="C101" s="16">
        <v>100</v>
      </c>
      <c r="D101" s="16">
        <v>284</v>
      </c>
      <c r="E101" s="21">
        <f t="shared" si="17"/>
        <v>3</v>
      </c>
      <c r="F101">
        <f t="shared" si="18"/>
        <v>205.16572929083048</v>
      </c>
      <c r="G101">
        <f t="shared" si="19"/>
        <v>1.4205197990403007</v>
      </c>
      <c r="H101" s="25">
        <f t="shared" si="21"/>
        <v>1.3691201641890927</v>
      </c>
      <c r="I101" s="24">
        <f t="shared" si="20"/>
        <v>1.3808627098605313</v>
      </c>
      <c r="J101">
        <f t="shared" si="22"/>
        <v>280.84634004108386</v>
      </c>
      <c r="K101">
        <f t="shared" si="23"/>
        <v>3.1536599589161369</v>
      </c>
      <c r="L101">
        <f t="shared" si="24"/>
        <v>3.1536599589161369</v>
      </c>
      <c r="M101">
        <f t="shared" si="25"/>
        <v>9.9455711364709298</v>
      </c>
      <c r="N101">
        <f t="shared" si="26"/>
        <v>1.1104436475056821E-2</v>
      </c>
      <c r="O101">
        <f t="shared" si="27"/>
        <v>1.1104436475056821E-2</v>
      </c>
      <c r="P101">
        <f t="shared" si="28"/>
        <v>3.6864381058144592E-4</v>
      </c>
      <c r="Q101">
        <f t="shared" si="29"/>
        <v>3.0995834159888914E-4</v>
      </c>
      <c r="S101">
        <v>142.32580552507184</v>
      </c>
    </row>
    <row r="102" spans="1:19" x14ac:dyDescent="0.25">
      <c r="A102" s="16">
        <v>2013</v>
      </c>
      <c r="B102" s="16">
        <v>5</v>
      </c>
      <c r="C102" s="16">
        <v>101</v>
      </c>
      <c r="D102" s="16">
        <v>279</v>
      </c>
      <c r="E102" s="21">
        <f t="shared" si="17"/>
        <v>48</v>
      </c>
      <c r="F102">
        <f t="shared" si="18"/>
        <v>206.65179616256529</v>
      </c>
      <c r="G102">
        <f t="shared" si="19"/>
        <v>1.4290498997407408</v>
      </c>
      <c r="H102" s="25">
        <f t="shared" si="21"/>
        <v>1.3241305896340025</v>
      </c>
      <c r="I102" s="24">
        <f t="shared" si="20"/>
        <v>1.3442880048244843</v>
      </c>
      <c r="J102">
        <f t="shared" si="22"/>
        <v>273.54717181764755</v>
      </c>
      <c r="K102">
        <f t="shared" si="23"/>
        <v>5.452828182352448</v>
      </c>
      <c r="L102">
        <f t="shared" si="24"/>
        <v>5.452828182352448</v>
      </c>
      <c r="M102">
        <f t="shared" si="25"/>
        <v>29.733335186257101</v>
      </c>
      <c r="N102">
        <f t="shared" si="26"/>
        <v>1.9544187033521319E-2</v>
      </c>
      <c r="O102">
        <f t="shared" si="27"/>
        <v>1.9544187033521319E-2</v>
      </c>
      <c r="P102">
        <f t="shared" si="28"/>
        <v>1.9737495896007051E-2</v>
      </c>
      <c r="Q102">
        <f t="shared" si="29"/>
        <v>1.0405827263267429E-3</v>
      </c>
      <c r="S102">
        <v>1460.195978492487</v>
      </c>
    </row>
    <row r="103" spans="1:19" x14ac:dyDescent="0.25">
      <c r="A103" s="16">
        <v>2013</v>
      </c>
      <c r="B103" s="16">
        <v>6</v>
      </c>
      <c r="C103" s="16">
        <v>102</v>
      </c>
      <c r="D103" s="16">
        <v>288</v>
      </c>
      <c r="E103" s="21">
        <f t="shared" si="17"/>
        <v>34</v>
      </c>
      <c r="F103">
        <f t="shared" si="18"/>
        <v>208.60262749248358</v>
      </c>
      <c r="G103">
        <f t="shared" si="19"/>
        <v>1.4969529800778005</v>
      </c>
      <c r="H103" s="25">
        <f t="shared" si="21"/>
        <v>1.1957046470423993</v>
      </c>
      <c r="I103" s="24">
        <f t="shared" si="20"/>
        <v>1.3392478615366277</v>
      </c>
      <c r="J103">
        <f t="shared" si="22"/>
        <v>248.80323459721345</v>
      </c>
      <c r="K103">
        <f t="shared" si="23"/>
        <v>39.196765402786554</v>
      </c>
      <c r="L103">
        <f t="shared" si="24"/>
        <v>39.196765402786554</v>
      </c>
      <c r="M103">
        <f t="shared" si="25"/>
        <v>1536.3864180410849</v>
      </c>
      <c r="N103">
        <f t="shared" si="26"/>
        <v>0.13609987987078664</v>
      </c>
      <c r="O103">
        <f t="shared" si="27"/>
        <v>0.13609987987078664</v>
      </c>
      <c r="P103">
        <f t="shared" si="28"/>
        <v>3.1188401333248966E-3</v>
      </c>
      <c r="Q103">
        <f t="shared" si="29"/>
        <v>2.3630401234567902E-3</v>
      </c>
      <c r="S103">
        <v>375.73226405905297</v>
      </c>
    </row>
    <row r="104" spans="1:19" x14ac:dyDescent="0.25">
      <c r="A104" s="16">
        <v>2013</v>
      </c>
      <c r="B104" s="16">
        <v>7</v>
      </c>
      <c r="C104" s="16">
        <v>103</v>
      </c>
      <c r="D104" s="16">
        <v>302</v>
      </c>
      <c r="E104" s="21">
        <f t="shared" si="17"/>
        <v>1</v>
      </c>
      <c r="F104">
        <f t="shared" si="18"/>
        <v>210.28770169602782</v>
      </c>
      <c r="G104">
        <f t="shared" si="19"/>
        <v>1.521434515470506</v>
      </c>
      <c r="H104" s="25">
        <f t="shared" si="21"/>
        <v>1.3608603370670196</v>
      </c>
      <c r="I104" s="24">
        <f t="shared" si="20"/>
        <v>1.4192891929901486</v>
      </c>
      <c r="J104">
        <f t="shared" si="22"/>
        <v>285.9161858995293</v>
      </c>
      <c r="K104">
        <f t="shared" si="23"/>
        <v>16.083814100470704</v>
      </c>
      <c r="L104">
        <f t="shared" si="24"/>
        <v>16.083814100470704</v>
      </c>
      <c r="M104">
        <f t="shared" si="25"/>
        <v>258.68907601850026</v>
      </c>
      <c r="N104">
        <f t="shared" si="26"/>
        <v>5.3257662584340081E-2</v>
      </c>
      <c r="O104">
        <f t="shared" si="27"/>
        <v>5.3257662584340081E-2</v>
      </c>
      <c r="P104">
        <f t="shared" si="28"/>
        <v>3.3383567631022435E-3</v>
      </c>
      <c r="Q104">
        <f t="shared" si="29"/>
        <v>2.8068944344546293E-3</v>
      </c>
      <c r="S104">
        <v>1103.7231260039578</v>
      </c>
    </row>
    <row r="105" spans="1:19" x14ac:dyDescent="0.25">
      <c r="A105" s="16">
        <v>2013</v>
      </c>
      <c r="B105" s="16">
        <v>8</v>
      </c>
      <c r="C105" s="16">
        <v>104</v>
      </c>
      <c r="D105" s="16">
        <v>286</v>
      </c>
      <c r="E105" s="21">
        <f t="shared" si="17"/>
        <v>42</v>
      </c>
      <c r="F105">
        <f t="shared" si="18"/>
        <v>212.02819148772059</v>
      </c>
      <c r="G105">
        <f t="shared" si="19"/>
        <v>1.5499417163007763</v>
      </c>
      <c r="H105" s="25">
        <f t="shared" si="21"/>
        <v>1.2678909576723234</v>
      </c>
      <c r="I105" s="24">
        <f t="shared" si="20"/>
        <v>1.3307592870307314</v>
      </c>
      <c r="J105">
        <f t="shared" si="22"/>
        <v>268.55088855494421</v>
      </c>
      <c r="K105">
        <f t="shared" si="23"/>
        <v>17.449111445055792</v>
      </c>
      <c r="L105">
        <f t="shared" si="24"/>
        <v>17.449111445055792</v>
      </c>
      <c r="M105">
        <f t="shared" si="25"/>
        <v>304.47149022197704</v>
      </c>
      <c r="N105">
        <f t="shared" si="26"/>
        <v>6.1010879178516754E-2</v>
      </c>
      <c r="O105">
        <f t="shared" si="27"/>
        <v>6.1010879178516754E-2</v>
      </c>
      <c r="P105">
        <f t="shared" si="28"/>
        <v>4.2272006422825804E-5</v>
      </c>
      <c r="Q105">
        <f t="shared" si="29"/>
        <v>6.8768643943469113E-2</v>
      </c>
      <c r="S105">
        <v>245.33467546992702</v>
      </c>
    </row>
    <row r="106" spans="1:19" x14ac:dyDescent="0.25">
      <c r="A106" s="16">
        <v>2013</v>
      </c>
      <c r="B106" s="16">
        <v>9</v>
      </c>
      <c r="C106" s="16">
        <v>105</v>
      </c>
      <c r="D106" s="16">
        <v>211</v>
      </c>
      <c r="E106" s="21">
        <f t="shared" si="17"/>
        <v>110</v>
      </c>
      <c r="F106">
        <f t="shared" si="18"/>
        <v>213.60835869620757</v>
      </c>
      <c r="G106">
        <f t="shared" si="19"/>
        <v>1.5538751717774284</v>
      </c>
      <c r="H106" s="25">
        <f t="shared" si="21"/>
        <v>0.97922251114509851</v>
      </c>
      <c r="I106" s="24">
        <f t="shared" si="20"/>
        <v>0.98587258446078252</v>
      </c>
      <c r="J106">
        <f t="shared" si="22"/>
        <v>209.14051592172413</v>
      </c>
      <c r="K106">
        <f t="shared" si="23"/>
        <v>1.8594840782758695</v>
      </c>
      <c r="L106">
        <f t="shared" si="24"/>
        <v>1.8594840782758695</v>
      </c>
      <c r="M106">
        <f t="shared" si="25"/>
        <v>3.4576810373614597</v>
      </c>
      <c r="N106">
        <f t="shared" si="26"/>
        <v>8.8127207501226042E-3</v>
      </c>
      <c r="O106">
        <f t="shared" si="27"/>
        <v>8.8127207501226042E-3</v>
      </c>
      <c r="P106">
        <f t="shared" si="28"/>
        <v>1.7210868595803784E-3</v>
      </c>
      <c r="Q106">
        <f t="shared" si="29"/>
        <v>5.6153275982120791E-4</v>
      </c>
      <c r="S106">
        <v>2.2110565845634516</v>
      </c>
    </row>
    <row r="107" spans="1:19" x14ac:dyDescent="0.25">
      <c r="A107" s="16">
        <v>2013</v>
      </c>
      <c r="B107" s="16">
        <v>10</v>
      </c>
      <c r="C107" s="16">
        <v>106</v>
      </c>
      <c r="D107" s="16">
        <v>216</v>
      </c>
      <c r="E107" s="21">
        <f t="shared" si="17"/>
        <v>10</v>
      </c>
      <c r="F107">
        <f t="shared" si="18"/>
        <v>215.30688608190798</v>
      </c>
      <c r="G107">
        <f t="shared" si="19"/>
        <v>1.5726997798122582</v>
      </c>
      <c r="H107" s="25">
        <f t="shared" si="21"/>
        <v>0.963210195734022</v>
      </c>
      <c r="I107" s="24">
        <f t="shared" si="20"/>
        <v>0.99426852873474858</v>
      </c>
      <c r="J107">
        <f t="shared" si="22"/>
        <v>207.24645739855126</v>
      </c>
      <c r="K107">
        <f t="shared" si="23"/>
        <v>8.7535426014487427</v>
      </c>
      <c r="L107">
        <f t="shared" si="24"/>
        <v>8.7535426014487427</v>
      </c>
      <c r="M107">
        <f t="shared" si="25"/>
        <v>76.624508075378017</v>
      </c>
      <c r="N107">
        <f t="shared" si="26"/>
        <v>4.0525660191892326E-2</v>
      </c>
      <c r="O107">
        <f t="shared" si="27"/>
        <v>4.0525660191892326E-2</v>
      </c>
      <c r="P107">
        <f t="shared" si="28"/>
        <v>1.0512619666339352E-3</v>
      </c>
      <c r="Q107">
        <f t="shared" si="29"/>
        <v>1.9290123456790122E-4</v>
      </c>
      <c r="S107">
        <v>476.12217893578043</v>
      </c>
    </row>
    <row r="108" spans="1:19" x14ac:dyDescent="0.25">
      <c r="A108" s="16">
        <v>2013</v>
      </c>
      <c r="B108" s="16">
        <v>11</v>
      </c>
      <c r="C108" s="16">
        <v>107</v>
      </c>
      <c r="D108" s="16">
        <v>219</v>
      </c>
      <c r="E108" s="21">
        <f t="shared" si="17"/>
        <v>-1</v>
      </c>
      <c r="F108">
        <f t="shared" si="18"/>
        <v>216.99362694208642</v>
      </c>
      <c r="G108">
        <f t="shared" si="19"/>
        <v>1.5875407461517375</v>
      </c>
      <c r="H108" s="25">
        <f t="shared" si="21"/>
        <v>0.97748524551890814</v>
      </c>
      <c r="I108" s="24">
        <f t="shared" si="20"/>
        <v>1.0021407822250719</v>
      </c>
      <c r="J108">
        <f t="shared" si="22"/>
        <v>211.99659523408272</v>
      </c>
      <c r="K108">
        <f t="shared" si="23"/>
        <v>7.0034047659172813</v>
      </c>
      <c r="L108">
        <f t="shared" si="24"/>
        <v>7.0034047659172813</v>
      </c>
      <c r="M108">
        <f t="shared" si="25"/>
        <v>49.04767831527289</v>
      </c>
      <c r="N108">
        <f t="shared" si="26"/>
        <v>3.1979017195969323E-2</v>
      </c>
      <c r="O108">
        <f t="shared" si="27"/>
        <v>3.1979017195969323E-2</v>
      </c>
      <c r="P108">
        <f t="shared" si="28"/>
        <v>5.7161313180937971E-4</v>
      </c>
      <c r="Q108">
        <f t="shared" si="29"/>
        <v>3.1713267029461437E-2</v>
      </c>
      <c r="S108">
        <v>13.652388759747524</v>
      </c>
    </row>
    <row r="109" spans="1:19" x14ac:dyDescent="0.25">
      <c r="A109" s="16">
        <v>2013</v>
      </c>
      <c r="B109" s="16">
        <v>12</v>
      </c>
      <c r="C109" s="16">
        <v>108</v>
      </c>
      <c r="D109" s="16">
        <v>258</v>
      </c>
      <c r="E109" s="21">
        <f t="shared" si="17"/>
        <v>-34</v>
      </c>
      <c r="F109">
        <f t="shared" si="18"/>
        <v>218.65323775931887</v>
      </c>
      <c r="G109">
        <f t="shared" si="19"/>
        <v>1.5969197304226532</v>
      </c>
      <c r="H109" s="25">
        <f t="shared" si="21"/>
        <v>1.1563853190757487</v>
      </c>
      <c r="I109" s="24">
        <f t="shared" si="20"/>
        <v>1.1746785961846276</v>
      </c>
      <c r="J109">
        <f t="shared" si="22"/>
        <v>252.76405334111303</v>
      </c>
      <c r="K109">
        <f t="shared" si="23"/>
        <v>5.2359466588869736</v>
      </c>
      <c r="L109">
        <f t="shared" si="24"/>
        <v>5.2359466588869736</v>
      </c>
      <c r="M109">
        <f t="shared" si="25"/>
        <v>27.415137414709662</v>
      </c>
      <c r="N109">
        <f t="shared" si="26"/>
        <v>2.0294366894910751E-2</v>
      </c>
      <c r="O109">
        <f t="shared" si="27"/>
        <v>2.0294366894910751E-2</v>
      </c>
      <c r="P109">
        <f t="shared" si="28"/>
        <v>4.7022546508707413E-3</v>
      </c>
      <c r="Q109">
        <f t="shared" si="29"/>
        <v>1.1778138333032871E-2</v>
      </c>
      <c r="S109">
        <v>13.317723564642412</v>
      </c>
    </row>
    <row r="110" spans="1:19" x14ac:dyDescent="0.25">
      <c r="A110" s="16">
        <v>2014</v>
      </c>
      <c r="B110" s="16">
        <v>1</v>
      </c>
      <c r="C110" s="16">
        <v>109</v>
      </c>
      <c r="D110" s="16">
        <v>286</v>
      </c>
      <c r="E110" s="21">
        <f t="shared" si="17"/>
        <v>-33</v>
      </c>
      <c r="F110">
        <f t="shared" ref="F110:F157" si="30">alpha4*(D110/H110)+(1-alpha4)*(F109+G109)</f>
        <v>220.48132000770181</v>
      </c>
      <c r="G110">
        <f t="shared" ref="G110:G157" si="31">beta4*(F110-F109)+(1-beta4)*G109</f>
        <v>1.6270025316113297</v>
      </c>
      <c r="H110" s="25">
        <f t="shared" si="21"/>
        <v>1.2181973997880362</v>
      </c>
      <c r="I110" s="24">
        <f t="shared" ref="I110:I157" si="32">gamma4*(D110/F110)+(1-gamma4)*H110</f>
        <v>1.2794963716342327</v>
      </c>
      <c r="J110">
        <f t="shared" si="22"/>
        <v>268.3081691569086</v>
      </c>
      <c r="K110">
        <f t="shared" si="23"/>
        <v>17.691830843091395</v>
      </c>
      <c r="L110">
        <f t="shared" si="24"/>
        <v>17.691830843091395</v>
      </c>
      <c r="M110">
        <f t="shared" si="25"/>
        <v>313.00087858055997</v>
      </c>
      <c r="N110">
        <f t="shared" si="26"/>
        <v>6.1859548402417468E-2</v>
      </c>
      <c r="O110">
        <f t="shared" si="27"/>
        <v>6.1859548402417468E-2</v>
      </c>
      <c r="P110">
        <f t="shared" si="28"/>
        <v>5.1771508938236975E-4</v>
      </c>
      <c r="Q110">
        <f t="shared" si="29"/>
        <v>2.0551127194483838E-2</v>
      </c>
      <c r="S110">
        <v>232.64439715506757</v>
      </c>
    </row>
    <row r="111" spans="1:19" x14ac:dyDescent="0.25">
      <c r="A111" s="16">
        <v>2014</v>
      </c>
      <c r="B111" s="16">
        <v>2</v>
      </c>
      <c r="C111" s="16">
        <v>110</v>
      </c>
      <c r="D111" s="16">
        <v>327</v>
      </c>
      <c r="E111" s="21">
        <f t="shared" si="17"/>
        <v>-57</v>
      </c>
      <c r="F111">
        <f t="shared" si="30"/>
        <v>222.18010538264664</v>
      </c>
      <c r="G111">
        <f t="shared" si="31"/>
        <v>1.6363441369192051</v>
      </c>
      <c r="H111" s="25">
        <f t="shared" si="21"/>
        <v>1.44295601926711</v>
      </c>
      <c r="I111" s="24">
        <f t="shared" si="32"/>
        <v>1.4653307845718473</v>
      </c>
      <c r="J111">
        <f t="shared" si="22"/>
        <v>320.49254093742263</v>
      </c>
      <c r="K111">
        <f t="shared" si="23"/>
        <v>6.5074590625773681</v>
      </c>
      <c r="L111">
        <f t="shared" si="24"/>
        <v>6.5074590625773681</v>
      </c>
      <c r="M111">
        <f t="shared" si="25"/>
        <v>42.347023451120315</v>
      </c>
      <c r="N111">
        <f t="shared" si="26"/>
        <v>1.9900486429900208E-2</v>
      </c>
      <c r="O111">
        <f t="shared" si="27"/>
        <v>1.9900486429900208E-2</v>
      </c>
      <c r="P111">
        <f t="shared" si="28"/>
        <v>6.561548172877101E-5</v>
      </c>
      <c r="Q111">
        <f t="shared" si="29"/>
        <v>1.49631998802944E-2</v>
      </c>
      <c r="S111">
        <v>669.07662047244685</v>
      </c>
    </row>
    <row r="112" spans="1:19" x14ac:dyDescent="0.25">
      <c r="A112" s="16">
        <v>2014</v>
      </c>
      <c r="B112" s="16">
        <v>3</v>
      </c>
      <c r="C112" s="16">
        <v>111</v>
      </c>
      <c r="D112" s="16">
        <v>287</v>
      </c>
      <c r="E112" s="21">
        <f t="shared" si="17"/>
        <v>48</v>
      </c>
      <c r="F112">
        <f t="shared" si="30"/>
        <v>223.78387084043413</v>
      </c>
      <c r="G112">
        <f t="shared" si="31"/>
        <v>1.6321044447063116</v>
      </c>
      <c r="H112" s="25">
        <f t="shared" si="21"/>
        <v>1.2941354903499995</v>
      </c>
      <c r="I112" s="24">
        <f t="shared" si="32"/>
        <v>1.285093285450007</v>
      </c>
      <c r="J112">
        <f t="shared" si="22"/>
        <v>289.64881064739927</v>
      </c>
      <c r="K112">
        <f t="shared" si="23"/>
        <v>-2.648810647399273</v>
      </c>
      <c r="L112">
        <f t="shared" si="24"/>
        <v>2.648810647399273</v>
      </c>
      <c r="M112">
        <f t="shared" si="25"/>
        <v>7.0161978457757552</v>
      </c>
      <c r="N112">
        <f t="shared" si="26"/>
        <v>-9.2293053916350978E-3</v>
      </c>
      <c r="O112">
        <f t="shared" si="27"/>
        <v>9.2293053916350978E-3</v>
      </c>
      <c r="P112">
        <f t="shared" si="28"/>
        <v>3.0045239923509122E-3</v>
      </c>
      <c r="Q112">
        <f t="shared" si="29"/>
        <v>1.942478359577025E-2</v>
      </c>
      <c r="S112">
        <v>420.69128258532953</v>
      </c>
    </row>
    <row r="113" spans="1:19" x14ac:dyDescent="0.25">
      <c r="A113" s="16">
        <v>2014</v>
      </c>
      <c r="B113" s="16">
        <v>4</v>
      </c>
      <c r="C113" s="16">
        <v>112</v>
      </c>
      <c r="D113" s="16">
        <v>327</v>
      </c>
      <c r="E113" s="21">
        <f t="shared" si="17"/>
        <v>-55</v>
      </c>
      <c r="F113">
        <f t="shared" si="30"/>
        <v>225.59731024460285</v>
      </c>
      <c r="G113">
        <f t="shared" si="31"/>
        <v>1.655702835925607</v>
      </c>
      <c r="H113" s="25">
        <f t="shared" si="21"/>
        <v>1.3808627098605313</v>
      </c>
      <c r="I113" s="24">
        <f t="shared" si="32"/>
        <v>1.4341333640156053</v>
      </c>
      <c r="J113">
        <f t="shared" si="22"/>
        <v>311.26851447809355</v>
      </c>
      <c r="K113">
        <f t="shared" si="23"/>
        <v>15.73148552190645</v>
      </c>
      <c r="L113">
        <f t="shared" si="24"/>
        <v>15.73148552190645</v>
      </c>
      <c r="M113">
        <f t="shared" si="25"/>
        <v>247.47963672595225</v>
      </c>
      <c r="N113">
        <f t="shared" si="26"/>
        <v>4.8108518415616051E-2</v>
      </c>
      <c r="O113">
        <f t="shared" si="27"/>
        <v>4.8108518415616051E-2</v>
      </c>
      <c r="P113">
        <f t="shared" si="28"/>
        <v>2.5480885194055273E-3</v>
      </c>
      <c r="Q113">
        <f t="shared" si="29"/>
        <v>2.337999981296E-4</v>
      </c>
      <c r="S113">
        <v>27.08451824022838</v>
      </c>
    </row>
    <row r="114" spans="1:19" x14ac:dyDescent="0.25">
      <c r="A114" s="16">
        <v>2014</v>
      </c>
      <c r="B114" s="16">
        <v>5</v>
      </c>
      <c r="C114" s="16">
        <v>113</v>
      </c>
      <c r="D114" s="16">
        <v>322</v>
      </c>
      <c r="E114" s="21">
        <f t="shared" si="17"/>
        <v>3</v>
      </c>
      <c r="F114">
        <f t="shared" si="30"/>
        <v>227.4484582725068</v>
      </c>
      <c r="G114">
        <f t="shared" si="31"/>
        <v>1.6811374907539349</v>
      </c>
      <c r="H114" s="25">
        <f t="shared" si="21"/>
        <v>1.3442880048244843</v>
      </c>
      <c r="I114" s="24">
        <f t="shared" si="32"/>
        <v>1.3997281326751412</v>
      </c>
      <c r="J114">
        <f t="shared" si="22"/>
        <v>305.49349954437605</v>
      </c>
      <c r="K114">
        <f t="shared" si="23"/>
        <v>16.50650045562395</v>
      </c>
      <c r="L114">
        <f t="shared" si="24"/>
        <v>16.50650045562395</v>
      </c>
      <c r="M114">
        <f t="shared" si="25"/>
        <v>272.4645572915137</v>
      </c>
      <c r="N114">
        <f t="shared" si="26"/>
        <v>5.126242377522966E-2</v>
      </c>
      <c r="O114">
        <f t="shared" si="27"/>
        <v>5.126242377522966E-2</v>
      </c>
      <c r="P114">
        <f t="shared" si="28"/>
        <v>1.4380040268130055E-4</v>
      </c>
      <c r="Q114">
        <f t="shared" si="29"/>
        <v>3.4817329578334172E-3</v>
      </c>
      <c r="S114">
        <v>13.153357279434525</v>
      </c>
    </row>
    <row r="115" spans="1:19" x14ac:dyDescent="0.25">
      <c r="A115" s="16">
        <v>2014</v>
      </c>
      <c r="B115" s="16">
        <v>6</v>
      </c>
      <c r="C115" s="16">
        <v>114</v>
      </c>
      <c r="D115" s="16">
        <v>303</v>
      </c>
      <c r="E115" s="21">
        <f t="shared" si="17"/>
        <v>14</v>
      </c>
      <c r="F115">
        <f t="shared" si="30"/>
        <v>229.08370373339892</v>
      </c>
      <c r="G115">
        <f t="shared" si="31"/>
        <v>1.6751652387527913</v>
      </c>
      <c r="H115" s="25">
        <f t="shared" si="21"/>
        <v>1.3392478615366277</v>
      </c>
      <c r="I115" s="24">
        <f t="shared" si="32"/>
        <v>1.3263714769634829</v>
      </c>
      <c r="J115">
        <f t="shared" si="22"/>
        <v>306.86132114069886</v>
      </c>
      <c r="K115">
        <f t="shared" si="23"/>
        <v>-3.8613211406988626</v>
      </c>
      <c r="L115">
        <f t="shared" si="24"/>
        <v>3.8613211406988626</v>
      </c>
      <c r="M115">
        <f t="shared" si="25"/>
        <v>14.909800951607965</v>
      </c>
      <c r="N115">
        <f t="shared" si="26"/>
        <v>-1.2743634127719018E-2</v>
      </c>
      <c r="O115">
        <f t="shared" si="27"/>
        <v>1.2743634127719018E-2</v>
      </c>
      <c r="P115">
        <f t="shared" si="28"/>
        <v>2.5772549178504424E-6</v>
      </c>
      <c r="Q115">
        <f t="shared" si="29"/>
        <v>6.8076114542147282E-3</v>
      </c>
      <c r="S115">
        <v>331.56286554105219</v>
      </c>
    </row>
    <row r="116" spans="1:19" x14ac:dyDescent="0.25">
      <c r="A116" s="16">
        <v>2014</v>
      </c>
      <c r="B116" s="16">
        <v>7</v>
      </c>
      <c r="C116" s="16">
        <v>115</v>
      </c>
      <c r="D116" s="16">
        <v>328</v>
      </c>
      <c r="E116" s="21">
        <f t="shared" si="17"/>
        <v>-24</v>
      </c>
      <c r="F116">
        <f t="shared" si="30"/>
        <v>230.76432419790152</v>
      </c>
      <c r="G116">
        <f t="shared" si="31"/>
        <v>1.675875165574487</v>
      </c>
      <c r="H116" s="25">
        <f t="shared" si="21"/>
        <v>1.4192891929901486</v>
      </c>
      <c r="I116" s="24">
        <f t="shared" si="32"/>
        <v>1.4208994858263488</v>
      </c>
      <c r="J116">
        <f t="shared" si="22"/>
        <v>327.51356891880459</v>
      </c>
      <c r="K116">
        <f t="shared" si="23"/>
        <v>0.48643108119540557</v>
      </c>
      <c r="L116">
        <f t="shared" si="24"/>
        <v>0.48643108119540557</v>
      </c>
      <c r="M116">
        <f t="shared" si="25"/>
        <v>0.23661519675293124</v>
      </c>
      <c r="N116">
        <f t="shared" si="26"/>
        <v>1.4830215890103827E-3</v>
      </c>
      <c r="O116">
        <f t="shared" si="27"/>
        <v>1.4830215890103827E-3</v>
      </c>
      <c r="P116">
        <f t="shared" si="28"/>
        <v>1.2676304914613495E-3</v>
      </c>
      <c r="Q116">
        <f t="shared" si="29"/>
        <v>4.5545806067816784E-4</v>
      </c>
      <c r="S116">
        <v>185.88922587117483</v>
      </c>
    </row>
    <row r="117" spans="1:19" x14ac:dyDescent="0.25">
      <c r="A117" s="16">
        <v>2014</v>
      </c>
      <c r="B117" s="16">
        <v>8</v>
      </c>
      <c r="C117" s="16">
        <v>116</v>
      </c>
      <c r="D117" s="16">
        <v>321</v>
      </c>
      <c r="E117" s="21">
        <f t="shared" si="17"/>
        <v>-13</v>
      </c>
      <c r="F117">
        <f t="shared" si="30"/>
        <v>232.57987896354157</v>
      </c>
      <c r="G117">
        <f t="shared" si="31"/>
        <v>1.6940526524610431</v>
      </c>
      <c r="H117" s="25">
        <f t="shared" si="21"/>
        <v>1.3307592870307314</v>
      </c>
      <c r="I117" s="24">
        <f t="shared" si="32"/>
        <v>1.369116783557454</v>
      </c>
      <c r="J117">
        <f t="shared" si="22"/>
        <v>309.32195398222041</v>
      </c>
      <c r="K117">
        <f t="shared" si="23"/>
        <v>11.678046017779593</v>
      </c>
      <c r="L117">
        <f t="shared" si="24"/>
        <v>11.678046017779593</v>
      </c>
      <c r="M117">
        <f t="shared" si="25"/>
        <v>136.3767587933778</v>
      </c>
      <c r="N117">
        <f t="shared" si="26"/>
        <v>3.6380205662864776E-2</v>
      </c>
      <c r="O117">
        <f t="shared" si="27"/>
        <v>3.6380205662864776E-2</v>
      </c>
      <c r="P117">
        <f t="shared" si="28"/>
        <v>2.3916443607931596E-4</v>
      </c>
      <c r="Q117">
        <f t="shared" si="29"/>
        <v>8.7586494696285933E-2</v>
      </c>
      <c r="S117">
        <v>364.9386729615984</v>
      </c>
    </row>
    <row r="118" spans="1:19" x14ac:dyDescent="0.25">
      <c r="A118" s="16">
        <v>2014</v>
      </c>
      <c r="B118" s="16">
        <v>9</v>
      </c>
      <c r="C118" s="16">
        <v>117</v>
      </c>
      <c r="D118" s="16">
        <v>226</v>
      </c>
      <c r="E118" s="21">
        <f t="shared" si="17"/>
        <v>67</v>
      </c>
      <c r="F118">
        <f t="shared" si="30"/>
        <v>234.19378321746203</v>
      </c>
      <c r="G118">
        <f t="shared" si="31"/>
        <v>1.6836223787291158</v>
      </c>
      <c r="H118" s="25">
        <f t="shared" si="21"/>
        <v>0.98587258446078252</v>
      </c>
      <c r="I118" s="24">
        <f t="shared" si="32"/>
        <v>0.96967947757766404</v>
      </c>
      <c r="J118">
        <f t="shared" si="22"/>
        <v>230.96424643405712</v>
      </c>
      <c r="K118">
        <f t="shared" si="23"/>
        <v>-4.9642464340571166</v>
      </c>
      <c r="L118">
        <f t="shared" si="24"/>
        <v>4.9642464340571166</v>
      </c>
      <c r="M118">
        <f t="shared" si="25"/>
        <v>24.643742658048797</v>
      </c>
      <c r="N118">
        <f t="shared" si="26"/>
        <v>-2.1965692186093438E-2</v>
      </c>
      <c r="O118">
        <f t="shared" si="27"/>
        <v>2.1965692186093438E-2</v>
      </c>
      <c r="P118">
        <f t="shared" si="28"/>
        <v>5.3467680137657334E-3</v>
      </c>
      <c r="Q118">
        <f t="shared" si="29"/>
        <v>1.2530346933980734E-3</v>
      </c>
      <c r="S118">
        <v>3451.568597538846</v>
      </c>
    </row>
    <row r="119" spans="1:19" x14ac:dyDescent="0.25">
      <c r="A119" s="16">
        <v>2014</v>
      </c>
      <c r="B119" s="16">
        <v>10</v>
      </c>
      <c r="C119" s="16">
        <v>118</v>
      </c>
      <c r="D119" s="16">
        <v>218</v>
      </c>
      <c r="E119" s="21">
        <f t="shared" si="17"/>
        <v>-8</v>
      </c>
      <c r="F119">
        <f t="shared" si="30"/>
        <v>235.61285257652025</v>
      </c>
      <c r="G119">
        <f t="shared" si="31"/>
        <v>1.6491942371564816</v>
      </c>
      <c r="H119" s="25">
        <f t="shared" si="21"/>
        <v>0.99426852873474858</v>
      </c>
      <c r="I119" s="24">
        <f t="shared" si="32"/>
        <v>0.94068795684168505</v>
      </c>
      <c r="J119">
        <f t="shared" si="22"/>
        <v>234.52548102389454</v>
      </c>
      <c r="K119">
        <f t="shared" si="23"/>
        <v>-16.525481023894542</v>
      </c>
      <c r="L119">
        <f t="shared" si="24"/>
        <v>16.525481023894542</v>
      </c>
      <c r="M119">
        <f t="shared" si="25"/>
        <v>273.09152307109861</v>
      </c>
      <c r="N119">
        <f t="shared" si="26"/>
        <v>-7.5804958825204327E-2</v>
      </c>
      <c r="O119">
        <f t="shared" si="27"/>
        <v>7.5804958825204327E-2</v>
      </c>
      <c r="P119">
        <f t="shared" si="28"/>
        <v>3.9898190713766836E-3</v>
      </c>
      <c r="Q119">
        <f t="shared" si="29"/>
        <v>7.5751199393990411E-4</v>
      </c>
      <c r="S119">
        <v>549.59150311549558</v>
      </c>
    </row>
    <row r="120" spans="1:19" x14ac:dyDescent="0.25">
      <c r="A120" s="16">
        <v>2014</v>
      </c>
      <c r="B120" s="16">
        <v>11</v>
      </c>
      <c r="C120" s="16">
        <v>119</v>
      </c>
      <c r="D120" s="16">
        <v>224</v>
      </c>
      <c r="E120" s="21">
        <f t="shared" si="17"/>
        <v>-11</v>
      </c>
      <c r="F120">
        <f t="shared" si="30"/>
        <v>237.04333780872028</v>
      </c>
      <c r="G120">
        <f t="shared" si="31"/>
        <v>1.6207320990368035</v>
      </c>
      <c r="H120" s="25">
        <f t="shared" si="21"/>
        <v>1.0021407822250719</v>
      </c>
      <c r="I120" s="24">
        <f t="shared" si="32"/>
        <v>0.95776382170997354</v>
      </c>
      <c r="J120">
        <f t="shared" si="22"/>
        <v>237.76997318617961</v>
      </c>
      <c r="K120">
        <f t="shared" si="23"/>
        <v>-13.769973186179612</v>
      </c>
      <c r="L120">
        <f t="shared" si="24"/>
        <v>13.769973186179612</v>
      </c>
      <c r="M120">
        <f t="shared" si="25"/>
        <v>189.61216154810552</v>
      </c>
      <c r="N120">
        <f t="shared" si="26"/>
        <v>-6.1473094581158981E-2</v>
      </c>
      <c r="O120">
        <f t="shared" si="27"/>
        <v>6.1473094581158981E-2</v>
      </c>
      <c r="P120">
        <f t="shared" si="28"/>
        <v>1.4911871080606999E-2</v>
      </c>
      <c r="Q120">
        <f t="shared" si="29"/>
        <v>1.6761001275510206E-2</v>
      </c>
      <c r="S120">
        <v>90.093721477406831</v>
      </c>
    </row>
    <row r="121" spans="1:19" ht="16.5" thickBot="1" x14ac:dyDescent="0.3">
      <c r="A121" s="16">
        <v>2014</v>
      </c>
      <c r="B121" s="16">
        <v>12</v>
      </c>
      <c r="C121" s="16">
        <v>120</v>
      </c>
      <c r="D121" s="16">
        <v>253</v>
      </c>
      <c r="E121" s="21">
        <f t="shared" si="17"/>
        <v>-43</v>
      </c>
      <c r="F121">
        <f t="shared" si="30"/>
        <v>238.29342559614298</v>
      </c>
      <c r="G121">
        <f t="shared" si="31"/>
        <v>1.5724975528985043</v>
      </c>
      <c r="H121" s="25">
        <f t="shared" si="21"/>
        <v>1.1746785961846276</v>
      </c>
      <c r="I121" s="24">
        <f t="shared" si="32"/>
        <v>1.0869877541605235</v>
      </c>
      <c r="J121">
        <f t="shared" si="22"/>
        <v>280.35357459895391</v>
      </c>
      <c r="K121">
        <f t="shared" si="23"/>
        <v>-27.353574598953912</v>
      </c>
      <c r="L121">
        <f t="shared" si="24"/>
        <v>27.353574598953912</v>
      </c>
      <c r="M121">
        <f t="shared" si="25"/>
        <v>748.21804334053672</v>
      </c>
      <c r="N121">
        <f t="shared" si="26"/>
        <v>-0.10811689564803918</v>
      </c>
      <c r="O121">
        <f t="shared" si="27"/>
        <v>0.10811689564803918</v>
      </c>
      <c r="P121">
        <f t="shared" si="28"/>
        <v>2.12809033027536E-2</v>
      </c>
      <c r="Q121">
        <f t="shared" si="29"/>
        <v>4.5149900795200676E-3</v>
      </c>
      <c r="S121" s="7">
        <v>1179.5905866780056</v>
      </c>
    </row>
    <row r="122" spans="1:19" x14ac:dyDescent="0.25">
      <c r="A122" s="16">
        <v>2015</v>
      </c>
      <c r="B122" s="16">
        <v>1</v>
      </c>
      <c r="C122" s="16">
        <v>121</v>
      </c>
      <c r="D122" s="16">
        <v>270</v>
      </c>
      <c r="E122" s="21">
        <f t="shared" si="17"/>
        <v>-27</v>
      </c>
      <c r="F122">
        <f t="shared" si="30"/>
        <v>239.40678984313845</v>
      </c>
      <c r="G122">
        <f t="shared" si="31"/>
        <v>1.5127473127538047</v>
      </c>
      <c r="H122" s="25">
        <f t="shared" si="21"/>
        <v>1.2794963716342327</v>
      </c>
      <c r="I122" s="24">
        <f t="shared" si="32"/>
        <v>1.161727287046781</v>
      </c>
      <c r="J122">
        <f t="shared" si="22"/>
        <v>306.90757834789429</v>
      </c>
      <c r="K122">
        <f t="shared" si="23"/>
        <v>-36.907578347894287</v>
      </c>
      <c r="L122">
        <f t="shared" si="24"/>
        <v>36.907578347894287</v>
      </c>
      <c r="M122">
        <f t="shared" si="25"/>
        <v>1362.1693395059551</v>
      </c>
      <c r="N122">
        <f t="shared" si="26"/>
        <v>-0.13669473462183068</v>
      </c>
      <c r="O122">
        <f t="shared" si="27"/>
        <v>0.13669473462183068</v>
      </c>
      <c r="P122">
        <f t="shared" si="28"/>
        <v>4.457695986116463E-3</v>
      </c>
      <c r="Q122">
        <f t="shared" si="29"/>
        <v>5.7956104252400539E-2</v>
      </c>
      <c r="S122">
        <v>2255.0249745370875</v>
      </c>
    </row>
    <row r="123" spans="1:19" x14ac:dyDescent="0.25">
      <c r="A123" s="16">
        <v>2015</v>
      </c>
      <c r="B123" s="16">
        <v>2</v>
      </c>
      <c r="C123" s="16">
        <v>122</v>
      </c>
      <c r="D123" s="16">
        <v>335</v>
      </c>
      <c r="E123" s="21">
        <f t="shared" si="17"/>
        <v>-82</v>
      </c>
      <c r="F123">
        <f t="shared" si="30"/>
        <v>240.72372230782128</v>
      </c>
      <c r="G123">
        <f t="shared" si="31"/>
        <v>1.4872645519832102</v>
      </c>
      <c r="H123" s="25">
        <f t="shared" si="21"/>
        <v>1.4653307845718473</v>
      </c>
      <c r="I123" s="24">
        <f t="shared" si="32"/>
        <v>1.4081233714986146</v>
      </c>
      <c r="J123">
        <f t="shared" si="22"/>
        <v>353.02681439932996</v>
      </c>
      <c r="K123">
        <f t="shared" si="23"/>
        <v>-18.026814399329965</v>
      </c>
      <c r="L123">
        <f t="shared" si="24"/>
        <v>18.026814399329965</v>
      </c>
      <c r="M123">
        <f t="shared" si="25"/>
        <v>324.96603738789014</v>
      </c>
      <c r="N123">
        <f t="shared" si="26"/>
        <v>-5.3811386266656609E-2</v>
      </c>
      <c r="O123">
        <f t="shared" si="27"/>
        <v>5.3811386266656609E-2</v>
      </c>
      <c r="P123">
        <f t="shared" si="28"/>
        <v>1.3737038527865432E-2</v>
      </c>
      <c r="Q123">
        <f t="shared" si="29"/>
        <v>3.5366451325462241E-2</v>
      </c>
      <c r="S123">
        <v>86.488840028352655</v>
      </c>
    </row>
    <row r="124" spans="1:19" x14ac:dyDescent="0.25">
      <c r="A124" s="16">
        <v>2015</v>
      </c>
      <c r="B124" s="16">
        <v>3</v>
      </c>
      <c r="C124" s="16">
        <v>123</v>
      </c>
      <c r="D124" s="16">
        <v>272</v>
      </c>
      <c r="E124" s="21">
        <f t="shared" si="17"/>
        <v>30</v>
      </c>
      <c r="F124">
        <f t="shared" si="30"/>
        <v>241.72467034606856</v>
      </c>
      <c r="G124">
        <f t="shared" si="31"/>
        <v>1.4239767701811392</v>
      </c>
      <c r="H124" s="25">
        <f t="shared" si="21"/>
        <v>1.285093285450007</v>
      </c>
      <c r="I124" s="24">
        <f t="shared" si="32"/>
        <v>1.1610073380663402</v>
      </c>
      <c r="J124">
        <f t="shared" si="22"/>
        <v>311.26371287575461</v>
      </c>
      <c r="K124">
        <f t="shared" si="23"/>
        <v>-39.263712875754607</v>
      </c>
      <c r="L124">
        <f t="shared" si="24"/>
        <v>39.263712875754607</v>
      </c>
      <c r="M124">
        <f t="shared" si="25"/>
        <v>1541.6391487896981</v>
      </c>
      <c r="N124">
        <f t="shared" si="26"/>
        <v>-0.14435188557262724</v>
      </c>
      <c r="O124">
        <f t="shared" si="27"/>
        <v>0.14435188557262724</v>
      </c>
      <c r="P124">
        <f t="shared" si="28"/>
        <v>7.5969086959837675E-3</v>
      </c>
      <c r="Q124">
        <f t="shared" si="29"/>
        <v>3.7967668685121109E-2</v>
      </c>
      <c r="S124">
        <v>2514.4806981212073</v>
      </c>
    </row>
    <row r="125" spans="1:19" x14ac:dyDescent="0.25">
      <c r="A125" s="16">
        <v>2015</v>
      </c>
      <c r="B125" s="16">
        <v>4</v>
      </c>
      <c r="C125" s="16">
        <v>124</v>
      </c>
      <c r="D125" s="16">
        <v>325</v>
      </c>
      <c r="E125" s="21">
        <f t="shared" si="17"/>
        <v>-64</v>
      </c>
      <c r="F125">
        <f t="shared" si="30"/>
        <v>242.88552332124857</v>
      </c>
      <c r="G125">
        <f t="shared" si="31"/>
        <v>1.389734623647725</v>
      </c>
      <c r="H125" s="25">
        <f t="shared" si="21"/>
        <v>1.4341333640156053</v>
      </c>
      <c r="I125" s="24">
        <f t="shared" si="32"/>
        <v>1.3595678631577783</v>
      </c>
      <c r="J125">
        <f t="shared" si="22"/>
        <v>348.70758724467049</v>
      </c>
      <c r="K125">
        <f t="shared" si="23"/>
        <v>-23.707587244670492</v>
      </c>
      <c r="L125">
        <f t="shared" si="24"/>
        <v>23.707587244670492</v>
      </c>
      <c r="M125">
        <f t="shared" si="25"/>
        <v>562.04969296366301</v>
      </c>
      <c r="N125">
        <f t="shared" si="26"/>
        <v>-7.2946422291293819E-2</v>
      </c>
      <c r="O125">
        <f t="shared" si="27"/>
        <v>7.2946422291293819E-2</v>
      </c>
      <c r="P125">
        <f t="shared" si="28"/>
        <v>5.8788554044270375E-3</v>
      </c>
      <c r="Q125">
        <f t="shared" si="29"/>
        <v>6.0591715976331356E-4</v>
      </c>
      <c r="S125">
        <v>1772.8121665455117</v>
      </c>
    </row>
    <row r="126" spans="1:19" x14ac:dyDescent="0.25">
      <c r="A126" s="16">
        <v>2015</v>
      </c>
      <c r="B126" s="16">
        <v>5</v>
      </c>
      <c r="C126" s="16">
        <v>125</v>
      </c>
      <c r="D126" s="16">
        <v>317</v>
      </c>
      <c r="E126" s="21">
        <f t="shared" si="17"/>
        <v>-22</v>
      </c>
      <c r="F126">
        <f t="shared" si="30"/>
        <v>243.99189153685992</v>
      </c>
      <c r="G126">
        <f t="shared" si="31"/>
        <v>1.3528581637799018</v>
      </c>
      <c r="H126" s="25">
        <f t="shared" si="21"/>
        <v>1.3997281326751412</v>
      </c>
      <c r="I126" s="24">
        <f t="shared" si="32"/>
        <v>1.3217080208187104</v>
      </c>
      <c r="J126">
        <f t="shared" si="22"/>
        <v>341.91895066194814</v>
      </c>
      <c r="K126">
        <f t="shared" si="23"/>
        <v>-24.918950661948145</v>
      </c>
      <c r="L126">
        <f t="shared" si="24"/>
        <v>24.918950661948145</v>
      </c>
      <c r="M126">
        <f t="shared" si="25"/>
        <v>620.95410209260592</v>
      </c>
      <c r="N126">
        <f t="shared" si="26"/>
        <v>-7.8608677167028851E-2</v>
      </c>
      <c r="O126">
        <f t="shared" si="27"/>
        <v>7.8608677167028851E-2</v>
      </c>
      <c r="P126">
        <f t="shared" si="28"/>
        <v>4.5651029822672638E-3</v>
      </c>
      <c r="Q126">
        <f t="shared" si="29"/>
        <v>1.6817761147986349E-3</v>
      </c>
      <c r="S126">
        <v>9.9764034628799181E-2</v>
      </c>
    </row>
    <row r="127" spans="1:19" x14ac:dyDescent="0.25">
      <c r="A127" s="16">
        <v>2015</v>
      </c>
      <c r="B127" s="16">
        <v>6</v>
      </c>
      <c r="C127" s="16">
        <v>126</v>
      </c>
      <c r="D127" s="16">
        <v>304</v>
      </c>
      <c r="E127" s="21">
        <f t="shared" si="17"/>
        <v>-15</v>
      </c>
      <c r="F127">
        <f t="shared" si="30"/>
        <v>245.08772096253497</v>
      </c>
      <c r="G127">
        <f t="shared" si="31"/>
        <v>1.3194092097867938</v>
      </c>
      <c r="H127" s="25">
        <f t="shared" si="21"/>
        <v>1.3263714769634829</v>
      </c>
      <c r="I127" s="24">
        <f t="shared" si="32"/>
        <v>1.259611648725635</v>
      </c>
      <c r="J127">
        <f t="shared" si="22"/>
        <v>325.41827802567366</v>
      </c>
      <c r="K127">
        <f t="shared" si="23"/>
        <v>-21.418278025673658</v>
      </c>
      <c r="L127">
        <f t="shared" si="24"/>
        <v>21.418278025673658</v>
      </c>
      <c r="M127">
        <f t="shared" si="25"/>
        <v>458.7426335850551</v>
      </c>
      <c r="N127">
        <f t="shared" si="26"/>
        <v>-7.0454861926558088E-2</v>
      </c>
      <c r="O127">
        <f t="shared" si="27"/>
        <v>7.0454861926558088E-2</v>
      </c>
      <c r="P127">
        <f t="shared" si="28"/>
        <v>1.9196617112602489E-2</v>
      </c>
      <c r="Q127">
        <f t="shared" si="29"/>
        <v>1.7313019390581715E-4</v>
      </c>
      <c r="S127">
        <v>1600.3674474965212</v>
      </c>
    </row>
    <row r="128" spans="1:19" x14ac:dyDescent="0.25">
      <c r="A128" s="16">
        <v>2015</v>
      </c>
      <c r="B128" s="16">
        <v>7</v>
      </c>
      <c r="C128" s="16">
        <v>127</v>
      </c>
      <c r="D128" s="16">
        <v>308</v>
      </c>
      <c r="E128" s="21">
        <f t="shared" si="17"/>
        <v>-21</v>
      </c>
      <c r="F128">
        <f t="shared" si="30"/>
        <v>245.93530089661223</v>
      </c>
      <c r="G128">
        <f t="shared" si="31"/>
        <v>1.2580067539673534</v>
      </c>
      <c r="H128" s="25">
        <f t="shared" si="21"/>
        <v>1.4208994858263488</v>
      </c>
      <c r="I128" s="24">
        <f t="shared" si="32"/>
        <v>1.2900664928460934</v>
      </c>
      <c r="J128">
        <f t="shared" si="22"/>
        <v>350.11976456579822</v>
      </c>
      <c r="K128">
        <f t="shared" si="23"/>
        <v>-42.119764565798221</v>
      </c>
      <c r="L128">
        <f t="shared" si="24"/>
        <v>42.119764565798221</v>
      </c>
      <c r="M128">
        <f t="shared" si="25"/>
        <v>1774.0745670782715</v>
      </c>
      <c r="N128">
        <f t="shared" si="26"/>
        <v>-0.13675248235648774</v>
      </c>
      <c r="O128">
        <f t="shared" si="27"/>
        <v>0.13675248235648774</v>
      </c>
      <c r="P128">
        <f t="shared" si="28"/>
        <v>2.1762482117695759E-2</v>
      </c>
      <c r="Q128">
        <f t="shared" si="29"/>
        <v>2.3718164951931188E-3</v>
      </c>
      <c r="S128">
        <v>31.645000022264529</v>
      </c>
    </row>
    <row r="129" spans="1:19" x14ac:dyDescent="0.25">
      <c r="A129" s="16">
        <v>2015</v>
      </c>
      <c r="B129" s="16">
        <v>8</v>
      </c>
      <c r="C129" s="16">
        <v>128</v>
      </c>
      <c r="D129" s="16">
        <v>293</v>
      </c>
      <c r="E129" s="21">
        <f t="shared" si="17"/>
        <v>14</v>
      </c>
      <c r="F129">
        <f t="shared" si="30"/>
        <v>246.66507317531418</v>
      </c>
      <c r="G129">
        <f t="shared" si="31"/>
        <v>1.1892638935735931</v>
      </c>
      <c r="H129" s="25">
        <f t="shared" si="21"/>
        <v>1.369116783557454</v>
      </c>
      <c r="I129" s="24">
        <f t="shared" si="32"/>
        <v>1.2283988389442233</v>
      </c>
      <c r="J129">
        <f t="shared" si="22"/>
        <v>338.43650628748969</v>
      </c>
      <c r="K129">
        <f t="shared" si="23"/>
        <v>-45.436506287489692</v>
      </c>
      <c r="L129">
        <f t="shared" si="24"/>
        <v>45.436506287489692</v>
      </c>
      <c r="M129">
        <f t="shared" si="25"/>
        <v>2064.4761036130903</v>
      </c>
      <c r="N129">
        <f t="shared" si="26"/>
        <v>-0.15507340029859965</v>
      </c>
      <c r="O129">
        <f t="shared" si="27"/>
        <v>0.15507340029859965</v>
      </c>
      <c r="P129">
        <f t="shared" si="28"/>
        <v>1.0721976320958285E-2</v>
      </c>
      <c r="Q129">
        <f t="shared" si="29"/>
        <v>8.0245547414646651E-2</v>
      </c>
      <c r="S129">
        <v>9.3554756487782605E-3</v>
      </c>
    </row>
    <row r="130" spans="1:19" x14ac:dyDescent="0.25">
      <c r="A130" s="16">
        <v>2015</v>
      </c>
      <c r="B130" s="16">
        <v>9</v>
      </c>
      <c r="C130" s="16">
        <v>129</v>
      </c>
      <c r="D130" s="16">
        <v>210</v>
      </c>
      <c r="E130" s="21">
        <f t="shared" si="17"/>
        <v>62</v>
      </c>
      <c r="F130">
        <f t="shared" si="30"/>
        <v>247.35632582947071</v>
      </c>
      <c r="G130">
        <f t="shared" si="31"/>
        <v>1.1244541950233997</v>
      </c>
      <c r="H130" s="25">
        <f t="shared" si="21"/>
        <v>0.96967947757766404</v>
      </c>
      <c r="I130" s="24">
        <f t="shared" si="32"/>
        <v>0.87598063351556343</v>
      </c>
      <c r="J130">
        <f t="shared" si="22"/>
        <v>240.33926408431734</v>
      </c>
      <c r="K130">
        <f t="shared" si="23"/>
        <v>-30.339264084317335</v>
      </c>
      <c r="L130">
        <f t="shared" si="24"/>
        <v>30.339264084317335</v>
      </c>
      <c r="M130">
        <f t="shared" si="25"/>
        <v>920.47094517794778</v>
      </c>
      <c r="N130">
        <f t="shared" si="26"/>
        <v>-0.14447268611579683</v>
      </c>
      <c r="O130">
        <f t="shared" si="27"/>
        <v>0.14447268611579683</v>
      </c>
      <c r="P130">
        <f t="shared" si="28"/>
        <v>9.7566203554078895E-3</v>
      </c>
      <c r="Q130">
        <f t="shared" si="29"/>
        <v>2.040816326530612E-4</v>
      </c>
      <c r="S130">
        <v>1055.9217540960419</v>
      </c>
    </row>
    <row r="131" spans="1:19" x14ac:dyDescent="0.25">
      <c r="A131" s="16">
        <v>2015</v>
      </c>
      <c r="B131" s="16">
        <v>10</v>
      </c>
      <c r="C131" s="16">
        <v>130</v>
      </c>
      <c r="D131" s="16">
        <v>213</v>
      </c>
      <c r="E131" s="21">
        <f t="shared" ref="E131:E157" si="33">D142-D131</f>
        <v>0</v>
      </c>
      <c r="F131">
        <f t="shared" si="30"/>
        <v>248.12979731672027</v>
      </c>
      <c r="G131">
        <f t="shared" si="31"/>
        <v>1.0787783514143703</v>
      </c>
      <c r="H131" s="25">
        <f t="shared" si="21"/>
        <v>0.94068795684168505</v>
      </c>
      <c r="I131" s="24">
        <f t="shared" si="32"/>
        <v>0.87682599008642348</v>
      </c>
      <c r="J131">
        <f t="shared" si="22"/>
        <v>233.74287727566954</v>
      </c>
      <c r="K131">
        <f t="shared" si="23"/>
        <v>-20.742877275669542</v>
      </c>
      <c r="L131">
        <f t="shared" si="24"/>
        <v>20.742877275669542</v>
      </c>
      <c r="M131">
        <f t="shared" si="25"/>
        <v>430.26695767348787</v>
      </c>
      <c r="N131">
        <f t="shared" si="26"/>
        <v>-9.7384400355256071E-2</v>
      </c>
      <c r="O131">
        <f t="shared" si="27"/>
        <v>9.7384400355256071E-2</v>
      </c>
      <c r="P131">
        <f t="shared" si="28"/>
        <v>1.8133793342449453E-2</v>
      </c>
      <c r="Q131">
        <f t="shared" si="29"/>
        <v>1.9837333862328903E-4</v>
      </c>
      <c r="S131">
        <v>33.458522900091019</v>
      </c>
    </row>
    <row r="132" spans="1:19" x14ac:dyDescent="0.25">
      <c r="A132" s="16">
        <v>2015</v>
      </c>
      <c r="B132" s="16">
        <v>11</v>
      </c>
      <c r="C132" s="16">
        <v>131</v>
      </c>
      <c r="D132" s="16">
        <v>210</v>
      </c>
      <c r="E132" s="21">
        <f t="shared" si="33"/>
        <v>-1</v>
      </c>
      <c r="F132">
        <f t="shared" si="30"/>
        <v>248.73189470005548</v>
      </c>
      <c r="G132">
        <f t="shared" si="31"/>
        <v>1.016744510808711</v>
      </c>
      <c r="H132" s="25">
        <f t="shared" si="21"/>
        <v>0.95776382170997354</v>
      </c>
      <c r="I132" s="24">
        <f t="shared" si="32"/>
        <v>0.869670158703584</v>
      </c>
      <c r="J132">
        <f t="shared" si="22"/>
        <v>238.68295783481176</v>
      </c>
      <c r="K132">
        <f t="shared" si="23"/>
        <v>-28.682957834811759</v>
      </c>
      <c r="L132">
        <f t="shared" si="24"/>
        <v>28.682957834811759</v>
      </c>
      <c r="M132">
        <f t="shared" si="25"/>
        <v>822.71207015358925</v>
      </c>
      <c r="N132">
        <f t="shared" si="26"/>
        <v>-0.13658551349910361</v>
      </c>
      <c r="O132">
        <f t="shared" si="27"/>
        <v>0.13658551349910361</v>
      </c>
      <c r="P132">
        <f t="shared" si="28"/>
        <v>1.8384405898917024E-2</v>
      </c>
      <c r="Q132">
        <f t="shared" si="29"/>
        <v>2.4693877551020406E-2</v>
      </c>
      <c r="S132">
        <v>20066.718091514893</v>
      </c>
    </row>
    <row r="133" spans="1:19" ht="16.5" thickBot="1" x14ac:dyDescent="0.3">
      <c r="A133" s="6">
        <v>2015</v>
      </c>
      <c r="B133" s="6">
        <v>12</v>
      </c>
      <c r="C133" s="6">
        <v>132</v>
      </c>
      <c r="D133" s="6">
        <v>243</v>
      </c>
      <c r="E133" s="8">
        <f t="shared" si="33"/>
        <v>-36</v>
      </c>
      <c r="F133" s="7">
        <f t="shared" si="30"/>
        <v>249.33169135042314</v>
      </c>
      <c r="G133" s="7">
        <f t="shared" si="31"/>
        <v>0.96248415881753391</v>
      </c>
      <c r="H133" s="9">
        <f t="shared" si="21"/>
        <v>1.0869877541605235</v>
      </c>
      <c r="I133" s="10">
        <f t="shared" si="32"/>
        <v>0.99974711797522697</v>
      </c>
      <c r="J133" s="7">
        <f t="shared" si="22"/>
        <v>271.47371244046411</v>
      </c>
      <c r="K133" s="7">
        <f t="shared" si="23"/>
        <v>-28.473712440464112</v>
      </c>
      <c r="L133" s="7">
        <f t="shared" si="24"/>
        <v>28.473712440464112</v>
      </c>
      <c r="M133" s="7">
        <f t="shared" si="25"/>
        <v>810.75230014224076</v>
      </c>
      <c r="N133" s="7">
        <f t="shared" si="26"/>
        <v>-0.11717577135993462</v>
      </c>
      <c r="O133" s="7">
        <f t="shared" si="27"/>
        <v>0.11717577135993462</v>
      </c>
      <c r="P133" s="7"/>
      <c r="Q133" s="7"/>
      <c r="S133" s="7">
        <v>1638.4103803157282</v>
      </c>
    </row>
    <row r="134" spans="1:19" x14ac:dyDescent="0.25">
      <c r="A134" s="16">
        <v>2016</v>
      </c>
      <c r="B134" s="16">
        <v>1</v>
      </c>
      <c r="C134" s="16">
        <v>133</v>
      </c>
      <c r="D134" s="16">
        <v>253</v>
      </c>
      <c r="E134" s="21">
        <f t="shared" si="33"/>
        <v>5</v>
      </c>
      <c r="F134">
        <f t="shared" si="30"/>
        <v>249.77663280813994</v>
      </c>
      <c r="G134">
        <f t="shared" si="31"/>
        <v>0.89513269405048701</v>
      </c>
      <c r="H134" s="25">
        <f t="shared" ref="H134:H157" si="34">I122</f>
        <v>1.161727287046781</v>
      </c>
      <c r="I134" s="24">
        <f t="shared" si="32"/>
        <v>1.0461989617667486</v>
      </c>
      <c r="J134">
        <f>($F$133+(C134-$C$133)*$G$133)*H134</f>
        <v>290.77357347796101</v>
      </c>
      <c r="K134">
        <f t="shared" si="23"/>
        <v>-37.773573477961008</v>
      </c>
      <c r="L134">
        <f t="shared" si="24"/>
        <v>37.773573477961008</v>
      </c>
      <c r="M134">
        <f t="shared" si="25"/>
        <v>1426.8428532949192</v>
      </c>
      <c r="N134">
        <f t="shared" si="26"/>
        <v>-0.14930266196822534</v>
      </c>
      <c r="O134">
        <f t="shared" si="27"/>
        <v>0.14930266196822534</v>
      </c>
      <c r="P134">
        <f t="shared" ref="P134:P156" si="35">((J135-D135)/D134)^2</f>
        <v>4.1920336538155328E-2</v>
      </c>
      <c r="Q134">
        <f t="shared" ref="Q134:Q156" si="36">((D135-D134)/D134)^2</f>
        <v>3.7510350107016199E-2</v>
      </c>
    </row>
    <row r="135" spans="1:19" x14ac:dyDescent="0.25">
      <c r="A135" s="16">
        <v>2016</v>
      </c>
      <c r="B135" s="16">
        <v>2</v>
      </c>
      <c r="C135" s="16">
        <v>134</v>
      </c>
      <c r="D135" s="16">
        <v>302</v>
      </c>
      <c r="E135" s="21">
        <f t="shared" si="33"/>
        <v>-40</v>
      </c>
      <c r="F135">
        <f t="shared" si="30"/>
        <v>250.09553807345128</v>
      </c>
      <c r="G135">
        <f t="shared" si="31"/>
        <v>0.82014417371779247</v>
      </c>
      <c r="H135" s="25">
        <f t="shared" si="34"/>
        <v>1.4081233714986146</v>
      </c>
      <c r="I135" s="24">
        <f t="shared" si="32"/>
        <v>1.2524126215889277</v>
      </c>
      <c r="J135">
        <f t="shared" ref="J135:J157" si="37">($F$133+(C135-$C$133)*$G$133)*H135</f>
        <v>353.80037472326609</v>
      </c>
      <c r="K135">
        <f t="shared" ref="K135:K157" si="38">D135-J135</f>
        <v>-51.800374723266088</v>
      </c>
      <c r="L135">
        <f t="shared" ref="L135:L157" si="39">ABS(K135)</f>
        <v>51.800374723266088</v>
      </c>
      <c r="M135">
        <f t="shared" ref="M135:M157" si="40">K135^2</f>
        <v>2683.2788214707844</v>
      </c>
      <c r="N135">
        <f t="shared" ref="N135:N157" si="41">K135/D135</f>
        <v>-0.17152441961346387</v>
      </c>
      <c r="O135">
        <f t="shared" ref="O135:O157" si="42">ABS(N135)</f>
        <v>0.17152441961346387</v>
      </c>
      <c r="P135">
        <f t="shared" si="35"/>
        <v>1.1107398831487328E-2</v>
      </c>
      <c r="Q135">
        <f t="shared" si="36"/>
        <v>1.8431209157493092E-2</v>
      </c>
    </row>
    <row r="136" spans="1:19" x14ac:dyDescent="0.25">
      <c r="A136" s="16">
        <v>2016</v>
      </c>
      <c r="B136" s="16">
        <v>3</v>
      </c>
      <c r="C136" s="16">
        <v>135</v>
      </c>
      <c r="D136" s="16">
        <v>261</v>
      </c>
      <c r="E136" s="21">
        <f t="shared" si="33"/>
        <v>40</v>
      </c>
      <c r="F136">
        <f t="shared" si="30"/>
        <v>250.50007398378366</v>
      </c>
      <c r="G136">
        <f t="shared" si="31"/>
        <v>0.76605815289523771</v>
      </c>
      <c r="H136" s="25">
        <f t="shared" si="34"/>
        <v>1.1610073380663402</v>
      </c>
      <c r="I136" s="24">
        <f t="shared" si="32"/>
        <v>1.0685585577001522</v>
      </c>
      <c r="J136">
        <f t="shared" si="37"/>
        <v>292.82827678381238</v>
      </c>
      <c r="K136">
        <f t="shared" si="38"/>
        <v>-31.828276783812385</v>
      </c>
      <c r="L136">
        <f t="shared" si="39"/>
        <v>31.828276783812385</v>
      </c>
      <c r="M136">
        <f t="shared" si="40"/>
        <v>1013.0392030269704</v>
      </c>
      <c r="N136">
        <f t="shared" si="41"/>
        <v>-0.12194742062763365</v>
      </c>
      <c r="O136">
        <f t="shared" si="42"/>
        <v>0.12194742062763365</v>
      </c>
      <c r="P136">
        <f t="shared" si="35"/>
        <v>3.5559851398891097E-2</v>
      </c>
      <c r="Q136">
        <f t="shared" si="36"/>
        <v>1.6969803731595248E-2</v>
      </c>
    </row>
    <row r="137" spans="1:19" x14ac:dyDescent="0.25">
      <c r="A137" s="16">
        <v>2016</v>
      </c>
      <c r="B137" s="16">
        <v>4</v>
      </c>
      <c r="C137" s="16">
        <v>136</v>
      </c>
      <c r="D137" s="16">
        <v>295</v>
      </c>
      <c r="E137" s="21">
        <f t="shared" si="33"/>
        <v>-40</v>
      </c>
      <c r="F137">
        <f t="shared" si="30"/>
        <v>250.72040970002371</v>
      </c>
      <c r="G137">
        <f t="shared" si="31"/>
        <v>0.69503946132293615</v>
      </c>
      <c r="H137" s="25">
        <f t="shared" si="34"/>
        <v>1.3595678631577783</v>
      </c>
      <c r="I137" s="24">
        <f t="shared" si="32"/>
        <v>1.2175402079497972</v>
      </c>
      <c r="J137">
        <f t="shared" si="37"/>
        <v>344.21760495131656</v>
      </c>
      <c r="K137">
        <f t="shared" si="38"/>
        <v>-49.217604951316559</v>
      </c>
      <c r="L137">
        <f t="shared" si="39"/>
        <v>49.217604951316559</v>
      </c>
      <c r="M137">
        <f t="shared" si="40"/>
        <v>2422.3726371438602</v>
      </c>
      <c r="N137">
        <f t="shared" si="41"/>
        <v>-0.16683933881802224</v>
      </c>
      <c r="O137">
        <f t="shared" si="42"/>
        <v>0.16683933881802224</v>
      </c>
      <c r="P137">
        <f t="shared" si="35"/>
        <v>2.5280257788327019E-2</v>
      </c>
      <c r="Q137">
        <f t="shared" si="36"/>
        <v>4.136742315426601E-4</v>
      </c>
    </row>
    <row r="138" spans="1:19" x14ac:dyDescent="0.25">
      <c r="A138" s="16">
        <v>2016</v>
      </c>
      <c r="B138" s="16">
        <v>5</v>
      </c>
      <c r="C138" s="16">
        <v>137</v>
      </c>
      <c r="D138" s="16">
        <v>289</v>
      </c>
      <c r="E138" s="21">
        <f t="shared" si="33"/>
        <v>16</v>
      </c>
      <c r="F138">
        <f t="shared" si="30"/>
        <v>250.8940230584623</v>
      </c>
      <c r="G138">
        <f t="shared" si="31"/>
        <v>0.62718262222088506</v>
      </c>
      <c r="H138" s="25">
        <f t="shared" si="34"/>
        <v>1.3217080208187104</v>
      </c>
      <c r="I138" s="24">
        <f t="shared" si="32"/>
        <v>1.1898738826332305</v>
      </c>
      <c r="J138">
        <f t="shared" si="37"/>
        <v>335.90431146524975</v>
      </c>
      <c r="K138">
        <f t="shared" si="38"/>
        <v>-46.904311465249748</v>
      </c>
      <c r="L138">
        <f t="shared" si="39"/>
        <v>46.904311465249748</v>
      </c>
      <c r="M138">
        <f t="shared" si="40"/>
        <v>2200.014434029159</v>
      </c>
      <c r="N138">
        <f t="shared" si="41"/>
        <v>-0.16229865558909948</v>
      </c>
      <c r="O138">
        <f t="shared" si="42"/>
        <v>0.16229865558909948</v>
      </c>
      <c r="P138">
        <f t="shared" si="35"/>
        <v>1.4115117530855047E-2</v>
      </c>
      <c r="Q138">
        <f t="shared" si="36"/>
        <v>4.7892146885214497E-5</v>
      </c>
    </row>
    <row r="139" spans="1:19" x14ac:dyDescent="0.25">
      <c r="A139" s="16">
        <v>2016</v>
      </c>
      <c r="B139" s="16">
        <v>6</v>
      </c>
      <c r="C139" s="16">
        <v>138</v>
      </c>
      <c r="D139" s="16">
        <v>287</v>
      </c>
      <c r="E139" s="21">
        <f t="shared" si="33"/>
        <v>12</v>
      </c>
      <c r="F139">
        <f t="shared" si="30"/>
        <v>251.14439838408839</v>
      </c>
      <c r="G139">
        <f t="shared" si="31"/>
        <v>0.57814604358381094</v>
      </c>
      <c r="H139" s="25">
        <f t="shared" si="34"/>
        <v>1.259611648725635</v>
      </c>
      <c r="I139" s="24">
        <f t="shared" si="32"/>
        <v>1.1689084961074574</v>
      </c>
      <c r="J139">
        <f t="shared" si="37"/>
        <v>321.33524037042037</v>
      </c>
      <c r="K139">
        <f t="shared" si="38"/>
        <v>-34.335240370420365</v>
      </c>
      <c r="L139">
        <f t="shared" si="39"/>
        <v>34.335240370420365</v>
      </c>
      <c r="M139">
        <f t="shared" si="40"/>
        <v>1178.9087312945444</v>
      </c>
      <c r="N139">
        <f t="shared" si="41"/>
        <v>-0.1196349838690605</v>
      </c>
      <c r="O139">
        <f t="shared" si="42"/>
        <v>0.1196349838690605</v>
      </c>
      <c r="P139">
        <f t="shared" si="35"/>
        <v>6.6170801995861688E-3</v>
      </c>
      <c r="Q139">
        <f t="shared" si="36"/>
        <v>4.8561958989425625E-3</v>
      </c>
    </row>
    <row r="140" spans="1:19" x14ac:dyDescent="0.25">
      <c r="A140" s="16">
        <v>2016</v>
      </c>
      <c r="B140" s="16">
        <v>7</v>
      </c>
      <c r="C140" s="16">
        <v>139</v>
      </c>
      <c r="D140" s="16">
        <v>307</v>
      </c>
      <c r="E140" s="21">
        <f t="shared" si="33"/>
        <v>-31</v>
      </c>
      <c r="F140">
        <f t="shared" si="30"/>
        <v>251.50368012174863</v>
      </c>
      <c r="G140">
        <f t="shared" si="31"/>
        <v>0.54966369505909218</v>
      </c>
      <c r="H140" s="25">
        <f t="shared" si="34"/>
        <v>1.2900664928460934</v>
      </c>
      <c r="I140" s="24">
        <f t="shared" si="32"/>
        <v>1.2361858713700316</v>
      </c>
      <c r="J140">
        <f t="shared" si="37"/>
        <v>330.34614055812466</v>
      </c>
      <c r="K140">
        <f t="shared" si="38"/>
        <v>-23.346140558124659</v>
      </c>
      <c r="L140">
        <f t="shared" si="39"/>
        <v>23.346140558124659</v>
      </c>
      <c r="M140">
        <f t="shared" si="40"/>
        <v>545.04227895971314</v>
      </c>
      <c r="N140">
        <f t="shared" si="41"/>
        <v>-7.6046060449917463E-2</v>
      </c>
      <c r="O140">
        <f t="shared" si="42"/>
        <v>7.6046060449917463E-2</v>
      </c>
      <c r="P140">
        <f t="shared" si="35"/>
        <v>2.0296759358160991E-2</v>
      </c>
      <c r="Q140">
        <f t="shared" si="36"/>
        <v>1.2997485384460312E-2</v>
      </c>
    </row>
    <row r="141" spans="1:19" x14ac:dyDescent="0.25">
      <c r="A141" s="16">
        <v>2016</v>
      </c>
      <c r="B141" s="16">
        <v>8</v>
      </c>
      <c r="C141" s="16">
        <v>140</v>
      </c>
      <c r="D141" s="16">
        <v>272</v>
      </c>
      <c r="E141" s="21">
        <f t="shared" si="33"/>
        <v>24</v>
      </c>
      <c r="F141">
        <f t="shared" si="30"/>
        <v>251.56585440095844</v>
      </c>
      <c r="G141">
        <f t="shared" si="31"/>
        <v>0.48622327527141163</v>
      </c>
      <c r="H141" s="25">
        <f t="shared" si="34"/>
        <v>1.2283988389442233</v>
      </c>
      <c r="I141" s="24">
        <f t="shared" si="32"/>
        <v>1.1141523660155082</v>
      </c>
      <c r="J141">
        <f t="shared" si="37"/>
        <v>315.73727555240856</v>
      </c>
      <c r="K141">
        <f t="shared" si="38"/>
        <v>-43.737275552408562</v>
      </c>
      <c r="L141">
        <f t="shared" si="39"/>
        <v>43.737275552408562</v>
      </c>
      <c r="M141">
        <f t="shared" si="40"/>
        <v>1912.9492727473157</v>
      </c>
      <c r="N141">
        <f t="shared" si="41"/>
        <v>-0.16079880717797265</v>
      </c>
      <c r="O141">
        <f t="shared" si="42"/>
        <v>0.16079880717797265</v>
      </c>
      <c r="P141">
        <f t="shared" si="35"/>
        <v>2.2835011963411485E-3</v>
      </c>
      <c r="Q141">
        <f t="shared" si="36"/>
        <v>4.7050713667820071E-2</v>
      </c>
    </row>
    <row r="142" spans="1:19" x14ac:dyDescent="0.25">
      <c r="A142" s="16">
        <v>2016</v>
      </c>
      <c r="B142" s="16">
        <v>9</v>
      </c>
      <c r="C142" s="16">
        <v>141</v>
      </c>
      <c r="D142" s="16">
        <v>213</v>
      </c>
      <c r="E142" s="21">
        <f t="shared" si="33"/>
        <v>58</v>
      </c>
      <c r="F142">
        <f t="shared" si="30"/>
        <v>251.91047941689993</v>
      </c>
      <c r="G142">
        <f t="shared" si="31"/>
        <v>0.46779609978608266</v>
      </c>
      <c r="H142" s="25">
        <f t="shared" si="34"/>
        <v>0.87598063351556343</v>
      </c>
      <c r="I142" s="24">
        <f t="shared" si="32"/>
        <v>0.85234887223481515</v>
      </c>
      <c r="J142">
        <f t="shared" si="37"/>
        <v>225.9977902933577</v>
      </c>
      <c r="K142">
        <f t="shared" si="38"/>
        <v>-12.997790293357696</v>
      </c>
      <c r="L142">
        <f t="shared" si="39"/>
        <v>12.997790293357696</v>
      </c>
      <c r="M142">
        <f t="shared" si="40"/>
        <v>168.94255251010352</v>
      </c>
      <c r="N142">
        <f t="shared" si="41"/>
        <v>-6.1022489640176973E-2</v>
      </c>
      <c r="O142">
        <f t="shared" si="42"/>
        <v>6.1022489640176973E-2</v>
      </c>
      <c r="P142">
        <f t="shared" si="35"/>
        <v>7.1889845497013693E-3</v>
      </c>
      <c r="Q142">
        <f t="shared" si="36"/>
        <v>3.5266371310806942E-4</v>
      </c>
    </row>
    <row r="143" spans="1:19" x14ac:dyDescent="0.25">
      <c r="A143" s="16">
        <v>2016</v>
      </c>
      <c r="B143" s="16">
        <v>10</v>
      </c>
      <c r="C143" s="16">
        <v>142</v>
      </c>
      <c r="D143" s="16">
        <v>209</v>
      </c>
      <c r="E143" s="21">
        <f t="shared" si="33"/>
        <v>15</v>
      </c>
      <c r="F143">
        <f t="shared" si="30"/>
        <v>252.15514165413563</v>
      </c>
      <c r="G143">
        <f t="shared" si="31"/>
        <v>0.43875812388586449</v>
      </c>
      <c r="H143" s="25">
        <f t="shared" si="34"/>
        <v>0.87682599008642348</v>
      </c>
      <c r="I143" s="24">
        <f t="shared" si="32"/>
        <v>0.8395867358223027</v>
      </c>
      <c r="J143">
        <f t="shared" si="37"/>
        <v>227.05981838323413</v>
      </c>
      <c r="K143">
        <f t="shared" si="38"/>
        <v>-18.059818383234131</v>
      </c>
      <c r="L143">
        <f t="shared" si="39"/>
        <v>18.059818383234131</v>
      </c>
      <c r="M143">
        <f t="shared" si="40"/>
        <v>326.15704003540145</v>
      </c>
      <c r="N143">
        <f t="shared" si="41"/>
        <v>-8.6410614273847511E-2</v>
      </c>
      <c r="O143">
        <f t="shared" si="42"/>
        <v>8.6410614273847511E-2</v>
      </c>
      <c r="P143">
        <f t="shared" si="35"/>
        <v>8.3026214563528614E-3</v>
      </c>
      <c r="Q143">
        <f t="shared" si="36"/>
        <v>9.1572995123738007E-5</v>
      </c>
    </row>
    <row r="144" spans="1:19" x14ac:dyDescent="0.25">
      <c r="A144" s="16">
        <v>2016</v>
      </c>
      <c r="B144" s="16">
        <v>11</v>
      </c>
      <c r="C144" s="16">
        <v>143</v>
      </c>
      <c r="D144" s="16">
        <v>207</v>
      </c>
      <c r="E144" s="21">
        <f t="shared" si="33"/>
        <v>5</v>
      </c>
      <c r="F144">
        <f t="shared" si="30"/>
        <v>252.36194672718733</v>
      </c>
      <c r="G144">
        <f t="shared" si="31"/>
        <v>0.40857244510488683</v>
      </c>
      <c r="H144" s="25">
        <f t="shared" si="34"/>
        <v>0.869670158703584</v>
      </c>
      <c r="I144" s="24">
        <f t="shared" si="32"/>
        <v>0.83130644031141721</v>
      </c>
      <c r="J144">
        <f t="shared" si="37"/>
        <v>226.04381284918935</v>
      </c>
      <c r="K144">
        <f t="shared" si="38"/>
        <v>-19.043812849189351</v>
      </c>
      <c r="L144">
        <f t="shared" si="39"/>
        <v>19.043812849189351</v>
      </c>
      <c r="M144">
        <f t="shared" si="40"/>
        <v>362.6668078349494</v>
      </c>
      <c r="N144">
        <f t="shared" si="41"/>
        <v>-9.1999095889803623E-2</v>
      </c>
      <c r="O144">
        <f t="shared" si="42"/>
        <v>9.1999095889803623E-2</v>
      </c>
      <c r="P144">
        <f t="shared" si="35"/>
        <v>1.8500323527986839E-4</v>
      </c>
      <c r="Q144">
        <f t="shared" si="36"/>
        <v>6.0701533291325355E-2</v>
      </c>
    </row>
    <row r="145" spans="1:17" x14ac:dyDescent="0.25">
      <c r="A145" s="16">
        <v>2016</v>
      </c>
      <c r="B145" s="16">
        <v>12</v>
      </c>
      <c r="C145" s="16">
        <v>144</v>
      </c>
      <c r="D145" s="16">
        <v>258</v>
      </c>
      <c r="E145" s="21">
        <f t="shared" si="33"/>
        <v>-39</v>
      </c>
      <c r="F145">
        <f t="shared" si="30"/>
        <v>252.85479577461098</v>
      </c>
      <c r="G145">
        <f t="shared" si="31"/>
        <v>0.41953995097384417</v>
      </c>
      <c r="H145" s="25">
        <f t="shared" si="34"/>
        <v>0.99974711797522697</v>
      </c>
      <c r="I145" s="24">
        <f t="shared" si="32"/>
        <v>1.0157396006934798</v>
      </c>
      <c r="J145">
        <f t="shared" si="37"/>
        <v>260.81552901397004</v>
      </c>
      <c r="K145">
        <f t="shared" si="38"/>
        <v>-2.8155290139700355</v>
      </c>
      <c r="L145">
        <f t="shared" si="39"/>
        <v>2.8155290139700355</v>
      </c>
      <c r="M145">
        <f t="shared" si="40"/>
        <v>7.9272036285070806</v>
      </c>
      <c r="N145">
        <f t="shared" si="41"/>
        <v>-1.0912903154922618E-2</v>
      </c>
      <c r="O145">
        <f t="shared" si="42"/>
        <v>1.0912903154922618E-2</v>
      </c>
      <c r="P145">
        <f t="shared" si="35"/>
        <v>2.1420772279940208E-3</v>
      </c>
      <c r="Q145">
        <f t="shared" si="36"/>
        <v>2.4037017006189532E-4</v>
      </c>
    </row>
    <row r="146" spans="1:17" x14ac:dyDescent="0.25">
      <c r="A146" s="16">
        <v>2017</v>
      </c>
      <c r="B146" s="16">
        <v>1</v>
      </c>
      <c r="C146" s="16">
        <v>145</v>
      </c>
      <c r="D146" s="16">
        <v>262</v>
      </c>
      <c r="E146" s="21">
        <f t="shared" si="33"/>
        <v>5</v>
      </c>
      <c r="F146">
        <f t="shared" si="30"/>
        <v>253.2290683146631</v>
      </c>
      <c r="G146">
        <f t="shared" si="31"/>
        <v>0.41364898502010616</v>
      </c>
      <c r="H146" s="25">
        <f t="shared" si="34"/>
        <v>1.0461989617667486</v>
      </c>
      <c r="I146" s="24">
        <f t="shared" si="32"/>
        <v>1.0372230972381307</v>
      </c>
      <c r="J146">
        <f t="shared" si="37"/>
        <v>273.94090568609408</v>
      </c>
      <c r="K146">
        <f t="shared" si="38"/>
        <v>-11.940905686094084</v>
      </c>
      <c r="L146">
        <f t="shared" si="39"/>
        <v>11.940905686094084</v>
      </c>
      <c r="M146">
        <f t="shared" si="40"/>
        <v>142.58522860419401</v>
      </c>
      <c r="N146">
        <f t="shared" si="41"/>
        <v>-4.5575975901122459E-2</v>
      </c>
      <c r="O146">
        <f t="shared" si="42"/>
        <v>4.5575975901122459E-2</v>
      </c>
      <c r="P146">
        <f t="shared" si="35"/>
        <v>1.1537498066838675E-2</v>
      </c>
      <c r="Q146">
        <f t="shared" si="36"/>
        <v>2.2157799662024358E-2</v>
      </c>
    </row>
    <row r="147" spans="1:17" x14ac:dyDescent="0.25">
      <c r="A147" s="16">
        <v>2017</v>
      </c>
      <c r="B147" s="16">
        <v>2</v>
      </c>
      <c r="C147" s="16">
        <v>146</v>
      </c>
      <c r="D147" s="16">
        <v>301</v>
      </c>
      <c r="E147" s="21">
        <f t="shared" si="33"/>
        <v>-301</v>
      </c>
      <c r="F147">
        <f t="shared" si="30"/>
        <v>253.43091578454471</v>
      </c>
      <c r="G147">
        <f t="shared" si="31"/>
        <v>0.38608576703999087</v>
      </c>
      <c r="H147" s="25">
        <f t="shared" si="34"/>
        <v>1.2524126215889277</v>
      </c>
      <c r="I147" s="24">
        <f t="shared" si="32"/>
        <v>1.2021775747748658</v>
      </c>
      <c r="J147">
        <f t="shared" si="37"/>
        <v>329.14213952953958</v>
      </c>
      <c r="K147">
        <f t="shared" si="38"/>
        <v>-28.142139529539577</v>
      </c>
      <c r="L147">
        <f t="shared" si="39"/>
        <v>28.142139529539577</v>
      </c>
      <c r="M147">
        <f t="shared" si="40"/>
        <v>791.980017300074</v>
      </c>
      <c r="N147">
        <f t="shared" si="41"/>
        <v>-9.3495480164583311E-2</v>
      </c>
      <c r="O147">
        <f t="shared" si="42"/>
        <v>9.3495480164583311E-2</v>
      </c>
      <c r="P147">
        <f t="shared" si="35"/>
        <v>7.9586391341121814E-3</v>
      </c>
      <c r="Q147">
        <f t="shared" si="36"/>
        <v>2.3355150605401706E-2</v>
      </c>
    </row>
    <row r="148" spans="1:17" x14ac:dyDescent="0.25">
      <c r="A148" s="16">
        <v>2017</v>
      </c>
      <c r="B148" s="16">
        <v>3</v>
      </c>
      <c r="C148" s="16">
        <v>147</v>
      </c>
      <c r="D148" s="16">
        <v>255</v>
      </c>
      <c r="E148" s="21">
        <f t="shared" si="33"/>
        <v>-255</v>
      </c>
      <c r="F148">
        <f t="shared" si="30"/>
        <v>253.57541648326895</v>
      </c>
      <c r="G148">
        <f t="shared" si="31"/>
        <v>0.35464660620880467</v>
      </c>
      <c r="H148" s="25">
        <f t="shared" si="34"/>
        <v>1.0685585577001522</v>
      </c>
      <c r="I148" s="24">
        <f t="shared" si="32"/>
        <v>1.0196988152285262</v>
      </c>
      <c r="J148">
        <f t="shared" si="37"/>
        <v>281.85257276667727</v>
      </c>
      <c r="K148">
        <f t="shared" si="38"/>
        <v>-26.85257276667727</v>
      </c>
      <c r="L148">
        <f t="shared" si="39"/>
        <v>26.85257276667727</v>
      </c>
      <c r="M148">
        <f t="shared" si="40"/>
        <v>721.06066418969772</v>
      </c>
      <c r="N148">
        <f t="shared" si="41"/>
        <v>-0.10530420692814615</v>
      </c>
      <c r="O148">
        <f t="shared" si="42"/>
        <v>0.10530420692814615</v>
      </c>
      <c r="P148">
        <f t="shared" si="35"/>
        <v>4.6139627548537213E-3</v>
      </c>
      <c r="Q148">
        <f t="shared" si="36"/>
        <v>3.8446751249519413E-2</v>
      </c>
    </row>
    <row r="149" spans="1:17" x14ac:dyDescent="0.25">
      <c r="A149" s="16">
        <v>2017</v>
      </c>
      <c r="B149" s="16">
        <v>4</v>
      </c>
      <c r="C149" s="16">
        <v>148</v>
      </c>
      <c r="D149" s="16">
        <v>305</v>
      </c>
      <c r="E149" s="21">
        <f t="shared" si="33"/>
        <v>-305</v>
      </c>
      <c r="F149">
        <f t="shared" si="30"/>
        <v>253.87554740274655</v>
      </c>
      <c r="G149">
        <f t="shared" si="31"/>
        <v>0.34755209720245761</v>
      </c>
      <c r="H149" s="25">
        <f t="shared" si="34"/>
        <v>1.2175402079497972</v>
      </c>
      <c r="I149" s="24">
        <f t="shared" si="32"/>
        <v>1.2049922275216256</v>
      </c>
      <c r="J149">
        <f t="shared" si="37"/>
        <v>322.32116994127023</v>
      </c>
      <c r="K149">
        <f t="shared" si="38"/>
        <v>-17.321169941270227</v>
      </c>
      <c r="L149">
        <f t="shared" si="39"/>
        <v>17.321169941270227</v>
      </c>
      <c r="M149">
        <f t="shared" si="40"/>
        <v>300.02292813436327</v>
      </c>
      <c r="N149">
        <f t="shared" si="41"/>
        <v>-5.679072111891878E-2</v>
      </c>
      <c r="O149">
        <f t="shared" si="42"/>
        <v>5.679072111891878E-2</v>
      </c>
      <c r="P149">
        <f t="shared" si="35"/>
        <v>3.1589038502103403E-3</v>
      </c>
      <c r="Q149">
        <f t="shared" si="36"/>
        <v>3.8699274388605221E-4</v>
      </c>
    </row>
    <row r="150" spans="1:17" x14ac:dyDescent="0.25">
      <c r="A150" s="16">
        <v>2017</v>
      </c>
      <c r="B150" s="16">
        <v>5</v>
      </c>
      <c r="C150" s="16">
        <v>149</v>
      </c>
      <c r="D150" s="16">
        <v>299</v>
      </c>
      <c r="E150" s="21">
        <f t="shared" si="33"/>
        <v>-299</v>
      </c>
      <c r="F150">
        <f t="shared" si="30"/>
        <v>254.17636764938155</v>
      </c>
      <c r="G150">
        <f t="shared" si="31"/>
        <v>0.34147055343747179</v>
      </c>
      <c r="H150" s="25">
        <f t="shared" si="34"/>
        <v>1.1898738826332305</v>
      </c>
      <c r="I150" s="24">
        <f t="shared" si="32"/>
        <v>1.179374381899382</v>
      </c>
      <c r="J150">
        <f t="shared" si="37"/>
        <v>316.14225862206661</v>
      </c>
      <c r="K150">
        <f t="shared" si="38"/>
        <v>-17.142258622066606</v>
      </c>
      <c r="L150">
        <f t="shared" si="39"/>
        <v>17.142258622066606</v>
      </c>
      <c r="M150">
        <f t="shared" si="40"/>
        <v>293.85703066581692</v>
      </c>
      <c r="N150">
        <f t="shared" si="41"/>
        <v>-5.7331968635674267E-2</v>
      </c>
      <c r="O150">
        <f t="shared" si="42"/>
        <v>5.7331968635674267E-2</v>
      </c>
      <c r="P150">
        <f t="shared" si="35"/>
        <v>1.4253436055394584E-2</v>
      </c>
      <c r="Q150">
        <f t="shared" si="36"/>
        <v>5.9171597633136102E-3</v>
      </c>
    </row>
    <row r="151" spans="1:17" x14ac:dyDescent="0.25">
      <c r="A151" s="16">
        <v>2017</v>
      </c>
      <c r="B151" s="16">
        <v>6</v>
      </c>
      <c r="C151" s="16">
        <v>150</v>
      </c>
      <c r="D151" s="16">
        <v>276</v>
      </c>
      <c r="E151" s="21">
        <f t="shared" si="33"/>
        <v>-276</v>
      </c>
      <c r="F151">
        <f t="shared" si="30"/>
        <v>254.22496266390047</v>
      </c>
      <c r="G151">
        <f t="shared" si="31"/>
        <v>0.3033566036152659</v>
      </c>
      <c r="H151" s="25">
        <f t="shared" si="34"/>
        <v>1.1689084961074574</v>
      </c>
      <c r="I151" s="24">
        <f t="shared" si="32"/>
        <v>1.1042783214163427</v>
      </c>
      <c r="J151">
        <f t="shared" si="37"/>
        <v>311.69693875934365</v>
      </c>
      <c r="K151">
        <f t="shared" si="38"/>
        <v>-35.696938759343652</v>
      </c>
      <c r="L151">
        <f t="shared" si="39"/>
        <v>35.696938759343652</v>
      </c>
      <c r="M151">
        <f t="shared" si="40"/>
        <v>1274.2714367883311</v>
      </c>
      <c r="N151">
        <f t="shared" si="41"/>
        <v>-0.1293367346353031</v>
      </c>
      <c r="O151">
        <f t="shared" si="42"/>
        <v>0.1293367346353031</v>
      </c>
      <c r="P151">
        <f t="shared" si="35"/>
        <v>1.5922316987857135E-2</v>
      </c>
      <c r="Q151">
        <f t="shared" si="36"/>
        <v>5.2509976895610171E-3</v>
      </c>
    </row>
    <row r="152" spans="1:17" x14ac:dyDescent="0.25">
      <c r="A152" s="16">
        <v>2017</v>
      </c>
      <c r="B152" s="16">
        <v>7</v>
      </c>
      <c r="C152" s="16">
        <v>151</v>
      </c>
      <c r="D152" s="16">
        <v>296</v>
      </c>
      <c r="E152" s="21">
        <f t="shared" si="33"/>
        <v>-296</v>
      </c>
      <c r="F152">
        <f t="shared" si="30"/>
        <v>254.28825645166623</v>
      </c>
      <c r="G152">
        <f t="shared" si="31"/>
        <v>0.27211554418349748</v>
      </c>
      <c r="H152" s="25">
        <f t="shared" si="34"/>
        <v>1.2361858713700316</v>
      </c>
      <c r="I152" s="24">
        <f t="shared" si="32"/>
        <v>1.1801750071711121</v>
      </c>
      <c r="J152">
        <f t="shared" si="37"/>
        <v>330.82669118459296</v>
      </c>
      <c r="K152">
        <f t="shared" si="38"/>
        <v>-34.82669118459296</v>
      </c>
      <c r="L152">
        <f t="shared" si="39"/>
        <v>34.82669118459296</v>
      </c>
      <c r="M152">
        <f t="shared" si="40"/>
        <v>1212.8984188670049</v>
      </c>
      <c r="N152">
        <f t="shared" si="41"/>
        <v>-0.11765774048848973</v>
      </c>
      <c r="O152">
        <f t="shared" si="42"/>
        <v>0.11765774048848973</v>
      </c>
      <c r="P152">
        <f t="shared" si="35"/>
        <v>9.1025613360014909E-3</v>
      </c>
      <c r="Q152">
        <f t="shared" si="36"/>
        <v>7.1334002921840754E-3</v>
      </c>
    </row>
    <row r="153" spans="1:17" x14ac:dyDescent="0.25">
      <c r="A153" s="16">
        <v>2017</v>
      </c>
      <c r="B153" s="16">
        <v>8</v>
      </c>
      <c r="C153" s="16">
        <v>152</v>
      </c>
      <c r="D153" s="16">
        <v>271</v>
      </c>
      <c r="E153" s="21">
        <f t="shared" si="33"/>
        <v>-271</v>
      </c>
      <c r="F153">
        <f t="shared" si="30"/>
        <v>254.38009344336911</v>
      </c>
      <c r="G153">
        <f t="shared" si="31"/>
        <v>0.24865463062056176</v>
      </c>
      <c r="H153" s="25">
        <f t="shared" si="34"/>
        <v>1.1141523660155082</v>
      </c>
      <c r="I153" s="24">
        <f t="shared" si="32"/>
        <v>1.0762561861791318</v>
      </c>
      <c r="J153">
        <f t="shared" si="37"/>
        <v>299.24057389670236</v>
      </c>
      <c r="K153">
        <f t="shared" si="38"/>
        <v>-28.240573896702358</v>
      </c>
      <c r="L153">
        <f t="shared" si="39"/>
        <v>28.240573896702358</v>
      </c>
      <c r="M153">
        <f t="shared" si="40"/>
        <v>797.53001401510664</v>
      </c>
      <c r="N153">
        <f t="shared" si="41"/>
        <v>-0.10420875976642936</v>
      </c>
      <c r="O153">
        <f t="shared" si="42"/>
        <v>0.10420875976642936</v>
      </c>
      <c r="P153">
        <f t="shared" si="35"/>
        <v>4.4947191297877153E-4</v>
      </c>
      <c r="Q153">
        <f t="shared" si="36"/>
        <v>3.0078566468321515E-2</v>
      </c>
    </row>
    <row r="154" spans="1:17" x14ac:dyDescent="0.25">
      <c r="A154" s="16">
        <v>2017</v>
      </c>
      <c r="B154" s="16">
        <v>9</v>
      </c>
      <c r="C154" s="16">
        <v>153</v>
      </c>
      <c r="D154" s="16">
        <v>224</v>
      </c>
      <c r="E154" s="21">
        <f t="shared" si="33"/>
        <v>-224</v>
      </c>
      <c r="F154">
        <f t="shared" si="30"/>
        <v>254.75886094383409</v>
      </c>
      <c r="G154">
        <f t="shared" si="31"/>
        <v>0.26558713174641668</v>
      </c>
      <c r="H154" s="25">
        <f t="shared" si="34"/>
        <v>0.85234887223481515</v>
      </c>
      <c r="I154" s="24">
        <f t="shared" si="32"/>
        <v>0.87324174956862799</v>
      </c>
      <c r="J154">
        <f t="shared" si="37"/>
        <v>229.7454039684842</v>
      </c>
      <c r="K154">
        <f t="shared" si="38"/>
        <v>-5.7454039684841973</v>
      </c>
      <c r="L154">
        <f t="shared" si="39"/>
        <v>5.7454039684841973</v>
      </c>
      <c r="M154">
        <f t="shared" si="40"/>
        <v>33.009666761073966</v>
      </c>
      <c r="N154">
        <f t="shared" si="41"/>
        <v>-2.5649124859304453E-2</v>
      </c>
      <c r="O154">
        <f t="shared" si="42"/>
        <v>2.5649124859304453E-2</v>
      </c>
      <c r="P154">
        <f t="shared" si="35"/>
        <v>4.5523559666371689E-3</v>
      </c>
      <c r="Q154">
        <f t="shared" si="36"/>
        <v>2.8698979591836732E-3</v>
      </c>
    </row>
    <row r="155" spans="1:17" x14ac:dyDescent="0.25">
      <c r="A155" s="16">
        <v>2017</v>
      </c>
      <c r="B155" s="16">
        <v>10</v>
      </c>
      <c r="C155" s="16">
        <v>154</v>
      </c>
      <c r="D155" s="16">
        <v>212</v>
      </c>
      <c r="E155" s="21">
        <f t="shared" si="33"/>
        <v>-212</v>
      </c>
      <c r="F155">
        <f t="shared" si="30"/>
        <v>254.9843487877381</v>
      </c>
      <c r="G155">
        <f t="shared" si="31"/>
        <v>0.26036872992844551</v>
      </c>
      <c r="H155" s="25">
        <f t="shared" si="34"/>
        <v>0.8395867358223027</v>
      </c>
      <c r="I155" s="24">
        <f t="shared" si="32"/>
        <v>0.83324981018678734</v>
      </c>
      <c r="J155">
        <f t="shared" si="37"/>
        <v>227.11353740796596</v>
      </c>
      <c r="K155">
        <f t="shared" si="38"/>
        <v>-15.113537407965964</v>
      </c>
      <c r="L155">
        <f t="shared" si="39"/>
        <v>15.113537407965964</v>
      </c>
      <c r="M155">
        <f t="shared" si="40"/>
        <v>228.41901298198655</v>
      </c>
      <c r="N155">
        <f t="shared" si="41"/>
        <v>-7.129027079229229E-2</v>
      </c>
      <c r="O155">
        <f t="shared" si="42"/>
        <v>7.129027079229229E-2</v>
      </c>
      <c r="P155">
        <f t="shared" si="35"/>
        <v>9.9099759633158434E-4</v>
      </c>
      <c r="Q155">
        <f t="shared" si="36"/>
        <v>1.0902456390174439E-3</v>
      </c>
    </row>
    <row r="156" spans="1:17" x14ac:dyDescent="0.25">
      <c r="A156" s="16">
        <v>2017</v>
      </c>
      <c r="B156" s="16">
        <v>11</v>
      </c>
      <c r="C156" s="16">
        <v>155</v>
      </c>
      <c r="D156" s="16">
        <v>219</v>
      </c>
      <c r="E156" s="21">
        <f t="shared" si="33"/>
        <v>-219</v>
      </c>
      <c r="F156">
        <f t="shared" si="30"/>
        <v>255.37517424507973</v>
      </c>
      <c r="G156">
        <f t="shared" si="31"/>
        <v>0.27734597965355245</v>
      </c>
      <c r="H156" s="25">
        <f t="shared" si="34"/>
        <v>0.83130644031141721</v>
      </c>
      <c r="I156" s="24">
        <f t="shared" si="32"/>
        <v>0.85168806756988835</v>
      </c>
      <c r="J156">
        <f t="shared" si="37"/>
        <v>225.67378423156808</v>
      </c>
      <c r="K156">
        <f t="shared" si="38"/>
        <v>-6.673784231568078</v>
      </c>
      <c r="L156">
        <f t="shared" si="39"/>
        <v>6.673784231568078</v>
      </c>
      <c r="M156">
        <f t="shared" si="40"/>
        <v>44.539395969526723</v>
      </c>
      <c r="N156">
        <f t="shared" si="41"/>
        <v>-3.0473900600767479E-2</v>
      </c>
      <c r="O156">
        <f t="shared" si="42"/>
        <v>3.0473900600767479E-2</v>
      </c>
      <c r="P156">
        <f t="shared" si="35"/>
        <v>1.9696051577907736E-3</v>
      </c>
      <c r="Q156">
        <f t="shared" si="36"/>
        <v>4.8039031713267025E-2</v>
      </c>
    </row>
    <row r="157" spans="1:17" x14ac:dyDescent="0.25">
      <c r="A157" s="16">
        <v>2017</v>
      </c>
      <c r="B157" s="16">
        <v>12</v>
      </c>
      <c r="C157" s="16">
        <v>156</v>
      </c>
      <c r="D157" s="16">
        <v>267</v>
      </c>
      <c r="E157" s="21">
        <f t="shared" si="33"/>
        <v>-267</v>
      </c>
      <c r="F157">
        <f t="shared" si="30"/>
        <v>255.76728409907258</v>
      </c>
      <c r="G157">
        <f t="shared" si="31"/>
        <v>0.29228100824665865</v>
      </c>
      <c r="H157" s="25">
        <f t="shared" si="34"/>
        <v>1.0157396006934798</v>
      </c>
      <c r="I157" s="24">
        <f t="shared" si="32"/>
        <v>1.0376138168806852</v>
      </c>
      <c r="J157">
        <f t="shared" si="37"/>
        <v>276.71927121613567</v>
      </c>
      <c r="K157">
        <f t="shared" si="38"/>
        <v>-9.7192712161356667</v>
      </c>
      <c r="L157">
        <f t="shared" si="39"/>
        <v>9.7192712161356667</v>
      </c>
      <c r="M157">
        <f t="shared" si="40"/>
        <v>94.464232972803288</v>
      </c>
      <c r="N157">
        <f t="shared" si="41"/>
        <v>-3.6401764854440702E-2</v>
      </c>
      <c r="O157">
        <f t="shared" si="42"/>
        <v>3.6401764854440702E-2</v>
      </c>
    </row>
    <row r="158" spans="1:17" x14ac:dyDescent="0.25">
      <c r="A158" s="16">
        <v>2018</v>
      </c>
      <c r="B158" s="16">
        <v>1</v>
      </c>
      <c r="C158" s="16">
        <v>157</v>
      </c>
      <c r="D158" s="16"/>
      <c r="H158" s="25"/>
      <c r="I158" s="24"/>
    </row>
    <row r="159" spans="1:17" x14ac:dyDescent="0.25">
      <c r="A159" s="16">
        <v>2018</v>
      </c>
      <c r="B159" s="16">
        <v>2</v>
      </c>
      <c r="C159" s="16">
        <v>158</v>
      </c>
      <c r="D159" s="16"/>
      <c r="H159" s="25"/>
      <c r="I159" s="24"/>
    </row>
    <row r="160" spans="1:17" x14ac:dyDescent="0.25">
      <c r="A160" s="16">
        <v>2018</v>
      </c>
      <c r="B160" s="16">
        <v>3</v>
      </c>
      <c r="C160" s="16">
        <v>159</v>
      </c>
      <c r="D160" s="16"/>
      <c r="H160" s="25"/>
      <c r="I160" s="24"/>
    </row>
    <row r="161" spans="1:9" x14ac:dyDescent="0.25">
      <c r="A161" s="16">
        <v>2018</v>
      </c>
      <c r="B161" s="16">
        <v>4</v>
      </c>
      <c r="C161" s="16">
        <v>160</v>
      </c>
      <c r="D161" s="16"/>
      <c r="H161" s="25"/>
      <c r="I161" s="24"/>
    </row>
    <row r="162" spans="1:9" x14ac:dyDescent="0.25">
      <c r="A162" s="16">
        <v>2018</v>
      </c>
      <c r="B162" s="16">
        <v>5</v>
      </c>
      <c r="C162" s="16">
        <v>161</v>
      </c>
      <c r="D162" s="16"/>
      <c r="H162" s="25"/>
      <c r="I162" s="24"/>
    </row>
    <row r="163" spans="1:9" x14ac:dyDescent="0.25">
      <c r="A163" s="16">
        <v>2018</v>
      </c>
      <c r="B163" s="16">
        <v>6</v>
      </c>
      <c r="C163" s="16">
        <v>162</v>
      </c>
      <c r="D163" s="16"/>
      <c r="H163" s="25"/>
      <c r="I163" s="24"/>
    </row>
    <row r="164" spans="1:9" x14ac:dyDescent="0.25">
      <c r="A164" s="16">
        <v>2018</v>
      </c>
      <c r="B164" s="16">
        <v>7</v>
      </c>
      <c r="C164" s="16">
        <v>163</v>
      </c>
      <c r="D164" s="16"/>
      <c r="H164" s="25"/>
      <c r="I164" s="24"/>
    </row>
    <row r="165" spans="1:9" x14ac:dyDescent="0.25">
      <c r="A165" s="16">
        <v>2018</v>
      </c>
      <c r="B165" s="16">
        <v>8</v>
      </c>
      <c r="C165" s="16">
        <v>164</v>
      </c>
      <c r="D165" s="16"/>
      <c r="H165" s="25"/>
      <c r="I165" s="24"/>
    </row>
    <row r="166" spans="1:9" x14ac:dyDescent="0.25">
      <c r="A166" s="16">
        <v>2018</v>
      </c>
      <c r="B166" s="16">
        <v>9</v>
      </c>
      <c r="C166" s="16">
        <v>165</v>
      </c>
      <c r="D166" s="16"/>
      <c r="H166" s="25"/>
      <c r="I166" s="24"/>
    </row>
    <row r="167" spans="1:9" x14ac:dyDescent="0.25">
      <c r="A167" s="16">
        <v>2018</v>
      </c>
      <c r="B167" s="16">
        <v>10</v>
      </c>
      <c r="C167" s="16">
        <v>166</v>
      </c>
      <c r="D167" s="16"/>
      <c r="H167" s="25"/>
      <c r="I167" s="24"/>
    </row>
    <row r="168" spans="1:9" x14ac:dyDescent="0.25">
      <c r="A168" s="16">
        <v>2018</v>
      </c>
      <c r="B168" s="16">
        <v>11</v>
      </c>
      <c r="C168" s="16">
        <v>167</v>
      </c>
      <c r="D168" s="16"/>
      <c r="H168" s="25"/>
      <c r="I168" s="24"/>
    </row>
    <row r="169" spans="1:9" x14ac:dyDescent="0.25">
      <c r="A169" s="16">
        <v>2018</v>
      </c>
      <c r="B169" s="16">
        <v>12</v>
      </c>
      <c r="C169" s="16">
        <v>168</v>
      </c>
      <c r="D169" s="16"/>
      <c r="H169" s="25"/>
      <c r="I169" s="24"/>
    </row>
    <row r="170" spans="1:9" x14ac:dyDescent="0.25">
      <c r="A170" s="16">
        <v>2019</v>
      </c>
      <c r="B170" s="16">
        <v>1</v>
      </c>
      <c r="C170" s="16">
        <v>169</v>
      </c>
      <c r="D170" s="16"/>
      <c r="H170" s="25"/>
      <c r="I170" s="24"/>
    </row>
    <row r="171" spans="1:9" x14ac:dyDescent="0.25">
      <c r="A171" s="16">
        <v>2019</v>
      </c>
      <c r="B171" s="16">
        <v>2</v>
      </c>
      <c r="C171" s="16">
        <v>170</v>
      </c>
      <c r="D171" s="16"/>
      <c r="H171" s="25"/>
      <c r="I171" s="24"/>
    </row>
    <row r="172" spans="1:9" x14ac:dyDescent="0.25">
      <c r="A172" s="16">
        <v>2019</v>
      </c>
      <c r="B172" s="16">
        <v>3</v>
      </c>
      <c r="C172" s="16">
        <v>171</v>
      </c>
      <c r="D172" s="16"/>
      <c r="H172" s="25"/>
      <c r="I172" s="24"/>
    </row>
    <row r="173" spans="1:9" x14ac:dyDescent="0.25">
      <c r="A173" s="16">
        <v>2019</v>
      </c>
      <c r="B173" s="16">
        <v>4</v>
      </c>
      <c r="C173" s="16">
        <v>172</v>
      </c>
      <c r="D173" s="16"/>
      <c r="H173" s="25"/>
      <c r="I173" s="24"/>
    </row>
    <row r="174" spans="1:9" x14ac:dyDescent="0.25">
      <c r="A174" s="16">
        <v>2019</v>
      </c>
      <c r="B174" s="16">
        <v>5</v>
      </c>
      <c r="C174" s="16">
        <v>173</v>
      </c>
      <c r="D174" s="16"/>
      <c r="H174" s="25"/>
      <c r="I174" s="24"/>
    </row>
    <row r="175" spans="1:9" x14ac:dyDescent="0.25">
      <c r="A175" s="16">
        <v>2019</v>
      </c>
      <c r="B175" s="16">
        <v>6</v>
      </c>
      <c r="C175" s="16">
        <v>174</v>
      </c>
      <c r="D175" s="16"/>
      <c r="H175" s="25"/>
      <c r="I175" s="24"/>
    </row>
    <row r="176" spans="1:9" x14ac:dyDescent="0.25">
      <c r="A176" s="16">
        <v>2019</v>
      </c>
      <c r="B176" s="16">
        <v>7</v>
      </c>
      <c r="C176" s="16">
        <v>175</v>
      </c>
      <c r="D176" s="16"/>
      <c r="H176" s="25"/>
      <c r="I176" s="24"/>
    </row>
    <row r="177" spans="1:9" x14ac:dyDescent="0.25">
      <c r="A177" s="16">
        <v>2019</v>
      </c>
      <c r="B177" s="16">
        <v>8</v>
      </c>
      <c r="C177" s="16">
        <v>176</v>
      </c>
      <c r="D177" s="16"/>
      <c r="H177" s="25"/>
      <c r="I177" s="24"/>
    </row>
    <row r="178" spans="1:9" x14ac:dyDescent="0.25">
      <c r="A178" s="16">
        <v>2019</v>
      </c>
      <c r="B178" s="16">
        <v>9</v>
      </c>
      <c r="C178" s="16">
        <v>177</v>
      </c>
      <c r="D178" s="16"/>
      <c r="H178" s="25"/>
      <c r="I178" s="24"/>
    </row>
    <row r="179" spans="1:9" x14ac:dyDescent="0.25">
      <c r="A179" s="16">
        <v>2019</v>
      </c>
      <c r="B179" s="16">
        <v>10</v>
      </c>
      <c r="C179" s="16">
        <v>178</v>
      </c>
      <c r="D179" s="16"/>
      <c r="H179" s="25"/>
      <c r="I179" s="24"/>
    </row>
    <row r="180" spans="1:9" x14ac:dyDescent="0.25">
      <c r="A180" s="16">
        <v>2019</v>
      </c>
      <c r="B180" s="16">
        <v>11</v>
      </c>
      <c r="C180" s="16">
        <v>179</v>
      </c>
      <c r="D180" s="16"/>
      <c r="H180" s="25"/>
      <c r="I180" s="24"/>
    </row>
    <row r="181" spans="1:9" x14ac:dyDescent="0.25">
      <c r="A181" s="16">
        <v>2019</v>
      </c>
      <c r="B181" s="16">
        <v>12</v>
      </c>
      <c r="C181" s="16">
        <v>180</v>
      </c>
      <c r="D181" s="16"/>
      <c r="H181" s="25"/>
      <c r="I181" s="24"/>
    </row>
  </sheetData>
  <mergeCells count="2">
    <mergeCell ref="U9:V9"/>
    <mergeCell ref="X9:Y9"/>
  </mergeCells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9D71-D1EA-4F4A-96DF-37DAF68B5384}">
  <dimension ref="A1:G33"/>
  <sheetViews>
    <sheetView showGridLines="0" topLeftCell="C1" workbookViewId="0">
      <selection activeCell="H38" sqref="H38"/>
    </sheetView>
  </sheetViews>
  <sheetFormatPr defaultRowHeight="15.75" x14ac:dyDescent="0.25"/>
  <cols>
    <col min="1" max="1" width="2.28515625" customWidth="1"/>
    <col min="2" max="2" width="6.140625" bestFit="1" customWidth="1"/>
    <col min="3" max="3" width="8.5703125" bestFit="1" customWidth="1"/>
    <col min="4" max="4" width="16.42578125" bestFit="1" customWidth="1"/>
    <col min="5" max="5" width="13" bestFit="1" customWidth="1"/>
    <col min="6" max="6" width="11.85546875" bestFit="1" customWidth="1"/>
    <col min="7" max="7" width="13" bestFit="1" customWidth="1"/>
  </cols>
  <sheetData>
    <row r="1" spans="1:5" x14ac:dyDescent="0.25">
      <c r="A1" s="3" t="s">
        <v>46</v>
      </c>
    </row>
    <row r="2" spans="1:5" x14ac:dyDescent="0.25">
      <c r="A2" s="3" t="s">
        <v>86</v>
      </c>
    </row>
    <row r="3" spans="1:5" x14ac:dyDescent="0.25">
      <c r="A3" s="3" t="s">
        <v>87</v>
      </c>
    </row>
    <row r="4" spans="1:5" x14ac:dyDescent="0.25">
      <c r="A4" s="3" t="s">
        <v>47</v>
      </c>
    </row>
    <row r="5" spans="1:5" x14ac:dyDescent="0.25">
      <c r="A5" s="3" t="s">
        <v>48</v>
      </c>
    </row>
    <row r="6" spans="1:5" x14ac:dyDescent="0.25">
      <c r="A6" s="3"/>
      <c r="B6" t="s">
        <v>49</v>
      </c>
    </row>
    <row r="7" spans="1:5" x14ac:dyDescent="0.25">
      <c r="A7" s="3"/>
      <c r="B7" t="s">
        <v>88</v>
      </c>
    </row>
    <row r="8" spans="1:5" x14ac:dyDescent="0.25">
      <c r="A8" s="3"/>
      <c r="B8" t="s">
        <v>89</v>
      </c>
    </row>
    <row r="9" spans="1:5" x14ac:dyDescent="0.25">
      <c r="A9" s="3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2" spans="1:5" x14ac:dyDescent="0.25">
      <c r="B12" t="s">
        <v>53</v>
      </c>
    </row>
    <row r="14" spans="1:5" ht="16.5" thickBot="1" x14ac:dyDescent="0.3">
      <c r="A14" t="s">
        <v>54</v>
      </c>
    </row>
    <row r="15" spans="1:5" ht="16.5" thickBot="1" x14ac:dyDescent="0.3">
      <c r="B15" s="28" t="s">
        <v>55</v>
      </c>
      <c r="C15" s="28" t="s">
        <v>56</v>
      </c>
      <c r="D15" s="28" t="s">
        <v>57</v>
      </c>
      <c r="E15" s="28" t="s">
        <v>58</v>
      </c>
    </row>
    <row r="16" spans="1:5" ht="16.5" thickBot="1" x14ac:dyDescent="0.3">
      <c r="B16" s="27" t="s">
        <v>90</v>
      </c>
      <c r="C16" s="27" t="s">
        <v>14</v>
      </c>
      <c r="D16" s="30">
        <v>61753.943039255377</v>
      </c>
      <c r="E16" s="30">
        <v>16776.986427438056</v>
      </c>
    </row>
    <row r="19" spans="1:7" ht="16.5" thickBot="1" x14ac:dyDescent="0.3">
      <c r="A19" t="s">
        <v>59</v>
      </c>
    </row>
    <row r="20" spans="1:7" ht="16.5" thickBot="1" x14ac:dyDescent="0.3">
      <c r="B20" s="28" t="s">
        <v>55</v>
      </c>
      <c r="C20" s="28" t="s">
        <v>56</v>
      </c>
      <c r="D20" s="28" t="s">
        <v>57</v>
      </c>
      <c r="E20" s="28" t="s">
        <v>58</v>
      </c>
      <c r="F20" s="28" t="s">
        <v>60</v>
      </c>
    </row>
    <row r="21" spans="1:7" x14ac:dyDescent="0.25">
      <c r="B21" s="29" t="s">
        <v>91</v>
      </c>
      <c r="C21" s="29" t="s">
        <v>92</v>
      </c>
      <c r="D21" s="31">
        <v>1.5917039949408272E-2</v>
      </c>
      <c r="E21" s="31">
        <v>0.27716964932497629</v>
      </c>
      <c r="F21" s="29" t="s">
        <v>66</v>
      </c>
    </row>
    <row r="22" spans="1:7" x14ac:dyDescent="0.25">
      <c r="B22" s="29" t="s">
        <v>93</v>
      </c>
      <c r="C22" s="29" t="s">
        <v>94</v>
      </c>
      <c r="D22" s="31">
        <v>0.13013701985130879</v>
      </c>
      <c r="E22" s="31">
        <v>8.7835242615214568E-2</v>
      </c>
      <c r="F22" s="29" t="s">
        <v>66</v>
      </c>
    </row>
    <row r="23" spans="1:7" ht="16.5" thickBot="1" x14ac:dyDescent="0.3">
      <c r="B23" s="27" t="s">
        <v>95</v>
      </c>
      <c r="C23" s="27" t="s">
        <v>96</v>
      </c>
      <c r="D23" s="30">
        <v>0.77628375951958994</v>
      </c>
      <c r="E23" s="30">
        <v>0.74059762213753588</v>
      </c>
      <c r="F23" s="27" t="s">
        <v>66</v>
      </c>
    </row>
    <row r="26" spans="1:7" ht="16.5" thickBot="1" x14ac:dyDescent="0.3">
      <c r="A26" t="s">
        <v>61</v>
      </c>
    </row>
    <row r="27" spans="1:7" ht="16.5" thickBot="1" x14ac:dyDescent="0.3">
      <c r="B27" s="28" t="s">
        <v>55</v>
      </c>
      <c r="C27" s="28" t="s">
        <v>56</v>
      </c>
      <c r="D27" s="28" t="s">
        <v>62</v>
      </c>
      <c r="E27" s="28" t="s">
        <v>63</v>
      </c>
      <c r="F27" s="28" t="s">
        <v>64</v>
      </c>
      <c r="G27" s="28" t="s">
        <v>65</v>
      </c>
    </row>
    <row r="28" spans="1:7" x14ac:dyDescent="0.25">
      <c r="B28" s="29" t="s">
        <v>91</v>
      </c>
      <c r="C28" s="29" t="s">
        <v>92</v>
      </c>
      <c r="D28" s="31">
        <v>0.27716964932497629</v>
      </c>
      <c r="E28" s="29" t="s">
        <v>97</v>
      </c>
      <c r="F28" s="29" t="s">
        <v>67</v>
      </c>
      <c r="G28" s="29">
        <v>0.72283035067502333</v>
      </c>
    </row>
    <row r="29" spans="1:7" x14ac:dyDescent="0.25">
      <c r="B29" s="29" t="s">
        <v>91</v>
      </c>
      <c r="C29" s="29" t="s">
        <v>92</v>
      </c>
      <c r="D29" s="31">
        <v>0.27716964932497629</v>
      </c>
      <c r="E29" s="29" t="s">
        <v>98</v>
      </c>
      <c r="F29" s="29" t="s">
        <v>67</v>
      </c>
      <c r="G29" s="31">
        <v>0.27716964932497629</v>
      </c>
    </row>
    <row r="30" spans="1:7" x14ac:dyDescent="0.25">
      <c r="B30" s="29" t="s">
        <v>93</v>
      </c>
      <c r="C30" s="29" t="s">
        <v>94</v>
      </c>
      <c r="D30" s="31">
        <v>8.7835242615214568E-2</v>
      </c>
      <c r="E30" s="29" t="s">
        <v>99</v>
      </c>
      <c r="F30" s="29" t="s">
        <v>67</v>
      </c>
      <c r="G30" s="29">
        <v>0.9121647573847852</v>
      </c>
    </row>
    <row r="31" spans="1:7" x14ac:dyDescent="0.25">
      <c r="B31" s="29" t="s">
        <v>93</v>
      </c>
      <c r="C31" s="29" t="s">
        <v>94</v>
      </c>
      <c r="D31" s="31">
        <v>8.7835242615214568E-2</v>
      </c>
      <c r="E31" s="29" t="s">
        <v>100</v>
      </c>
      <c r="F31" s="29" t="s">
        <v>67</v>
      </c>
      <c r="G31" s="31">
        <v>8.7835242615214568E-2</v>
      </c>
    </row>
    <row r="32" spans="1:7" x14ac:dyDescent="0.25">
      <c r="B32" s="29" t="s">
        <v>95</v>
      </c>
      <c r="C32" s="29" t="s">
        <v>96</v>
      </c>
      <c r="D32" s="31">
        <v>0.74059762213753588</v>
      </c>
      <c r="E32" s="29" t="s">
        <v>101</v>
      </c>
      <c r="F32" s="29" t="s">
        <v>67</v>
      </c>
      <c r="G32" s="29">
        <v>0.25940237786246367</v>
      </c>
    </row>
    <row r="33" spans="2:7" ht="16.5" thickBot="1" x14ac:dyDescent="0.3">
      <c r="B33" s="27" t="s">
        <v>95</v>
      </c>
      <c r="C33" s="27" t="s">
        <v>96</v>
      </c>
      <c r="D33" s="30">
        <v>0.74059762213753588</v>
      </c>
      <c r="E33" s="27" t="s">
        <v>102</v>
      </c>
      <c r="F33" s="27" t="s">
        <v>67</v>
      </c>
      <c r="G33" s="30">
        <v>0.74059762213753588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D02-DF34-4845-903B-8C0BF4B92509}">
  <dimension ref="A1:W181"/>
  <sheetViews>
    <sheetView workbookViewId="0">
      <pane ySplit="1" topLeftCell="A2" activePane="bottomLeft" state="frozen"/>
      <selection pane="bottomLeft" activeCell="U6" sqref="U6"/>
    </sheetView>
  </sheetViews>
  <sheetFormatPr defaultRowHeight="15.75" x14ac:dyDescent="0.25"/>
  <cols>
    <col min="5" max="5" width="12" bestFit="1" customWidth="1"/>
    <col min="8" max="9" width="11" bestFit="1" customWidth="1"/>
    <col min="10" max="10" width="13.140625" bestFit="1" customWidth="1"/>
  </cols>
  <sheetData>
    <row r="1" spans="1:23" ht="57.75" x14ac:dyDescent="0.25">
      <c r="A1" s="14" t="s">
        <v>0</v>
      </c>
      <c r="B1" s="14" t="s">
        <v>1</v>
      </c>
      <c r="C1" s="14" t="s">
        <v>81</v>
      </c>
      <c r="D1" s="14" t="s">
        <v>2</v>
      </c>
      <c r="E1" s="17" t="s">
        <v>28</v>
      </c>
      <c r="F1" s="18" t="s">
        <v>29</v>
      </c>
      <c r="G1" s="19" t="s">
        <v>30</v>
      </c>
      <c r="H1" s="20" t="s">
        <v>31</v>
      </c>
      <c r="I1" s="20" t="s">
        <v>32</v>
      </c>
      <c r="J1" s="18" t="s">
        <v>33</v>
      </c>
      <c r="K1" s="13" t="s">
        <v>22</v>
      </c>
      <c r="L1" s="13" t="s">
        <v>23</v>
      </c>
      <c r="M1" s="13" t="s">
        <v>24</v>
      </c>
      <c r="N1" s="13" t="s">
        <v>8</v>
      </c>
      <c r="O1" s="13" t="s">
        <v>9</v>
      </c>
      <c r="P1" s="15" t="s">
        <v>10</v>
      </c>
      <c r="Q1" s="15" t="s">
        <v>11</v>
      </c>
    </row>
    <row r="2" spans="1:23" x14ac:dyDescent="0.25">
      <c r="A2" s="16">
        <v>2005</v>
      </c>
      <c r="B2" s="16">
        <v>1</v>
      </c>
      <c r="C2" s="16">
        <v>1</v>
      </c>
      <c r="D2" s="16">
        <v>141</v>
      </c>
      <c r="E2" s="21">
        <f>D13-D2</f>
        <v>-28</v>
      </c>
      <c r="F2" s="22"/>
      <c r="G2" s="23"/>
      <c r="H2" s="24"/>
      <c r="I2" s="24">
        <f t="shared" ref="I2:I13" si="0">D2/$F$13</f>
        <v>1.071564281190627</v>
      </c>
      <c r="J2" s="22"/>
      <c r="S2" s="3" t="s">
        <v>25</v>
      </c>
      <c r="T2">
        <v>0.90025891936799052</v>
      </c>
    </row>
    <row r="3" spans="1:23" x14ac:dyDescent="0.25">
      <c r="A3" s="16">
        <v>2005</v>
      </c>
      <c r="B3" s="16">
        <v>2</v>
      </c>
      <c r="C3" s="16">
        <v>2</v>
      </c>
      <c r="D3" s="16">
        <v>126</v>
      </c>
      <c r="E3" s="21">
        <f t="shared" ref="E3:E66" si="1">D14-D3</f>
        <v>14</v>
      </c>
      <c r="I3" s="24">
        <f t="shared" si="0"/>
        <v>0.95756808106396452</v>
      </c>
      <c r="S3" s="3" t="s">
        <v>34</v>
      </c>
      <c r="T3">
        <v>0.70175389360768703</v>
      </c>
    </row>
    <row r="4" spans="1:23" ht="16.5" thickBot="1" x14ac:dyDescent="0.3">
      <c r="A4" s="16">
        <v>2005</v>
      </c>
      <c r="B4" s="16">
        <v>3</v>
      </c>
      <c r="C4" s="16">
        <v>3</v>
      </c>
      <c r="D4" s="16">
        <v>144</v>
      </c>
      <c r="E4" s="21">
        <f t="shared" si="1"/>
        <v>-4</v>
      </c>
      <c r="I4" s="24">
        <f t="shared" si="0"/>
        <v>1.0943635212159595</v>
      </c>
      <c r="S4" s="11" t="s">
        <v>35</v>
      </c>
      <c r="T4" s="7">
        <v>0</v>
      </c>
    </row>
    <row r="5" spans="1:23" x14ac:dyDescent="0.25">
      <c r="A5" s="16">
        <v>2005</v>
      </c>
      <c r="B5" s="16">
        <v>4</v>
      </c>
      <c r="C5" s="16">
        <v>4</v>
      </c>
      <c r="D5" s="16">
        <v>160</v>
      </c>
      <c r="E5" s="21">
        <f t="shared" si="1"/>
        <v>-18</v>
      </c>
      <c r="I5" s="24">
        <f t="shared" si="0"/>
        <v>1.2159594680177326</v>
      </c>
      <c r="S5" s="3" t="s">
        <v>27</v>
      </c>
      <c r="T5">
        <f>SUM(M14:M133)</f>
        <v>235580.75448203582</v>
      </c>
    </row>
    <row r="6" spans="1:23" x14ac:dyDescent="0.25">
      <c r="A6" s="16">
        <v>2005</v>
      </c>
      <c r="B6" s="16">
        <v>5</v>
      </c>
      <c r="C6" s="16">
        <v>5</v>
      </c>
      <c r="D6" s="16">
        <v>155</v>
      </c>
      <c r="E6" s="21">
        <f t="shared" si="1"/>
        <v>3</v>
      </c>
      <c r="I6" s="24">
        <f t="shared" si="0"/>
        <v>1.1779607346421785</v>
      </c>
    </row>
    <row r="7" spans="1:23" x14ac:dyDescent="0.25">
      <c r="A7" s="16">
        <v>2005</v>
      </c>
      <c r="B7" s="16">
        <v>6</v>
      </c>
      <c r="C7" s="16">
        <v>6</v>
      </c>
      <c r="D7" s="16">
        <v>131</v>
      </c>
      <c r="E7" s="21">
        <f t="shared" si="1"/>
        <v>24</v>
      </c>
      <c r="I7" s="24">
        <f t="shared" si="0"/>
        <v>0.99556681443951867</v>
      </c>
    </row>
    <row r="8" spans="1:23" x14ac:dyDescent="0.25">
      <c r="A8" s="16">
        <v>2005</v>
      </c>
      <c r="B8" s="16">
        <v>7</v>
      </c>
      <c r="C8" s="16">
        <v>7</v>
      </c>
      <c r="D8" s="16">
        <v>145</v>
      </c>
      <c r="E8" s="21">
        <f t="shared" si="1"/>
        <v>-11</v>
      </c>
      <c r="I8" s="24">
        <f t="shared" si="0"/>
        <v>1.1019632678910702</v>
      </c>
    </row>
    <row r="9" spans="1:23" x14ac:dyDescent="0.25">
      <c r="A9" s="16">
        <v>2005</v>
      </c>
      <c r="B9" s="16">
        <v>8</v>
      </c>
      <c r="C9" s="16">
        <v>8</v>
      </c>
      <c r="D9" s="16">
        <v>145</v>
      </c>
      <c r="E9" s="21">
        <f t="shared" si="1"/>
        <v>0</v>
      </c>
      <c r="I9" s="24">
        <f t="shared" si="0"/>
        <v>1.1019632678910702</v>
      </c>
    </row>
    <row r="10" spans="1:23" x14ac:dyDescent="0.25">
      <c r="A10" s="16">
        <v>2005</v>
      </c>
      <c r="B10" s="16">
        <v>9</v>
      </c>
      <c r="C10" s="16">
        <v>9</v>
      </c>
      <c r="D10" s="16">
        <v>115</v>
      </c>
      <c r="E10" s="21">
        <f t="shared" si="1"/>
        <v>36</v>
      </c>
      <c r="I10" s="24">
        <f t="shared" si="0"/>
        <v>0.87397086763774534</v>
      </c>
    </row>
    <row r="11" spans="1:23" x14ac:dyDescent="0.25">
      <c r="A11" s="16">
        <v>2005</v>
      </c>
      <c r="B11" s="16">
        <v>10</v>
      </c>
      <c r="C11" s="16">
        <v>10</v>
      </c>
      <c r="D11" s="16">
        <v>110</v>
      </c>
      <c r="E11" s="21">
        <f t="shared" si="1"/>
        <v>12</v>
      </c>
      <c r="I11" s="24">
        <f t="shared" si="0"/>
        <v>0.83597213426219119</v>
      </c>
    </row>
    <row r="12" spans="1:23" x14ac:dyDescent="0.25">
      <c r="A12" s="16">
        <v>2005</v>
      </c>
      <c r="B12" s="16">
        <v>11</v>
      </c>
      <c r="C12" s="16">
        <v>11</v>
      </c>
      <c r="D12" s="16">
        <v>94</v>
      </c>
      <c r="E12" s="21">
        <f t="shared" si="1"/>
        <v>20</v>
      </c>
      <c r="I12" s="24">
        <f t="shared" si="0"/>
        <v>0.71437618746041798</v>
      </c>
      <c r="S12" s="26" t="s">
        <v>40</v>
      </c>
      <c r="T12" s="26"/>
      <c r="V12" s="26" t="s">
        <v>41</v>
      </c>
      <c r="W12" s="26"/>
    </row>
    <row r="13" spans="1:23" x14ac:dyDescent="0.25">
      <c r="A13" s="16">
        <v>2005</v>
      </c>
      <c r="B13" s="16">
        <v>12</v>
      </c>
      <c r="C13" s="16">
        <v>12</v>
      </c>
      <c r="D13" s="16">
        <v>113</v>
      </c>
      <c r="E13" s="21">
        <f t="shared" si="1"/>
        <v>-9</v>
      </c>
      <c r="F13">
        <f>AVERAGE(D2:D13)</f>
        <v>131.58333333333334</v>
      </c>
      <c r="G13">
        <f>SUM(E2:E13)/144</f>
        <v>0.27083333333333331</v>
      </c>
      <c r="I13" s="24">
        <f t="shared" si="0"/>
        <v>0.8587713742875237</v>
      </c>
      <c r="S13" t="s">
        <v>14</v>
      </c>
      <c r="T13">
        <f>SUM(M14:M133)</f>
        <v>235580.75448203582</v>
      </c>
      <c r="V13" t="s">
        <v>14</v>
      </c>
      <c r="W13">
        <f>SUM(M134:M157)</f>
        <v>249172.21237712988</v>
      </c>
    </row>
    <row r="14" spans="1:23" x14ac:dyDescent="0.25">
      <c r="A14" s="16">
        <v>2006</v>
      </c>
      <c r="B14" s="16">
        <v>1</v>
      </c>
      <c r="C14" s="16">
        <v>13</v>
      </c>
      <c r="D14" s="16">
        <v>140</v>
      </c>
      <c r="E14" s="21">
        <f t="shared" si="1"/>
        <v>-15</v>
      </c>
      <c r="F14">
        <f t="shared" ref="F14:F45" si="2">alpha5*(D14/H14)+(1-alpha5)*(F13+G13)</f>
        <v>130.77021129817822</v>
      </c>
      <c r="G14">
        <f t="shared" ref="G14:G45" si="3">beta5*(F14-F13)+(1-beta5)*G13</f>
        <v>-0.48983656700039246</v>
      </c>
      <c r="H14" s="25">
        <f>I2</f>
        <v>1.071564281190627</v>
      </c>
      <c r="I14" s="24">
        <f t="shared" ref="I14:I45" si="4">gamma5*(D14/F14)+(1-gamma5)*H14</f>
        <v>1.071564281190627</v>
      </c>
      <c r="J14" s="25">
        <f>(F13+G13)+H14</f>
        <v>132.92573094785732</v>
      </c>
      <c r="K14">
        <f>D14-J14</f>
        <v>7.0742690521426823</v>
      </c>
      <c r="L14">
        <f>ABS(K14)</f>
        <v>7.0742690521426823</v>
      </c>
      <c r="M14">
        <f>K14^2</f>
        <v>50.045282622103727</v>
      </c>
      <c r="N14">
        <f>K14/D14</f>
        <v>5.0530493229590585E-2</v>
      </c>
      <c r="O14">
        <f>ABS(N14)</f>
        <v>5.0530493229590585E-2</v>
      </c>
      <c r="P14">
        <f>((J15-D15)/D14)^2</f>
        <v>3.9170227633441544E-3</v>
      </c>
      <c r="Q14">
        <f>((D15-D14)/D14)^2</f>
        <v>0</v>
      </c>
      <c r="S14" t="s">
        <v>42</v>
      </c>
      <c r="T14">
        <f>AVERAGE(M14:M133)</f>
        <v>1963.1729540169652</v>
      </c>
      <c r="V14" t="s">
        <v>42</v>
      </c>
      <c r="W14">
        <f>AVERAGE(M134:M157)</f>
        <v>10382.175515713745</v>
      </c>
    </row>
    <row r="15" spans="1:23" x14ac:dyDescent="0.25">
      <c r="A15" s="16">
        <v>2006</v>
      </c>
      <c r="B15" s="16">
        <v>2</v>
      </c>
      <c r="C15" s="16">
        <v>14</v>
      </c>
      <c r="D15" s="16">
        <v>140</v>
      </c>
      <c r="E15" s="21">
        <f t="shared" si="1"/>
        <v>12</v>
      </c>
      <c r="F15">
        <f t="shared" si="2"/>
        <v>144.61549366472499</v>
      </c>
      <c r="G15">
        <f t="shared" si="3"/>
        <v>9.569888959945601</v>
      </c>
      <c r="H15" s="25">
        <f t="shared" ref="H15:H78" si="5">I3</f>
        <v>0.95756808106396452</v>
      </c>
      <c r="I15" s="24">
        <f t="shared" si="4"/>
        <v>0.95756808106396452</v>
      </c>
      <c r="J15" s="25">
        <f t="shared" ref="J15:J78" si="6">(F14+G14)+H15</f>
        <v>131.23794281224178</v>
      </c>
      <c r="K15">
        <f t="shared" ref="K15:K78" si="7">D15-J15</f>
        <v>8.7620571877582165</v>
      </c>
      <c r="L15">
        <f t="shared" ref="L15:L78" si="8">ABS(K15)</f>
        <v>8.7620571877582165</v>
      </c>
      <c r="M15">
        <f t="shared" ref="M15:M78" si="9">K15^2</f>
        <v>76.773646161545429</v>
      </c>
      <c r="N15">
        <f t="shared" ref="N15:N78" si="10">K15/D15</f>
        <v>6.2586122769701547E-2</v>
      </c>
      <c r="O15">
        <f t="shared" ref="O15:O78" si="11">ABS(N15)</f>
        <v>6.2586122769701547E-2</v>
      </c>
      <c r="P15">
        <f t="shared" ref="P15:P78" si="12">((J16-D16)/D15)^2</f>
        <v>8.997533556081053E-3</v>
      </c>
      <c r="Q15">
        <f t="shared" ref="Q15:Q78" si="13">((D16-D15)/D15)^2</f>
        <v>2.040816326530612E-4</v>
      </c>
      <c r="S15" t="s">
        <v>43</v>
      </c>
      <c r="T15">
        <f>AVERAGE(N14:N133)</f>
        <v>-4.7241084127237286E-2</v>
      </c>
      <c r="V15" t="s">
        <v>43</v>
      </c>
      <c r="W15">
        <f>AVERAGE(N134:N157)</f>
        <v>-0.35181063941511265</v>
      </c>
    </row>
    <row r="16" spans="1:23" x14ac:dyDescent="0.25">
      <c r="A16" s="16">
        <v>2006</v>
      </c>
      <c r="B16" s="16">
        <v>3</v>
      </c>
      <c r="C16" s="16">
        <v>15</v>
      </c>
      <c r="D16" s="16">
        <v>142</v>
      </c>
      <c r="E16" s="21">
        <f t="shared" si="1"/>
        <v>50</v>
      </c>
      <c r="F16">
        <f t="shared" si="2"/>
        <v>132.19242130035059</v>
      </c>
      <c r="G16">
        <f t="shared" si="3"/>
        <v>-5.8637572813592369</v>
      </c>
      <c r="H16" s="25">
        <f t="shared" si="5"/>
        <v>1.0943635212159595</v>
      </c>
      <c r="I16" s="24">
        <f t="shared" si="4"/>
        <v>1.0943635212159595</v>
      </c>
      <c r="J16" s="25">
        <f t="shared" si="6"/>
        <v>155.27974614588655</v>
      </c>
      <c r="K16">
        <f t="shared" si="7"/>
        <v>-13.279746145886548</v>
      </c>
      <c r="L16">
        <f t="shared" si="8"/>
        <v>13.279746145886548</v>
      </c>
      <c r="M16">
        <f t="shared" si="9"/>
        <v>176.35165769918865</v>
      </c>
      <c r="N16">
        <f t="shared" si="10"/>
        <v>-9.351933905553908E-2</v>
      </c>
      <c r="O16">
        <f t="shared" si="11"/>
        <v>9.351933905553908E-2</v>
      </c>
      <c r="P16">
        <f t="shared" si="12"/>
        <v>4.5999303637573853E-2</v>
      </c>
      <c r="Q16">
        <f t="shared" si="13"/>
        <v>1.2695893671890498E-2</v>
      </c>
      <c r="S16" t="s">
        <v>44</v>
      </c>
      <c r="T16">
        <f>AVERAGE(O14:O133)</f>
        <v>0.1740566034545295</v>
      </c>
      <c r="V16" t="s">
        <v>44</v>
      </c>
      <c r="W16">
        <f>AVERAGE(O134:O157)</f>
        <v>0.35648250302582402</v>
      </c>
    </row>
    <row r="17" spans="1:23" x14ac:dyDescent="0.25">
      <c r="A17" s="16">
        <v>2006</v>
      </c>
      <c r="B17" s="16">
        <v>4</v>
      </c>
      <c r="C17" s="16">
        <v>16</v>
      </c>
      <c r="D17" s="16">
        <v>158</v>
      </c>
      <c r="E17" s="21">
        <f t="shared" si="1"/>
        <v>11</v>
      </c>
      <c r="F17">
        <f t="shared" si="2"/>
        <v>129.57848856913822</v>
      </c>
      <c r="G17">
        <f t="shared" si="3"/>
        <v>-3.583180249751825</v>
      </c>
      <c r="H17" s="25">
        <f t="shared" si="5"/>
        <v>1.2159594680177326</v>
      </c>
      <c r="I17" s="24">
        <f t="shared" si="4"/>
        <v>1.2159594680177326</v>
      </c>
      <c r="J17" s="25">
        <f t="shared" si="6"/>
        <v>127.54462348700908</v>
      </c>
      <c r="K17">
        <f t="shared" si="7"/>
        <v>30.455376512990924</v>
      </c>
      <c r="L17">
        <f t="shared" si="8"/>
        <v>30.455376512990924</v>
      </c>
      <c r="M17">
        <f t="shared" si="9"/>
        <v>927.52995854803919</v>
      </c>
      <c r="N17">
        <f t="shared" si="10"/>
        <v>0.19275554755057547</v>
      </c>
      <c r="O17">
        <f t="shared" si="11"/>
        <v>0.19275554755057547</v>
      </c>
      <c r="P17">
        <f t="shared" si="12"/>
        <v>3.1017743756588827E-2</v>
      </c>
      <c r="Q17">
        <f t="shared" si="13"/>
        <v>3.6051914757250441E-4</v>
      </c>
      <c r="S17" t="s">
        <v>45</v>
      </c>
      <c r="T17">
        <f>SQRT(SUM(P14:P132)/SUM(Q14:Q132))</f>
        <v>1.7194524034382244</v>
      </c>
      <c r="V17" t="s">
        <v>45</v>
      </c>
      <c r="W17">
        <f>SQRT(SUM(P134:P156)/SUM(Q134:Q156))</f>
        <v>2.9946768358325029</v>
      </c>
    </row>
    <row r="18" spans="1:23" x14ac:dyDescent="0.25">
      <c r="A18" s="16">
        <v>2006</v>
      </c>
      <c r="B18" s="16">
        <v>5</v>
      </c>
      <c r="C18" s="16">
        <v>17</v>
      </c>
      <c r="D18" s="16">
        <v>155</v>
      </c>
      <c r="E18" s="21">
        <f t="shared" si="1"/>
        <v>22</v>
      </c>
      <c r="F18">
        <f t="shared" si="2"/>
        <v>131.02597767984358</v>
      </c>
      <c r="G18">
        <f t="shared" si="3"/>
        <v>-5.2888438598100995E-2</v>
      </c>
      <c r="H18" s="25">
        <f t="shared" si="5"/>
        <v>1.1779607346421785</v>
      </c>
      <c r="I18" s="24">
        <f t="shared" si="4"/>
        <v>1.1779607346421785</v>
      </c>
      <c r="J18" s="25">
        <f t="shared" si="6"/>
        <v>127.17326905402858</v>
      </c>
      <c r="K18">
        <f t="shared" si="7"/>
        <v>27.82673094597142</v>
      </c>
      <c r="L18">
        <f t="shared" si="8"/>
        <v>27.82673094597142</v>
      </c>
      <c r="M18">
        <f t="shared" si="9"/>
        <v>774.32695513948352</v>
      </c>
      <c r="N18">
        <f t="shared" si="10"/>
        <v>0.17952729642562207</v>
      </c>
      <c r="O18">
        <f t="shared" si="11"/>
        <v>0.17952729642562207</v>
      </c>
      <c r="P18">
        <f t="shared" si="12"/>
        <v>1.7175268345911632E-4</v>
      </c>
      <c r="Q18">
        <f t="shared" si="13"/>
        <v>1.8355879292403749E-2</v>
      </c>
    </row>
    <row r="19" spans="1:23" x14ac:dyDescent="0.25">
      <c r="A19" s="16">
        <v>2006</v>
      </c>
      <c r="B19" s="16">
        <v>6</v>
      </c>
      <c r="C19" s="16">
        <v>18</v>
      </c>
      <c r="D19" s="16">
        <v>134</v>
      </c>
      <c r="E19" s="21">
        <f t="shared" si="1"/>
        <v>52</v>
      </c>
      <c r="F19">
        <f t="shared" si="2"/>
        <v>134.23527004585304</v>
      </c>
      <c r="G19">
        <f t="shared" si="3"/>
        <v>2.236359642687515</v>
      </c>
      <c r="H19" s="25">
        <f t="shared" si="5"/>
        <v>0.99556681443951867</v>
      </c>
      <c r="I19" s="24">
        <f t="shared" si="4"/>
        <v>0.99556681443951867</v>
      </c>
      <c r="J19" s="25">
        <f t="shared" si="6"/>
        <v>131.96865605568499</v>
      </c>
      <c r="K19">
        <f t="shared" si="7"/>
        <v>2.0313439443150116</v>
      </c>
      <c r="L19">
        <f t="shared" si="8"/>
        <v>2.0313439443150116</v>
      </c>
      <c r="M19">
        <f t="shared" si="9"/>
        <v>4.1263582201052689</v>
      </c>
      <c r="N19">
        <f t="shared" si="10"/>
        <v>1.5159283166529938E-2</v>
      </c>
      <c r="O19">
        <f t="shared" si="11"/>
        <v>1.5159283166529938E-2</v>
      </c>
      <c r="P19">
        <f t="shared" si="12"/>
        <v>3.0714814867878015E-3</v>
      </c>
      <c r="Q19">
        <f t="shared" si="13"/>
        <v>6.7386945867676544E-3</v>
      </c>
    </row>
    <row r="20" spans="1:23" x14ac:dyDescent="0.25">
      <c r="A20" s="16">
        <v>2006</v>
      </c>
      <c r="B20" s="16">
        <v>7</v>
      </c>
      <c r="C20" s="16">
        <v>19</v>
      </c>
      <c r="D20" s="16">
        <v>145</v>
      </c>
      <c r="E20" s="21">
        <f t="shared" si="1"/>
        <v>37</v>
      </c>
      <c r="F20">
        <f t="shared" si="2"/>
        <v>132.07089729425121</v>
      </c>
      <c r="G20">
        <f t="shared" si="3"/>
        <v>-0.85187144973051299</v>
      </c>
      <c r="H20" s="25">
        <f t="shared" si="5"/>
        <v>1.1019632678910702</v>
      </c>
      <c r="I20" s="24">
        <f t="shared" si="4"/>
        <v>1.1019632678910702</v>
      </c>
      <c r="J20" s="25">
        <f t="shared" si="6"/>
        <v>137.57359295643164</v>
      </c>
      <c r="K20">
        <f t="shared" si="7"/>
        <v>7.4264070435683607</v>
      </c>
      <c r="L20">
        <f t="shared" si="8"/>
        <v>7.4264070435683607</v>
      </c>
      <c r="M20">
        <f t="shared" si="9"/>
        <v>55.151521576761759</v>
      </c>
      <c r="N20">
        <f t="shared" si="10"/>
        <v>5.1216600300471454E-2</v>
      </c>
      <c r="O20">
        <f t="shared" si="11"/>
        <v>5.1216600300471454E-2</v>
      </c>
      <c r="P20">
        <f t="shared" si="12"/>
        <v>1.6594789428710548E-2</v>
      </c>
      <c r="Q20">
        <f t="shared" si="13"/>
        <v>1.7122473246135553E-3</v>
      </c>
    </row>
    <row r="21" spans="1:23" x14ac:dyDescent="0.25">
      <c r="A21" s="16">
        <v>2006</v>
      </c>
      <c r="B21" s="16">
        <v>8</v>
      </c>
      <c r="C21" s="16">
        <v>20</v>
      </c>
      <c r="D21" s="16">
        <v>151</v>
      </c>
      <c r="E21" s="21">
        <f t="shared" si="1"/>
        <v>30</v>
      </c>
      <c r="F21">
        <f t="shared" si="2"/>
        <v>136.44875150962048</v>
      </c>
      <c r="G21">
        <f t="shared" si="3"/>
        <v>2.8181088982533091</v>
      </c>
      <c r="H21" s="25">
        <f t="shared" si="5"/>
        <v>1.1019632678910702</v>
      </c>
      <c r="I21" s="24">
        <f t="shared" si="4"/>
        <v>1.1019632678910702</v>
      </c>
      <c r="J21" s="25">
        <f t="shared" si="6"/>
        <v>132.32098911241178</v>
      </c>
      <c r="K21">
        <f t="shared" si="7"/>
        <v>18.67901088758822</v>
      </c>
      <c r="L21">
        <f t="shared" si="8"/>
        <v>18.67901088758822</v>
      </c>
      <c r="M21">
        <f t="shared" si="9"/>
        <v>348.90544773863923</v>
      </c>
      <c r="N21">
        <f t="shared" si="10"/>
        <v>0.12370205885820013</v>
      </c>
      <c r="O21">
        <f t="shared" si="11"/>
        <v>0.12370205885820013</v>
      </c>
      <c r="P21">
        <f t="shared" si="12"/>
        <v>1.4433128343782195E-2</v>
      </c>
      <c r="Q21">
        <f t="shared" si="13"/>
        <v>3.6884347177755364E-2</v>
      </c>
    </row>
    <row r="22" spans="1:23" x14ac:dyDescent="0.25">
      <c r="A22" s="16">
        <v>2006</v>
      </c>
      <c r="B22" s="16">
        <v>9</v>
      </c>
      <c r="C22" s="16">
        <v>21</v>
      </c>
      <c r="D22" s="16">
        <v>122</v>
      </c>
      <c r="E22" s="21">
        <f t="shared" si="1"/>
        <v>48</v>
      </c>
      <c r="F22">
        <f t="shared" si="2"/>
        <v>139.5602486817223</v>
      </c>
      <c r="G22">
        <f t="shared" si="3"/>
        <v>3.0239952617653403</v>
      </c>
      <c r="H22" s="25">
        <f t="shared" si="5"/>
        <v>0.87397086763774534</v>
      </c>
      <c r="I22" s="24">
        <f t="shared" si="4"/>
        <v>0.87397086763774534</v>
      </c>
      <c r="J22" s="25">
        <f t="shared" si="6"/>
        <v>140.14083127551154</v>
      </c>
      <c r="K22">
        <f t="shared" si="7"/>
        <v>-18.140831275511545</v>
      </c>
      <c r="L22">
        <f t="shared" si="8"/>
        <v>18.140831275511545</v>
      </c>
      <c r="M22">
        <f t="shared" si="9"/>
        <v>329.08975936657782</v>
      </c>
      <c r="N22">
        <f t="shared" si="10"/>
        <v>-0.14869533832386511</v>
      </c>
      <c r="O22">
        <f t="shared" si="11"/>
        <v>0.14869533832386511</v>
      </c>
      <c r="P22">
        <f t="shared" si="12"/>
        <v>5.8152990732430146E-2</v>
      </c>
      <c r="Q22">
        <f t="shared" si="13"/>
        <v>4.2999193765116909E-3</v>
      </c>
    </row>
    <row r="23" spans="1:23" x14ac:dyDescent="0.25">
      <c r="A23" s="16">
        <v>2006</v>
      </c>
      <c r="B23" s="16">
        <v>10</v>
      </c>
      <c r="C23" s="16">
        <v>22</v>
      </c>
      <c r="D23" s="16">
        <v>114</v>
      </c>
      <c r="E23" s="21">
        <f t="shared" si="1"/>
        <v>23</v>
      </c>
      <c r="F23">
        <f t="shared" si="2"/>
        <v>136.98817857183553</v>
      </c>
      <c r="G23">
        <f t="shared" si="3"/>
        <v>-0.90306540167467386</v>
      </c>
      <c r="H23" s="25">
        <f t="shared" si="5"/>
        <v>0.83597213426219119</v>
      </c>
      <c r="I23" s="24">
        <f t="shared" si="4"/>
        <v>0.83597213426219119</v>
      </c>
      <c r="J23" s="25">
        <f t="shared" si="6"/>
        <v>143.42021607774984</v>
      </c>
      <c r="K23">
        <f t="shared" si="7"/>
        <v>-29.420216077749842</v>
      </c>
      <c r="L23">
        <f t="shared" si="8"/>
        <v>29.420216077749842</v>
      </c>
      <c r="M23">
        <f t="shared" si="9"/>
        <v>865.54911406149029</v>
      </c>
      <c r="N23">
        <f t="shared" si="10"/>
        <v>-0.25807207085745476</v>
      </c>
      <c r="O23">
        <f t="shared" si="11"/>
        <v>0.25807207085745476</v>
      </c>
      <c r="P23">
        <f t="shared" si="12"/>
        <v>8.2779817029910205E-2</v>
      </c>
      <c r="Q23">
        <f t="shared" si="13"/>
        <v>7.6946752847029849E-3</v>
      </c>
    </row>
    <row r="24" spans="1:23" x14ac:dyDescent="0.25">
      <c r="A24" s="16">
        <v>2006</v>
      </c>
      <c r="B24" s="16">
        <v>11</v>
      </c>
      <c r="C24" s="16">
        <v>23</v>
      </c>
      <c r="D24" s="16">
        <v>104</v>
      </c>
      <c r="E24" s="21">
        <f t="shared" si="1"/>
        <v>33</v>
      </c>
      <c r="F24">
        <f t="shared" si="2"/>
        <v>144.63437438642003</v>
      </c>
      <c r="G24">
        <f t="shared" si="3"/>
        <v>5.0964119443043927</v>
      </c>
      <c r="H24" s="25">
        <f t="shared" si="5"/>
        <v>0.71437618746041798</v>
      </c>
      <c r="I24" s="24">
        <f t="shared" si="4"/>
        <v>0.71437618746041798</v>
      </c>
      <c r="J24" s="25">
        <f t="shared" si="6"/>
        <v>136.7994893576213</v>
      </c>
      <c r="K24">
        <f t="shared" si="7"/>
        <v>-32.799489357621297</v>
      </c>
      <c r="L24">
        <f t="shared" si="8"/>
        <v>32.799489357621297</v>
      </c>
      <c r="M24">
        <f t="shared" si="9"/>
        <v>1075.8065021207128</v>
      </c>
      <c r="N24">
        <f t="shared" si="10"/>
        <v>-0.31537970536174326</v>
      </c>
      <c r="O24">
        <f t="shared" si="11"/>
        <v>0.31537970536174326</v>
      </c>
      <c r="P24">
        <f t="shared" si="12"/>
        <v>6.0542295075641281E-2</v>
      </c>
      <c r="Q24">
        <f t="shared" si="13"/>
        <v>4.0772928994082844E-2</v>
      </c>
    </row>
    <row r="25" spans="1:23" x14ac:dyDescent="0.25">
      <c r="A25" s="16">
        <v>2006</v>
      </c>
      <c r="B25" s="16">
        <v>12</v>
      </c>
      <c r="C25" s="16">
        <v>24</v>
      </c>
      <c r="D25" s="16">
        <v>125</v>
      </c>
      <c r="E25" s="21">
        <f t="shared" si="1"/>
        <v>13</v>
      </c>
      <c r="F25">
        <f t="shared" si="2"/>
        <v>145.97310409788835</v>
      </c>
      <c r="G25">
        <f t="shared" si="3"/>
        <v>2.45944380647125</v>
      </c>
      <c r="H25" s="25">
        <f t="shared" si="5"/>
        <v>0.8587713742875237</v>
      </c>
      <c r="I25" s="24">
        <f t="shared" si="4"/>
        <v>0.8587713742875237</v>
      </c>
      <c r="J25" s="25">
        <f t="shared" si="6"/>
        <v>150.58955770501194</v>
      </c>
      <c r="K25">
        <f t="shared" si="7"/>
        <v>-25.589557705011941</v>
      </c>
      <c r="L25">
        <f t="shared" si="8"/>
        <v>25.589557705011941</v>
      </c>
      <c r="M25">
        <f t="shared" si="9"/>
        <v>654.82546353813598</v>
      </c>
      <c r="N25">
        <f t="shared" si="10"/>
        <v>-0.20471646164009552</v>
      </c>
      <c r="O25">
        <f t="shared" si="11"/>
        <v>0.20471646164009552</v>
      </c>
      <c r="P25">
        <f t="shared" si="12"/>
        <v>3.9868518286840284E-4</v>
      </c>
      <c r="Q25">
        <f t="shared" si="13"/>
        <v>4.6655999999999996E-2</v>
      </c>
    </row>
    <row r="26" spans="1:23" x14ac:dyDescent="0.25">
      <c r="A26" s="16">
        <v>2007</v>
      </c>
      <c r="B26" s="16">
        <v>1</v>
      </c>
      <c r="C26" s="16">
        <v>25</v>
      </c>
      <c r="D26" s="16">
        <v>152</v>
      </c>
      <c r="E26" s="21">
        <f t="shared" si="1"/>
        <v>9</v>
      </c>
      <c r="F26">
        <f t="shared" si="2"/>
        <v>142.50537989187043</v>
      </c>
      <c r="G26">
        <f t="shared" si="3"/>
        <v>-1.6999694243599606</v>
      </c>
      <c r="H26" s="25">
        <f t="shared" si="5"/>
        <v>1.071564281190627</v>
      </c>
      <c r="I26" s="24">
        <f t="shared" si="4"/>
        <v>1.071564281190627</v>
      </c>
      <c r="J26" s="25">
        <f t="shared" si="6"/>
        <v>149.50411218555024</v>
      </c>
      <c r="K26">
        <f t="shared" si="7"/>
        <v>2.4958878144497589</v>
      </c>
      <c r="L26">
        <f t="shared" si="8"/>
        <v>2.4958878144497589</v>
      </c>
      <c r="M26">
        <f t="shared" si="9"/>
        <v>6.229455982318794</v>
      </c>
      <c r="N26">
        <f t="shared" si="10"/>
        <v>1.6420314568748415E-2</v>
      </c>
      <c r="O26">
        <f t="shared" si="11"/>
        <v>1.6420314568748415E-2</v>
      </c>
      <c r="P26">
        <f t="shared" si="12"/>
        <v>0.10923469201484558</v>
      </c>
      <c r="Q26">
        <f t="shared" si="13"/>
        <v>6.9252077562326861E-2</v>
      </c>
    </row>
    <row r="27" spans="1:23" x14ac:dyDescent="0.25">
      <c r="A27" s="16">
        <v>2007</v>
      </c>
      <c r="B27" s="16">
        <v>2</v>
      </c>
      <c r="C27" s="16">
        <v>26</v>
      </c>
      <c r="D27" s="16">
        <v>192</v>
      </c>
      <c r="E27" s="21">
        <f t="shared" si="1"/>
        <v>-12</v>
      </c>
      <c r="F27">
        <f t="shared" si="2"/>
        <v>194.55314204420375</v>
      </c>
      <c r="G27">
        <f t="shared" si="3"/>
        <v>36.01771048216537</v>
      </c>
      <c r="H27" s="25">
        <f t="shared" si="5"/>
        <v>0.95756808106396452</v>
      </c>
      <c r="I27" s="24">
        <f t="shared" si="4"/>
        <v>0.95756808106396452</v>
      </c>
      <c r="J27" s="25">
        <f t="shared" si="6"/>
        <v>141.76297854857444</v>
      </c>
      <c r="K27">
        <f t="shared" si="7"/>
        <v>50.237021451425562</v>
      </c>
      <c r="L27">
        <f t="shared" si="8"/>
        <v>50.237021451425562</v>
      </c>
      <c r="M27">
        <f t="shared" si="9"/>
        <v>2523.7583243109921</v>
      </c>
      <c r="N27">
        <f t="shared" si="10"/>
        <v>0.26165115339284145</v>
      </c>
      <c r="O27">
        <f t="shared" si="11"/>
        <v>0.26165115339284145</v>
      </c>
      <c r="P27">
        <f t="shared" si="12"/>
        <v>0.10652477491022448</v>
      </c>
      <c r="Q27">
        <f t="shared" si="13"/>
        <v>1.435004340277778E-2</v>
      </c>
    </row>
    <row r="28" spans="1:23" x14ac:dyDescent="0.25">
      <c r="A28" s="16">
        <v>2007</v>
      </c>
      <c r="B28" s="16">
        <v>3</v>
      </c>
      <c r="C28" s="16">
        <v>27</v>
      </c>
      <c r="D28" s="16">
        <v>169</v>
      </c>
      <c r="E28" s="21">
        <f t="shared" si="1"/>
        <v>29</v>
      </c>
      <c r="F28">
        <f t="shared" si="2"/>
        <v>162.02226613921198</v>
      </c>
      <c r="G28">
        <f t="shared" si="3"/>
        <v>-12.086526916325047</v>
      </c>
      <c r="H28" s="25">
        <f t="shared" si="5"/>
        <v>1.0943635212159595</v>
      </c>
      <c r="I28" s="24">
        <f t="shared" si="4"/>
        <v>1.0943635212159595</v>
      </c>
      <c r="J28" s="25">
        <f t="shared" si="6"/>
        <v>231.66521604758509</v>
      </c>
      <c r="K28">
        <f t="shared" si="7"/>
        <v>-62.665216047585091</v>
      </c>
      <c r="L28">
        <f t="shared" si="8"/>
        <v>62.665216047585091</v>
      </c>
      <c r="M28">
        <f t="shared" si="9"/>
        <v>3926.9293022905158</v>
      </c>
      <c r="N28">
        <f t="shared" si="10"/>
        <v>-0.37080009495612481</v>
      </c>
      <c r="O28">
        <f t="shared" si="11"/>
        <v>0.37080009495612481</v>
      </c>
      <c r="P28">
        <f t="shared" si="12"/>
        <v>2.3393252356912579E-2</v>
      </c>
      <c r="Q28">
        <f t="shared" si="13"/>
        <v>2.2408178985329646E-3</v>
      </c>
    </row>
    <row r="29" spans="1:23" x14ac:dyDescent="0.25">
      <c r="A29" s="16">
        <v>2007</v>
      </c>
      <c r="B29" s="16">
        <v>4</v>
      </c>
      <c r="C29" s="16">
        <v>28</v>
      </c>
      <c r="D29" s="16">
        <v>177</v>
      </c>
      <c r="E29" s="21">
        <f t="shared" si="1"/>
        <v>19</v>
      </c>
      <c r="F29">
        <f t="shared" si="2"/>
        <v>146.00009826051453</v>
      </c>
      <c r="G29">
        <f t="shared" si="3"/>
        <v>-14.848378285511782</v>
      </c>
      <c r="H29" s="25">
        <f t="shared" si="5"/>
        <v>1.2159594680177326</v>
      </c>
      <c r="I29" s="24">
        <f t="shared" si="4"/>
        <v>1.2159594680177326</v>
      </c>
      <c r="J29" s="25">
        <f t="shared" si="6"/>
        <v>151.15169869090465</v>
      </c>
      <c r="K29">
        <f t="shared" si="7"/>
        <v>25.848301309095348</v>
      </c>
      <c r="L29">
        <f t="shared" si="8"/>
        <v>25.848301309095348</v>
      </c>
      <c r="M29">
        <f t="shared" si="9"/>
        <v>668.13468056578029</v>
      </c>
      <c r="N29">
        <f t="shared" si="10"/>
        <v>0.1460356006163579</v>
      </c>
      <c r="O29">
        <f t="shared" si="11"/>
        <v>0.1460356006163579</v>
      </c>
      <c r="P29">
        <f t="shared" si="12"/>
        <v>9.1943667934778012E-2</v>
      </c>
      <c r="Q29">
        <f t="shared" si="13"/>
        <v>2.5854639471416265E-3</v>
      </c>
    </row>
    <row r="30" spans="1:23" x14ac:dyDescent="0.25">
      <c r="A30" s="16">
        <v>2007</v>
      </c>
      <c r="B30" s="16">
        <v>5</v>
      </c>
      <c r="C30" s="16">
        <v>29</v>
      </c>
      <c r="D30" s="16">
        <v>186</v>
      </c>
      <c r="E30" s="21">
        <f t="shared" si="1"/>
        <v>13</v>
      </c>
      <c r="F30">
        <f t="shared" si="2"/>
        <v>155.23209764525919</v>
      </c>
      <c r="G30">
        <f t="shared" si="3"/>
        <v>2.0501205041342754</v>
      </c>
      <c r="H30" s="25">
        <f t="shared" si="5"/>
        <v>1.1779607346421785</v>
      </c>
      <c r="I30" s="24">
        <f t="shared" si="4"/>
        <v>1.1779607346421785</v>
      </c>
      <c r="J30" s="25">
        <f t="shared" si="6"/>
        <v>132.32968070964492</v>
      </c>
      <c r="K30">
        <f t="shared" si="7"/>
        <v>53.670319290355081</v>
      </c>
      <c r="L30">
        <f t="shared" si="8"/>
        <v>53.670319290355081</v>
      </c>
      <c r="M30">
        <f t="shared" si="9"/>
        <v>2880.503172728661</v>
      </c>
      <c r="N30">
        <f t="shared" si="10"/>
        <v>0.28855010371158646</v>
      </c>
      <c r="O30">
        <f t="shared" si="11"/>
        <v>0.28855010371158646</v>
      </c>
      <c r="P30">
        <f t="shared" si="12"/>
        <v>1.6266143086546107E-2</v>
      </c>
      <c r="Q30">
        <f t="shared" si="13"/>
        <v>4.6248121170077474E-4</v>
      </c>
    </row>
    <row r="31" spans="1:23" x14ac:dyDescent="0.25">
      <c r="A31" s="16">
        <v>2007</v>
      </c>
      <c r="B31" s="16">
        <v>6</v>
      </c>
      <c r="C31" s="16">
        <v>30</v>
      </c>
      <c r="D31" s="16">
        <v>182</v>
      </c>
      <c r="E31" s="21">
        <f t="shared" si="1"/>
        <v>15</v>
      </c>
      <c r="F31">
        <f t="shared" si="2"/>
        <v>180.26422087706013</v>
      </c>
      <c r="G31">
        <f t="shared" si="3"/>
        <v>18.177830401176841</v>
      </c>
      <c r="H31" s="25">
        <f t="shared" si="5"/>
        <v>0.99556681443951867</v>
      </c>
      <c r="I31" s="24">
        <f t="shared" si="4"/>
        <v>0.99556681443951867</v>
      </c>
      <c r="J31" s="25">
        <f t="shared" si="6"/>
        <v>158.27778496383297</v>
      </c>
      <c r="K31">
        <f t="shared" si="7"/>
        <v>23.722215036167029</v>
      </c>
      <c r="L31">
        <f t="shared" si="8"/>
        <v>23.722215036167029</v>
      </c>
      <c r="M31">
        <f t="shared" si="9"/>
        <v>562.74348622214904</v>
      </c>
      <c r="N31">
        <f t="shared" si="10"/>
        <v>0.13034184085806061</v>
      </c>
      <c r="O31">
        <f t="shared" si="11"/>
        <v>0.13034184085806061</v>
      </c>
      <c r="P31">
        <f t="shared" si="12"/>
        <v>1.0381610780310599E-2</v>
      </c>
      <c r="Q31">
        <f t="shared" si="13"/>
        <v>3.0189590629151075E-5</v>
      </c>
    </row>
    <row r="32" spans="1:23" x14ac:dyDescent="0.25">
      <c r="A32" s="16">
        <v>2007</v>
      </c>
      <c r="B32" s="16">
        <v>7</v>
      </c>
      <c r="C32" s="16">
        <v>31</v>
      </c>
      <c r="D32" s="16">
        <v>181</v>
      </c>
      <c r="E32" s="21">
        <f t="shared" si="1"/>
        <v>-9</v>
      </c>
      <c r="F32">
        <f t="shared" si="2"/>
        <v>167.66242170425065</v>
      </c>
      <c r="G32">
        <f t="shared" si="3"/>
        <v>-3.4218944961703714</v>
      </c>
      <c r="H32" s="25">
        <f t="shared" si="5"/>
        <v>1.1019632678910702</v>
      </c>
      <c r="I32" s="24">
        <f t="shared" si="4"/>
        <v>1.1019632678910702</v>
      </c>
      <c r="J32" s="25">
        <f t="shared" si="6"/>
        <v>199.54401454612804</v>
      </c>
      <c r="K32">
        <f t="shared" si="7"/>
        <v>-18.544014546128039</v>
      </c>
      <c r="L32">
        <f t="shared" si="8"/>
        <v>18.544014546128039</v>
      </c>
      <c r="M32">
        <f t="shared" si="9"/>
        <v>343.88047548700831</v>
      </c>
      <c r="N32">
        <f t="shared" si="10"/>
        <v>-0.10245311903938144</v>
      </c>
      <c r="O32">
        <f t="shared" si="11"/>
        <v>0.10245311903938144</v>
      </c>
      <c r="P32">
        <f t="shared" si="12"/>
        <v>6.621408066425818E-4</v>
      </c>
      <c r="Q32">
        <f t="shared" si="13"/>
        <v>3.69341595189402E-3</v>
      </c>
    </row>
    <row r="33" spans="1:17" x14ac:dyDescent="0.25">
      <c r="A33" s="16">
        <v>2007</v>
      </c>
      <c r="B33" s="16">
        <v>8</v>
      </c>
      <c r="C33" s="16">
        <v>32</v>
      </c>
      <c r="D33" s="16">
        <v>170</v>
      </c>
      <c r="E33" s="21">
        <f t="shared" si="1"/>
        <v>2</v>
      </c>
      <c r="F33">
        <f t="shared" si="2"/>
        <v>155.26457463624149</v>
      </c>
      <c r="G33">
        <f t="shared" si="3"/>
        <v>-9.7208041622961705</v>
      </c>
      <c r="H33" s="25">
        <f t="shared" si="5"/>
        <v>1.1019632678910702</v>
      </c>
      <c r="I33" s="24">
        <f t="shared" si="4"/>
        <v>1.1019632678910702</v>
      </c>
      <c r="J33" s="25">
        <f t="shared" si="6"/>
        <v>165.34249047597135</v>
      </c>
      <c r="K33">
        <f t="shared" si="7"/>
        <v>4.6575095240286544</v>
      </c>
      <c r="L33">
        <f t="shared" si="8"/>
        <v>4.6575095240286544</v>
      </c>
      <c r="M33">
        <f t="shared" si="9"/>
        <v>21.692394966417623</v>
      </c>
      <c r="N33">
        <f t="shared" si="10"/>
        <v>2.7397114847227379E-2</v>
      </c>
      <c r="O33">
        <f t="shared" si="11"/>
        <v>2.7397114847227379E-2</v>
      </c>
      <c r="P33">
        <f t="shared" si="12"/>
        <v>3.0689914178879969E-3</v>
      </c>
      <c r="Q33">
        <f t="shared" si="13"/>
        <v>3.7681660899653982E-2</v>
      </c>
    </row>
    <row r="34" spans="1:17" x14ac:dyDescent="0.25">
      <c r="A34" s="16">
        <v>2007</v>
      </c>
      <c r="B34" s="16">
        <v>9</v>
      </c>
      <c r="C34" s="16">
        <v>33</v>
      </c>
      <c r="D34" s="16">
        <v>137</v>
      </c>
      <c r="E34" s="21">
        <f t="shared" si="1"/>
        <v>37</v>
      </c>
      <c r="F34">
        <f t="shared" si="2"/>
        <v>155.63749744954714</v>
      </c>
      <c r="G34">
        <f t="shared" si="3"/>
        <v>-2.6374919561546504</v>
      </c>
      <c r="H34" s="25">
        <f t="shared" si="5"/>
        <v>0.87397086763774534</v>
      </c>
      <c r="I34" s="24">
        <f t="shared" si="4"/>
        <v>0.87397086763774534</v>
      </c>
      <c r="J34" s="25">
        <f t="shared" si="6"/>
        <v>146.41774134158308</v>
      </c>
      <c r="K34">
        <f t="shared" si="7"/>
        <v>-9.4177413415830813</v>
      </c>
      <c r="L34">
        <f t="shared" si="8"/>
        <v>9.4177413415830813</v>
      </c>
      <c r="M34">
        <f t="shared" si="9"/>
        <v>88.693851976963103</v>
      </c>
      <c r="N34">
        <f t="shared" si="10"/>
        <v>-6.8742637529803516E-2</v>
      </c>
      <c r="O34">
        <f t="shared" si="11"/>
        <v>6.8742637529803516E-2</v>
      </c>
      <c r="P34">
        <f t="shared" si="12"/>
        <v>1.5102037544828632E-2</v>
      </c>
      <c r="Q34">
        <f t="shared" si="13"/>
        <v>0</v>
      </c>
    </row>
    <row r="35" spans="1:17" x14ac:dyDescent="0.25">
      <c r="A35" s="16">
        <v>2007</v>
      </c>
      <c r="B35" s="16">
        <v>10</v>
      </c>
      <c r="C35" s="16">
        <v>34</v>
      </c>
      <c r="D35" s="16">
        <v>137</v>
      </c>
      <c r="E35" s="21">
        <f t="shared" si="1"/>
        <v>5</v>
      </c>
      <c r="F35">
        <f t="shared" si="2"/>
        <v>162.79577241070666</v>
      </c>
      <c r="G35">
        <f t="shared" si="3"/>
        <v>4.2367256189439386</v>
      </c>
      <c r="H35" s="25">
        <f t="shared" si="5"/>
        <v>0.83597213426219119</v>
      </c>
      <c r="I35" s="24">
        <f t="shared" si="4"/>
        <v>0.83597213426219119</v>
      </c>
      <c r="J35" s="25">
        <f t="shared" si="6"/>
        <v>153.83597762765467</v>
      </c>
      <c r="K35">
        <f t="shared" si="7"/>
        <v>-16.835977627654671</v>
      </c>
      <c r="L35">
        <f t="shared" si="8"/>
        <v>16.835977627654671</v>
      </c>
      <c r="M35">
        <f t="shared" si="9"/>
        <v>283.4501426788886</v>
      </c>
      <c r="N35">
        <f t="shared" si="10"/>
        <v>-0.12289034764711439</v>
      </c>
      <c r="O35">
        <f t="shared" si="11"/>
        <v>0.12289034764711439</v>
      </c>
      <c r="P35">
        <f t="shared" si="12"/>
        <v>4.7145640454399569E-2</v>
      </c>
      <c r="Q35">
        <f t="shared" si="13"/>
        <v>5.3279343598486864E-5</v>
      </c>
    </row>
    <row r="36" spans="1:17" x14ac:dyDescent="0.25">
      <c r="A36" s="16">
        <v>2007</v>
      </c>
      <c r="B36" s="16">
        <v>11</v>
      </c>
      <c r="C36" s="16">
        <v>35</v>
      </c>
      <c r="D36" s="16">
        <v>138</v>
      </c>
      <c r="E36" s="21">
        <f t="shared" si="1"/>
        <v>-11</v>
      </c>
      <c r="F36">
        <f t="shared" si="2"/>
        <v>190.56799746418022</v>
      </c>
      <c r="G36">
        <f t="shared" si="3"/>
        <v>20.75285398512662</v>
      </c>
      <c r="H36" s="25">
        <f t="shared" si="5"/>
        <v>0.71437618746041798</v>
      </c>
      <c r="I36" s="24">
        <f t="shared" si="4"/>
        <v>0.71437618746041798</v>
      </c>
      <c r="J36" s="25">
        <f t="shared" si="6"/>
        <v>167.74687421711104</v>
      </c>
      <c r="K36">
        <f t="shared" si="7"/>
        <v>-29.746874217111042</v>
      </c>
      <c r="L36">
        <f t="shared" si="8"/>
        <v>29.746874217111042</v>
      </c>
      <c r="M36">
        <f t="shared" si="9"/>
        <v>884.87652568862563</v>
      </c>
      <c r="N36">
        <f t="shared" si="10"/>
        <v>-0.21555705954428292</v>
      </c>
      <c r="O36">
        <f t="shared" si="11"/>
        <v>0.21555705954428292</v>
      </c>
      <c r="P36">
        <f t="shared" si="12"/>
        <v>0.13754220711853507</v>
      </c>
      <c r="Q36">
        <f t="shared" si="13"/>
        <v>2.7777777777777776E-2</v>
      </c>
    </row>
    <row r="37" spans="1:17" x14ac:dyDescent="0.25">
      <c r="A37" s="16">
        <v>2007</v>
      </c>
      <c r="B37" s="16">
        <v>12</v>
      </c>
      <c r="C37" s="16">
        <v>36</v>
      </c>
      <c r="D37" s="16">
        <v>161</v>
      </c>
      <c r="E37" s="21">
        <f t="shared" si="1"/>
        <v>-29</v>
      </c>
      <c r="F37">
        <f t="shared" si="2"/>
        <v>189.8553363246414</v>
      </c>
      <c r="G37">
        <f t="shared" si="3"/>
        <v>5.6893451680979492</v>
      </c>
      <c r="H37" s="25">
        <f t="shared" si="5"/>
        <v>0.8587713742875237</v>
      </c>
      <c r="I37" s="24">
        <f t="shared" si="4"/>
        <v>0.8587713742875237</v>
      </c>
      <c r="J37" s="25">
        <f t="shared" si="6"/>
        <v>212.17962282359437</v>
      </c>
      <c r="K37">
        <f t="shared" si="7"/>
        <v>-51.179622823594372</v>
      </c>
      <c r="L37">
        <f t="shared" si="8"/>
        <v>51.179622823594372</v>
      </c>
      <c r="M37">
        <f t="shared" si="9"/>
        <v>2619.3537923653821</v>
      </c>
      <c r="N37">
        <f t="shared" si="10"/>
        <v>-0.31788585604717001</v>
      </c>
      <c r="O37">
        <f t="shared" si="11"/>
        <v>0.31788585604717001</v>
      </c>
      <c r="P37">
        <f t="shared" si="12"/>
        <v>1.0651580711378658E-2</v>
      </c>
      <c r="Q37">
        <f t="shared" si="13"/>
        <v>1.3926931831333669E-2</v>
      </c>
    </row>
    <row r="38" spans="1:17" x14ac:dyDescent="0.25">
      <c r="A38" s="16">
        <v>2008</v>
      </c>
      <c r="B38" s="16">
        <v>1</v>
      </c>
      <c r="C38" s="16">
        <v>37</v>
      </c>
      <c r="D38" s="16">
        <v>180</v>
      </c>
      <c r="E38" s="21">
        <f t="shared" si="1"/>
        <v>-21</v>
      </c>
      <c r="F38">
        <f t="shared" si="2"/>
        <v>170.7281818526574</v>
      </c>
      <c r="G38">
        <f t="shared" si="3"/>
        <v>-11.725730080043322</v>
      </c>
      <c r="H38" s="25">
        <f t="shared" si="5"/>
        <v>1.071564281190627</v>
      </c>
      <c r="I38" s="24">
        <f t="shared" si="4"/>
        <v>1.071564281190627</v>
      </c>
      <c r="J38" s="25">
        <f t="shared" si="6"/>
        <v>196.61624577392999</v>
      </c>
      <c r="K38">
        <f t="shared" si="7"/>
        <v>-16.61624577392999</v>
      </c>
      <c r="L38">
        <f t="shared" si="8"/>
        <v>16.61624577392999</v>
      </c>
      <c r="M38">
        <f t="shared" si="9"/>
        <v>276.09962361964625</v>
      </c>
      <c r="N38">
        <f t="shared" si="10"/>
        <v>-9.2312476521833275E-2</v>
      </c>
      <c r="O38">
        <f t="shared" si="11"/>
        <v>9.2312476521833275E-2</v>
      </c>
      <c r="P38">
        <f t="shared" si="12"/>
        <v>4.4661731158412633E-2</v>
      </c>
      <c r="Q38">
        <f t="shared" si="13"/>
        <v>1.0000000000000002E-2</v>
      </c>
    </row>
    <row r="39" spans="1:17" x14ac:dyDescent="0.25">
      <c r="A39" s="16">
        <v>2008</v>
      </c>
      <c r="B39" s="16">
        <v>2</v>
      </c>
      <c r="C39" s="16">
        <v>38</v>
      </c>
      <c r="D39" s="16">
        <v>198</v>
      </c>
      <c r="E39" s="21">
        <f t="shared" si="1"/>
        <v>-33</v>
      </c>
      <c r="F39">
        <f t="shared" si="2"/>
        <v>202.00904267844697</v>
      </c>
      <c r="G39">
        <f t="shared" si="3"/>
        <v>18.454312538917858</v>
      </c>
      <c r="H39" s="25">
        <f t="shared" si="5"/>
        <v>0.95756808106396452</v>
      </c>
      <c r="I39" s="24">
        <f t="shared" si="4"/>
        <v>0.95756808106396452</v>
      </c>
      <c r="J39" s="25">
        <f t="shared" si="6"/>
        <v>159.96001985367803</v>
      </c>
      <c r="K39">
        <f t="shared" si="7"/>
        <v>38.039980146321966</v>
      </c>
      <c r="L39">
        <f t="shared" si="8"/>
        <v>38.039980146321966</v>
      </c>
      <c r="M39">
        <f t="shared" si="9"/>
        <v>1447.0400895325693</v>
      </c>
      <c r="N39">
        <f t="shared" si="10"/>
        <v>0.19212111185011094</v>
      </c>
      <c r="O39">
        <f t="shared" si="11"/>
        <v>0.19212111185011094</v>
      </c>
      <c r="P39">
        <f t="shared" si="12"/>
        <v>1.6661488295082245E-2</v>
      </c>
      <c r="Q39">
        <f t="shared" si="13"/>
        <v>1.020304050607081E-4</v>
      </c>
    </row>
    <row r="40" spans="1:17" x14ac:dyDescent="0.25">
      <c r="A40" s="16">
        <v>2008</v>
      </c>
      <c r="B40" s="16">
        <v>3</v>
      </c>
      <c r="C40" s="16">
        <v>39</v>
      </c>
      <c r="D40" s="16">
        <v>196</v>
      </c>
      <c r="E40" s="21">
        <f t="shared" si="1"/>
        <v>-3</v>
      </c>
      <c r="F40">
        <f t="shared" si="2"/>
        <v>183.2252089614089</v>
      </c>
      <c r="G40">
        <f t="shared" si="3"/>
        <v>-7.6777015869317342</v>
      </c>
      <c r="H40" s="25">
        <f t="shared" si="5"/>
        <v>1.0943635212159595</v>
      </c>
      <c r="I40" s="24">
        <f t="shared" si="4"/>
        <v>1.0943635212159595</v>
      </c>
      <c r="J40" s="25">
        <f t="shared" si="6"/>
        <v>221.5577187385808</v>
      </c>
      <c r="K40">
        <f t="shared" si="7"/>
        <v>-25.557718738580803</v>
      </c>
      <c r="L40">
        <f t="shared" si="8"/>
        <v>25.557718738580803</v>
      </c>
      <c r="M40">
        <f t="shared" si="9"/>
        <v>653.19698712040429</v>
      </c>
      <c r="N40">
        <f t="shared" si="10"/>
        <v>-0.13039652417643266</v>
      </c>
      <c r="O40">
        <f t="shared" si="11"/>
        <v>0.13039652417643266</v>
      </c>
      <c r="P40">
        <f t="shared" si="12"/>
        <v>1.287128818369492E-2</v>
      </c>
      <c r="Q40">
        <f t="shared" si="13"/>
        <v>2.3427738442315701E-4</v>
      </c>
    </row>
    <row r="41" spans="1:17" x14ac:dyDescent="0.25">
      <c r="A41" s="16">
        <v>2008</v>
      </c>
      <c r="B41" s="16">
        <v>4</v>
      </c>
      <c r="C41" s="16">
        <v>40</v>
      </c>
      <c r="D41" s="16">
        <v>199</v>
      </c>
      <c r="E41" s="21">
        <f t="shared" si="1"/>
        <v>-38</v>
      </c>
      <c r="F41">
        <f t="shared" si="2"/>
        <v>164.84276574545754</v>
      </c>
      <c r="G41">
        <f t="shared" si="3"/>
        <v>-15.189795705160547</v>
      </c>
      <c r="H41" s="25">
        <f t="shared" si="5"/>
        <v>1.2159594680177326</v>
      </c>
      <c r="I41" s="24">
        <f t="shared" si="4"/>
        <v>1.2159594680177326</v>
      </c>
      <c r="J41" s="25">
        <f t="shared" si="6"/>
        <v>176.76346684249489</v>
      </c>
      <c r="K41">
        <f t="shared" si="7"/>
        <v>22.236533157505107</v>
      </c>
      <c r="L41">
        <f t="shared" si="8"/>
        <v>22.236533157505107</v>
      </c>
      <c r="M41">
        <f t="shared" si="9"/>
        <v>494.46340686482404</v>
      </c>
      <c r="N41">
        <f t="shared" si="10"/>
        <v>0.11174137265077944</v>
      </c>
      <c r="O41">
        <f t="shared" si="11"/>
        <v>0.11174137265077944</v>
      </c>
      <c r="P41">
        <f t="shared" si="12"/>
        <v>5.3826493096347565E-2</v>
      </c>
      <c r="Q41">
        <f t="shared" si="13"/>
        <v>1.01007550314386E-4</v>
      </c>
    </row>
    <row r="42" spans="1:17" x14ac:dyDescent="0.25">
      <c r="A42" s="16">
        <v>2008</v>
      </c>
      <c r="B42" s="16">
        <v>5</v>
      </c>
      <c r="C42" s="16">
        <v>41</v>
      </c>
      <c r="D42" s="16">
        <v>197</v>
      </c>
      <c r="E42" s="21">
        <f t="shared" si="1"/>
        <v>-17</v>
      </c>
      <c r="F42">
        <f t="shared" si="2"/>
        <v>165.48420499212793</v>
      </c>
      <c r="G42">
        <f t="shared" si="3"/>
        <v>-4.0801649370950859</v>
      </c>
      <c r="H42" s="25">
        <f t="shared" si="5"/>
        <v>1.1779607346421785</v>
      </c>
      <c r="I42" s="24">
        <f t="shared" si="4"/>
        <v>1.1779607346421785</v>
      </c>
      <c r="J42" s="25">
        <f t="shared" si="6"/>
        <v>150.83093077493916</v>
      </c>
      <c r="K42">
        <f t="shared" si="7"/>
        <v>46.169069225060838</v>
      </c>
      <c r="L42">
        <f t="shared" si="8"/>
        <v>46.169069225060838</v>
      </c>
      <c r="M42">
        <f t="shared" si="9"/>
        <v>2131.5829531084596</v>
      </c>
      <c r="N42">
        <f t="shared" si="10"/>
        <v>0.23436075748761848</v>
      </c>
      <c r="O42">
        <f t="shared" si="11"/>
        <v>0.23436075748761848</v>
      </c>
      <c r="P42">
        <f t="shared" si="12"/>
        <v>2.3749013955701565E-3</v>
      </c>
      <c r="Q42">
        <f t="shared" si="13"/>
        <v>1.6104511840037104E-2</v>
      </c>
    </row>
    <row r="43" spans="1:17" x14ac:dyDescent="0.25">
      <c r="A43" s="16">
        <v>2008</v>
      </c>
      <c r="B43" s="16">
        <v>6</v>
      </c>
      <c r="C43" s="16">
        <v>42</v>
      </c>
      <c r="D43" s="16">
        <v>172</v>
      </c>
      <c r="E43" s="21">
        <f t="shared" si="1"/>
        <v>6</v>
      </c>
      <c r="F43">
        <f t="shared" si="2"/>
        <v>171.63265878905514</v>
      </c>
      <c r="G43">
        <f t="shared" si="3"/>
        <v>3.0978080857335932</v>
      </c>
      <c r="H43" s="25">
        <f t="shared" si="5"/>
        <v>0.99556681443951867</v>
      </c>
      <c r="I43" s="24">
        <f t="shared" si="4"/>
        <v>0.99556681443951867</v>
      </c>
      <c r="J43" s="25">
        <f t="shared" si="6"/>
        <v>162.39960686947236</v>
      </c>
      <c r="K43">
        <f t="shared" si="7"/>
        <v>9.6003931305276353</v>
      </c>
      <c r="L43">
        <f t="shared" si="8"/>
        <v>9.6003931305276353</v>
      </c>
      <c r="M43">
        <f t="shared" si="9"/>
        <v>92.16754826068221</v>
      </c>
      <c r="N43">
        <f t="shared" si="10"/>
        <v>5.5816239130974624E-2</v>
      </c>
      <c r="O43">
        <f t="shared" si="11"/>
        <v>5.5816239130974624E-2</v>
      </c>
      <c r="P43">
        <f t="shared" si="12"/>
        <v>4.9646838826800978E-4</v>
      </c>
      <c r="Q43">
        <f t="shared" si="13"/>
        <v>0</v>
      </c>
    </row>
    <row r="44" spans="1:17" x14ac:dyDescent="0.25">
      <c r="A44" s="16">
        <v>2008</v>
      </c>
      <c r="B44" s="16">
        <v>7</v>
      </c>
      <c r="C44" s="16">
        <v>43</v>
      </c>
      <c r="D44" s="16">
        <v>172</v>
      </c>
      <c r="E44" s="21">
        <f t="shared" si="1"/>
        <v>-12</v>
      </c>
      <c r="F44">
        <f t="shared" si="2"/>
        <v>157.94477075399814</v>
      </c>
      <c r="G44">
        <f t="shared" si="3"/>
        <v>-8.6816195239466545</v>
      </c>
      <c r="H44" s="25">
        <f t="shared" si="5"/>
        <v>1.1019632678910702</v>
      </c>
      <c r="I44" s="24">
        <f t="shared" si="4"/>
        <v>1.1019632678910702</v>
      </c>
      <c r="J44" s="25">
        <f t="shared" si="6"/>
        <v>175.83243014267981</v>
      </c>
      <c r="K44">
        <f t="shared" si="7"/>
        <v>-3.8324301426798115</v>
      </c>
      <c r="L44">
        <f t="shared" si="8"/>
        <v>3.8324301426798115</v>
      </c>
      <c r="M44">
        <f t="shared" si="9"/>
        <v>14.687520798520801</v>
      </c>
      <c r="N44">
        <f t="shared" si="10"/>
        <v>-2.228157059697565E-2</v>
      </c>
      <c r="O44">
        <f t="shared" si="11"/>
        <v>2.228157059697565E-2</v>
      </c>
      <c r="P44">
        <f t="shared" si="12"/>
        <v>1.8882092100303036E-2</v>
      </c>
      <c r="Q44">
        <f t="shared" si="13"/>
        <v>1.352082206598161E-4</v>
      </c>
    </row>
    <row r="45" spans="1:17" x14ac:dyDescent="0.25">
      <c r="A45" s="16">
        <v>2008</v>
      </c>
      <c r="B45" s="16">
        <v>8</v>
      </c>
      <c r="C45" s="16">
        <v>44</v>
      </c>
      <c r="D45" s="16">
        <v>174</v>
      </c>
      <c r="E45" s="21">
        <f t="shared" si="1"/>
        <v>-3</v>
      </c>
      <c r="F45">
        <f t="shared" si="2"/>
        <v>157.0385513704301</v>
      </c>
      <c r="G45">
        <f t="shared" si="3"/>
        <v>-3.2252022010782078</v>
      </c>
      <c r="H45" s="25">
        <f t="shared" si="5"/>
        <v>1.1019632678910702</v>
      </c>
      <c r="I45" s="24">
        <f t="shared" si="4"/>
        <v>1.1019632678910702</v>
      </c>
      <c r="J45" s="25">
        <f t="shared" si="6"/>
        <v>150.36511449794256</v>
      </c>
      <c r="K45">
        <f t="shared" si="7"/>
        <v>23.634885502057443</v>
      </c>
      <c r="L45">
        <f t="shared" si="8"/>
        <v>23.634885502057443</v>
      </c>
      <c r="M45">
        <f t="shared" si="9"/>
        <v>558.60781269536517</v>
      </c>
      <c r="N45">
        <f t="shared" si="10"/>
        <v>0.13583267529918072</v>
      </c>
      <c r="O45">
        <f t="shared" si="11"/>
        <v>0.13583267529918072</v>
      </c>
      <c r="P45">
        <f t="shared" si="12"/>
        <v>5.3166894477803739E-3</v>
      </c>
      <c r="Q45">
        <f t="shared" si="13"/>
        <v>3.3822169375082575E-2</v>
      </c>
    </row>
    <row r="46" spans="1:17" x14ac:dyDescent="0.25">
      <c r="A46" s="16">
        <v>2008</v>
      </c>
      <c r="B46" s="16">
        <v>9</v>
      </c>
      <c r="C46" s="16">
        <v>45</v>
      </c>
      <c r="D46" s="16">
        <v>142</v>
      </c>
      <c r="E46" s="21">
        <f t="shared" si="1"/>
        <v>32</v>
      </c>
      <c r="F46">
        <f t="shared" ref="F46:F77" si="14">alpha5*(D46/H46)+(1-alpha5)*(F45+G45)</f>
        <v>161.61270848993345</v>
      </c>
      <c r="G46">
        <f t="shared" ref="G46:G77" si="15">beta5*(F46-F45)+(1-beta5)*G45</f>
        <v>2.248028569785308</v>
      </c>
      <c r="H46" s="25">
        <f t="shared" si="5"/>
        <v>0.87397086763774534</v>
      </c>
      <c r="I46" s="24">
        <f t="shared" ref="I46:I77" si="16">gamma5*(D46/F46)+(1-gamma5)*H46</f>
        <v>0.87397086763774534</v>
      </c>
      <c r="J46" s="25">
        <f t="shared" si="6"/>
        <v>154.68732003698963</v>
      </c>
      <c r="K46">
        <f t="shared" si="7"/>
        <v>-12.687320036989632</v>
      </c>
      <c r="L46">
        <f t="shared" si="8"/>
        <v>12.687320036989632</v>
      </c>
      <c r="M46">
        <f t="shared" si="9"/>
        <v>160.96808972099862</v>
      </c>
      <c r="N46">
        <f t="shared" si="10"/>
        <v>-8.934732420415234E-2</v>
      </c>
      <c r="O46">
        <f t="shared" si="11"/>
        <v>8.934732420415234E-2</v>
      </c>
      <c r="P46">
        <f t="shared" si="12"/>
        <v>7.0474205715907956E-2</v>
      </c>
      <c r="Q46">
        <f t="shared" si="13"/>
        <v>1.1158500297560008E-2</v>
      </c>
    </row>
    <row r="47" spans="1:17" x14ac:dyDescent="0.25">
      <c r="A47" s="16">
        <v>2008</v>
      </c>
      <c r="B47" s="16">
        <v>10</v>
      </c>
      <c r="C47" s="16">
        <v>46</v>
      </c>
      <c r="D47" s="16">
        <v>127</v>
      </c>
      <c r="E47" s="21">
        <f t="shared" si="1"/>
        <v>9</v>
      </c>
      <c r="F47">
        <f t="shared" si="14"/>
        <v>153.11002719781305</v>
      </c>
      <c r="G47">
        <f t="shared" si="15"/>
        <v>-5.2963239348535822</v>
      </c>
      <c r="H47" s="25">
        <f t="shared" si="5"/>
        <v>0.83597213426219119</v>
      </c>
      <c r="I47" s="24">
        <f t="shared" si="16"/>
        <v>0.83597213426219119</v>
      </c>
      <c r="J47" s="25">
        <f t="shared" si="6"/>
        <v>164.69670919398095</v>
      </c>
      <c r="K47">
        <f t="shared" si="7"/>
        <v>-37.696709193980951</v>
      </c>
      <c r="L47">
        <f t="shared" si="8"/>
        <v>37.696709193980951</v>
      </c>
      <c r="M47">
        <f t="shared" si="9"/>
        <v>1421.0418840555678</v>
      </c>
      <c r="N47">
        <f t="shared" si="10"/>
        <v>-0.2968244818423697</v>
      </c>
      <c r="O47">
        <f t="shared" si="11"/>
        <v>0.2968244818423697</v>
      </c>
      <c r="P47">
        <f t="shared" si="12"/>
        <v>1.6937033313868987E-2</v>
      </c>
      <c r="Q47">
        <f t="shared" si="13"/>
        <v>1.5500031000062E-3</v>
      </c>
    </row>
    <row r="48" spans="1:17" x14ac:dyDescent="0.25">
      <c r="A48" s="16">
        <v>2008</v>
      </c>
      <c r="B48" s="16">
        <v>11</v>
      </c>
      <c r="C48" s="16">
        <v>47</v>
      </c>
      <c r="D48" s="16">
        <v>132</v>
      </c>
      <c r="E48" s="21">
        <f t="shared" si="1"/>
        <v>3</v>
      </c>
      <c r="F48">
        <f t="shared" si="14"/>
        <v>181.08987690526919</v>
      </c>
      <c r="G48">
        <f t="shared" si="15"/>
        <v>18.055360483002755</v>
      </c>
      <c r="H48" s="25">
        <f t="shared" si="5"/>
        <v>0.71437618746041798</v>
      </c>
      <c r="I48" s="24">
        <f t="shared" si="16"/>
        <v>0.71437618746041798</v>
      </c>
      <c r="J48" s="25">
        <f t="shared" si="6"/>
        <v>148.52807945041991</v>
      </c>
      <c r="K48">
        <f t="shared" si="7"/>
        <v>-16.528079450419909</v>
      </c>
      <c r="L48">
        <f t="shared" si="8"/>
        <v>16.528079450419909</v>
      </c>
      <c r="M48">
        <f t="shared" si="9"/>
        <v>273.17741031939289</v>
      </c>
      <c r="N48">
        <f t="shared" si="10"/>
        <v>-0.12521272310924172</v>
      </c>
      <c r="O48">
        <f t="shared" si="11"/>
        <v>0.12521272310924172</v>
      </c>
      <c r="P48">
        <f t="shared" si="12"/>
        <v>9.649499165519132E-2</v>
      </c>
      <c r="Q48">
        <f t="shared" si="13"/>
        <v>4.1838842975206618E-2</v>
      </c>
    </row>
    <row r="49" spans="1:17" x14ac:dyDescent="0.25">
      <c r="A49" s="16">
        <v>2008</v>
      </c>
      <c r="B49" s="16">
        <v>12</v>
      </c>
      <c r="C49" s="16">
        <v>48</v>
      </c>
      <c r="D49" s="16">
        <v>159</v>
      </c>
      <c r="E49" s="21">
        <f t="shared" si="1"/>
        <v>-23</v>
      </c>
      <c r="F49">
        <f t="shared" si="14"/>
        <v>186.54430672218942</v>
      </c>
      <c r="G49">
        <f t="shared" si="15"/>
        <v>9.2126083249988344</v>
      </c>
      <c r="H49" s="25">
        <f t="shared" si="5"/>
        <v>0.8587713742875237</v>
      </c>
      <c r="I49" s="24">
        <f t="shared" si="16"/>
        <v>0.8587713742875237</v>
      </c>
      <c r="J49" s="25">
        <f t="shared" si="6"/>
        <v>200.00400876255947</v>
      </c>
      <c r="K49">
        <f t="shared" si="7"/>
        <v>-41.004008762559465</v>
      </c>
      <c r="L49">
        <f t="shared" si="8"/>
        <v>41.004008762559465</v>
      </c>
      <c r="M49">
        <f t="shared" si="9"/>
        <v>1681.3287346000534</v>
      </c>
      <c r="N49">
        <f t="shared" si="10"/>
        <v>-0.25788684756326707</v>
      </c>
      <c r="O49">
        <f t="shared" si="11"/>
        <v>0.25788684756326707</v>
      </c>
      <c r="P49">
        <f t="shared" si="12"/>
        <v>4.0071678191410207E-2</v>
      </c>
      <c r="Q49">
        <f t="shared" si="13"/>
        <v>1.4239943040227838E-3</v>
      </c>
    </row>
    <row r="50" spans="1:17" x14ac:dyDescent="0.25">
      <c r="A50" s="16">
        <v>2009</v>
      </c>
      <c r="B50" s="16">
        <v>1</v>
      </c>
      <c r="C50" s="16">
        <v>49</v>
      </c>
      <c r="D50" s="16">
        <v>165</v>
      </c>
      <c r="E50" s="21">
        <f t="shared" si="1"/>
        <v>4</v>
      </c>
      <c r="F50">
        <f t="shared" si="14"/>
        <v>158.1473215893304</v>
      </c>
      <c r="G50">
        <f t="shared" si="15"/>
        <v>-17.180070321055105</v>
      </c>
      <c r="H50" s="25">
        <f t="shared" si="5"/>
        <v>1.071564281190627</v>
      </c>
      <c r="I50" s="24">
        <f t="shared" si="16"/>
        <v>1.071564281190627</v>
      </c>
      <c r="J50" s="25">
        <f t="shared" si="6"/>
        <v>196.82847932837888</v>
      </c>
      <c r="K50">
        <f t="shared" si="7"/>
        <v>-31.828479328378876</v>
      </c>
      <c r="L50">
        <f t="shared" si="8"/>
        <v>31.828479328378876</v>
      </c>
      <c r="M50">
        <f t="shared" si="9"/>
        <v>1013.0520963570414</v>
      </c>
      <c r="N50">
        <f t="shared" si="10"/>
        <v>-0.19289987471744774</v>
      </c>
      <c r="O50">
        <f t="shared" si="11"/>
        <v>0.19289987471744774</v>
      </c>
      <c r="P50">
        <f t="shared" si="12"/>
        <v>9.5819066244173731E-2</v>
      </c>
      <c r="Q50">
        <f t="shared" si="13"/>
        <v>2.8797061524334255E-2</v>
      </c>
    </row>
    <row r="51" spans="1:17" x14ac:dyDescent="0.25">
      <c r="A51" s="16">
        <v>2009</v>
      </c>
      <c r="B51" s="16">
        <v>2</v>
      </c>
      <c r="C51" s="16">
        <v>50</v>
      </c>
      <c r="D51" s="16">
        <v>193</v>
      </c>
      <c r="E51" s="21">
        <f t="shared" si="1"/>
        <v>-18</v>
      </c>
      <c r="F51">
        <f t="shared" si="14"/>
        <v>195.50943556559017</v>
      </c>
      <c r="G51">
        <f t="shared" si="15"/>
        <v>21.095119875453651</v>
      </c>
      <c r="H51" s="25">
        <f t="shared" si="5"/>
        <v>0.95756808106396452</v>
      </c>
      <c r="I51" s="24">
        <f t="shared" si="16"/>
        <v>0.95756808106396452</v>
      </c>
      <c r="J51" s="25">
        <f t="shared" si="6"/>
        <v>141.92481934933926</v>
      </c>
      <c r="K51">
        <f t="shared" si="7"/>
        <v>51.075180650660741</v>
      </c>
      <c r="L51">
        <f t="shared" si="8"/>
        <v>51.075180650660741</v>
      </c>
      <c r="M51">
        <f t="shared" si="9"/>
        <v>2608.6740784976291</v>
      </c>
      <c r="N51">
        <f t="shared" si="10"/>
        <v>0.26463824171326811</v>
      </c>
      <c r="O51">
        <f t="shared" si="11"/>
        <v>0.26463824171326811</v>
      </c>
      <c r="P51">
        <f t="shared" si="12"/>
        <v>8.6304797752661921E-2</v>
      </c>
      <c r="Q51">
        <f t="shared" si="13"/>
        <v>2.7490670890493705E-2</v>
      </c>
    </row>
    <row r="52" spans="1:17" x14ac:dyDescent="0.25">
      <c r="A52" s="16">
        <v>2009</v>
      </c>
      <c r="B52" s="16">
        <v>3</v>
      </c>
      <c r="C52" s="16">
        <v>51</v>
      </c>
      <c r="D52" s="16">
        <v>161</v>
      </c>
      <c r="E52" s="21">
        <f t="shared" si="1"/>
        <v>45</v>
      </c>
      <c r="F52">
        <f t="shared" si="14"/>
        <v>154.04819316029923</v>
      </c>
      <c r="G52">
        <f t="shared" si="15"/>
        <v>-22.804050924991909</v>
      </c>
      <c r="H52" s="25">
        <f t="shared" si="5"/>
        <v>1.0943635212159595</v>
      </c>
      <c r="I52" s="24">
        <f t="shared" si="16"/>
        <v>1.0943635212159595</v>
      </c>
      <c r="J52" s="25">
        <f t="shared" si="6"/>
        <v>217.6989189622598</v>
      </c>
      <c r="K52">
        <f t="shared" si="7"/>
        <v>-56.698918962259796</v>
      </c>
      <c r="L52">
        <f t="shared" si="8"/>
        <v>56.698918962259796</v>
      </c>
      <c r="M52">
        <f t="shared" si="9"/>
        <v>3214.7674114889037</v>
      </c>
      <c r="N52">
        <f t="shared" si="10"/>
        <v>-0.35216719852335276</v>
      </c>
      <c r="O52">
        <f t="shared" si="11"/>
        <v>0.35216719852335276</v>
      </c>
      <c r="P52">
        <f t="shared" si="12"/>
        <v>8.7189611899934322E-2</v>
      </c>
      <c r="Q52">
        <f t="shared" si="13"/>
        <v>1.3926931831333669E-2</v>
      </c>
    </row>
    <row r="53" spans="1:17" x14ac:dyDescent="0.25">
      <c r="A53" s="16">
        <v>2009</v>
      </c>
      <c r="B53" s="16">
        <v>4</v>
      </c>
      <c r="C53" s="16">
        <v>52</v>
      </c>
      <c r="D53" s="16">
        <v>180</v>
      </c>
      <c r="E53" s="21">
        <f t="shared" si="1"/>
        <v>0</v>
      </c>
      <c r="F53">
        <f t="shared" si="14"/>
        <v>146.35688573086358</v>
      </c>
      <c r="G53">
        <f t="shared" si="15"/>
        <v>-12.198624333891061</v>
      </c>
      <c r="H53" s="25">
        <f t="shared" si="5"/>
        <v>1.2159594680177326</v>
      </c>
      <c r="I53" s="24">
        <f t="shared" si="16"/>
        <v>1.2159594680177326</v>
      </c>
      <c r="J53" s="25">
        <f t="shared" si="6"/>
        <v>132.46010170332505</v>
      </c>
      <c r="K53">
        <f t="shared" si="7"/>
        <v>47.539898296674949</v>
      </c>
      <c r="L53">
        <f t="shared" si="8"/>
        <v>47.539898296674949</v>
      </c>
      <c r="M53">
        <f t="shared" si="9"/>
        <v>2260.0419300581975</v>
      </c>
      <c r="N53">
        <f t="shared" si="10"/>
        <v>0.26411054609263862</v>
      </c>
      <c r="O53">
        <f t="shared" si="11"/>
        <v>0.26411054609263862</v>
      </c>
      <c r="P53">
        <f t="shared" si="12"/>
        <v>5.6178948827250712E-2</v>
      </c>
      <c r="Q53">
        <f t="shared" si="13"/>
        <v>1.2345679012345679E-4</v>
      </c>
    </row>
    <row r="54" spans="1:17" x14ac:dyDescent="0.25">
      <c r="A54" s="16">
        <v>2009</v>
      </c>
      <c r="B54" s="16">
        <v>5</v>
      </c>
      <c r="C54" s="16">
        <v>53</v>
      </c>
      <c r="D54" s="16">
        <v>178</v>
      </c>
      <c r="E54" s="21">
        <f t="shared" si="1"/>
        <v>16</v>
      </c>
      <c r="F54">
        <f t="shared" si="14"/>
        <v>149.41795684669626</v>
      </c>
      <c r="G54">
        <f t="shared" si="15"/>
        <v>-1.4900736367799245</v>
      </c>
      <c r="H54" s="25">
        <f t="shared" si="5"/>
        <v>1.1779607346421785</v>
      </c>
      <c r="I54" s="24">
        <f t="shared" si="16"/>
        <v>1.1779607346421785</v>
      </c>
      <c r="J54" s="25">
        <f t="shared" si="6"/>
        <v>135.3362221316147</v>
      </c>
      <c r="K54">
        <f t="shared" si="7"/>
        <v>42.663777868385296</v>
      </c>
      <c r="L54">
        <f t="shared" si="8"/>
        <v>42.663777868385296</v>
      </c>
      <c r="M54">
        <f t="shared" si="9"/>
        <v>1820.1979420029229</v>
      </c>
      <c r="N54">
        <f t="shared" si="10"/>
        <v>0.23968414532800728</v>
      </c>
      <c r="O54">
        <f t="shared" si="11"/>
        <v>0.23968414532800728</v>
      </c>
      <c r="P54">
        <f t="shared" si="12"/>
        <v>3.8723001945127678E-3</v>
      </c>
      <c r="Q54">
        <f t="shared" si="13"/>
        <v>1.0225981567983839E-2</v>
      </c>
    </row>
    <row r="55" spans="1:17" x14ac:dyDescent="0.25">
      <c r="A55" s="16">
        <v>2009</v>
      </c>
      <c r="B55" s="16">
        <v>6</v>
      </c>
      <c r="C55" s="16">
        <v>54</v>
      </c>
      <c r="D55" s="16">
        <v>160</v>
      </c>
      <c r="E55" s="21">
        <f t="shared" si="1"/>
        <v>37</v>
      </c>
      <c r="F55">
        <f t="shared" si="14"/>
        <v>159.43731987170139</v>
      </c>
      <c r="G55">
        <f t="shared" si="15"/>
        <v>6.5867183538588003</v>
      </c>
      <c r="H55" s="25">
        <f t="shared" si="5"/>
        <v>0.99556681443951867</v>
      </c>
      <c r="I55" s="24">
        <f t="shared" si="16"/>
        <v>0.99556681443951867</v>
      </c>
      <c r="J55" s="25">
        <f t="shared" si="6"/>
        <v>148.92345002435584</v>
      </c>
      <c r="K55">
        <f t="shared" si="7"/>
        <v>11.076549975644156</v>
      </c>
      <c r="L55">
        <f t="shared" si="8"/>
        <v>11.076549975644156</v>
      </c>
      <c r="M55">
        <f t="shared" si="9"/>
        <v>122.68995936294255</v>
      </c>
      <c r="N55">
        <f t="shared" si="10"/>
        <v>6.9228437347775978E-2</v>
      </c>
      <c r="O55">
        <f t="shared" si="11"/>
        <v>6.9228437347775978E-2</v>
      </c>
      <c r="P55">
        <f t="shared" si="12"/>
        <v>5.862447042477263E-4</v>
      </c>
      <c r="Q55">
        <f t="shared" si="13"/>
        <v>4.7265625000000007E-3</v>
      </c>
    </row>
    <row r="56" spans="1:17" x14ac:dyDescent="0.25">
      <c r="A56" s="16">
        <v>2009</v>
      </c>
      <c r="B56" s="16">
        <v>7</v>
      </c>
      <c r="C56" s="16">
        <v>55</v>
      </c>
      <c r="D56" s="16">
        <v>171</v>
      </c>
      <c r="E56" s="21">
        <f t="shared" si="1"/>
        <v>4</v>
      </c>
      <c r="F56">
        <f t="shared" si="14"/>
        <v>156.2594230522613</v>
      </c>
      <c r="G56">
        <f t="shared" si="15"/>
        <v>-0.26563836358439774</v>
      </c>
      <c r="H56" s="25">
        <f t="shared" si="5"/>
        <v>1.1019632678910702</v>
      </c>
      <c r="I56" s="24">
        <f t="shared" si="16"/>
        <v>1.1019632678910702</v>
      </c>
      <c r="J56" s="25">
        <f t="shared" si="6"/>
        <v>167.12600149345127</v>
      </c>
      <c r="K56">
        <f t="shared" si="7"/>
        <v>3.8739985065487303</v>
      </c>
      <c r="L56">
        <f t="shared" si="8"/>
        <v>3.8739985065487303</v>
      </c>
      <c r="M56">
        <f t="shared" si="9"/>
        <v>15.007864428741794</v>
      </c>
      <c r="N56">
        <f t="shared" si="10"/>
        <v>2.2654962026600764E-2</v>
      </c>
      <c r="O56">
        <f t="shared" si="11"/>
        <v>2.2654962026600764E-2</v>
      </c>
      <c r="P56">
        <f t="shared" si="12"/>
        <v>9.7723654166367701E-3</v>
      </c>
      <c r="Q56">
        <f t="shared" si="13"/>
        <v>3.0778701138811941E-4</v>
      </c>
    </row>
    <row r="57" spans="1:17" x14ac:dyDescent="0.25">
      <c r="A57" s="16">
        <v>2009</v>
      </c>
      <c r="B57" s="16">
        <v>8</v>
      </c>
      <c r="C57" s="16">
        <v>56</v>
      </c>
      <c r="D57" s="16">
        <v>174</v>
      </c>
      <c r="E57" s="21">
        <f t="shared" si="1"/>
        <v>24</v>
      </c>
      <c r="F57">
        <f t="shared" si="14"/>
        <v>157.70987202493137</v>
      </c>
      <c r="G57">
        <f t="shared" si="15"/>
        <v>0.93863260640302193</v>
      </c>
      <c r="H57" s="25">
        <f t="shared" si="5"/>
        <v>1.1019632678910702</v>
      </c>
      <c r="I57" s="24">
        <f t="shared" si="16"/>
        <v>1.1019632678910702</v>
      </c>
      <c r="J57" s="25">
        <f t="shared" si="6"/>
        <v>157.09574795656798</v>
      </c>
      <c r="K57">
        <f t="shared" si="7"/>
        <v>16.904252043432024</v>
      </c>
      <c r="L57">
        <f t="shared" si="8"/>
        <v>16.904252043432024</v>
      </c>
      <c r="M57">
        <f t="shared" si="9"/>
        <v>285.75373714787577</v>
      </c>
      <c r="N57">
        <f t="shared" si="10"/>
        <v>9.715087381282772E-2</v>
      </c>
      <c r="O57">
        <f t="shared" si="11"/>
        <v>9.715087381282772E-2</v>
      </c>
      <c r="P57">
        <f t="shared" si="12"/>
        <v>1.8275427850434164E-2</v>
      </c>
      <c r="Q57">
        <f t="shared" si="13"/>
        <v>4.7694543532831292E-2</v>
      </c>
    </row>
    <row r="58" spans="1:17" x14ac:dyDescent="0.25">
      <c r="A58" s="16">
        <v>2009</v>
      </c>
      <c r="B58" s="16">
        <v>9</v>
      </c>
      <c r="C58" s="16">
        <v>57</v>
      </c>
      <c r="D58" s="16">
        <v>136</v>
      </c>
      <c r="E58" s="21">
        <f t="shared" si="1"/>
        <v>53</v>
      </c>
      <c r="F58">
        <f t="shared" si="14"/>
        <v>155.91449893081338</v>
      </c>
      <c r="G58">
        <f t="shared" si="15"/>
        <v>-0.97996653908321107</v>
      </c>
      <c r="H58" s="25">
        <f t="shared" si="5"/>
        <v>0.87397086763774534</v>
      </c>
      <c r="I58" s="24">
        <f t="shared" si="16"/>
        <v>0.87397086763774534</v>
      </c>
      <c r="J58" s="25">
        <f t="shared" si="6"/>
        <v>159.52247549897214</v>
      </c>
      <c r="K58">
        <f t="shared" si="7"/>
        <v>-23.522475498972142</v>
      </c>
      <c r="L58">
        <f t="shared" si="8"/>
        <v>23.522475498972142</v>
      </c>
      <c r="M58">
        <f t="shared" si="9"/>
        <v>553.30685359974473</v>
      </c>
      <c r="N58">
        <f t="shared" si="10"/>
        <v>-0.17295937866891281</v>
      </c>
      <c r="O58">
        <f t="shared" si="11"/>
        <v>0.17295937866891281</v>
      </c>
      <c r="P58">
        <f t="shared" si="12"/>
        <v>2.3324711195083732E-2</v>
      </c>
      <c r="Q58">
        <f t="shared" si="13"/>
        <v>5.406574394463668E-5</v>
      </c>
    </row>
    <row r="59" spans="1:17" x14ac:dyDescent="0.25">
      <c r="A59" s="16">
        <v>2009</v>
      </c>
      <c r="B59" s="16">
        <v>10</v>
      </c>
      <c r="C59" s="16">
        <v>58</v>
      </c>
      <c r="D59" s="16">
        <v>135</v>
      </c>
      <c r="E59" s="21">
        <f t="shared" si="1"/>
        <v>10</v>
      </c>
      <c r="F59">
        <f t="shared" si="14"/>
        <v>160.83492295090389</v>
      </c>
      <c r="G59">
        <f t="shared" si="15"/>
        <v>3.1606555096229836</v>
      </c>
      <c r="H59" s="25">
        <f t="shared" si="5"/>
        <v>0.83597213426219119</v>
      </c>
      <c r="I59" s="24">
        <f t="shared" si="16"/>
        <v>0.83597213426219119</v>
      </c>
      <c r="J59" s="25">
        <f t="shared" si="6"/>
        <v>155.77050452599235</v>
      </c>
      <c r="K59">
        <f t="shared" si="7"/>
        <v>-20.770504525992351</v>
      </c>
      <c r="L59">
        <f t="shared" si="8"/>
        <v>20.770504525992351</v>
      </c>
      <c r="M59">
        <f t="shared" si="9"/>
        <v>431.41385826426875</v>
      </c>
      <c r="N59">
        <f t="shared" si="10"/>
        <v>-0.15385558908142483</v>
      </c>
      <c r="O59">
        <f t="shared" si="11"/>
        <v>0.15385558908142483</v>
      </c>
      <c r="P59">
        <f t="shared" si="12"/>
        <v>4.5226968224388903E-2</v>
      </c>
      <c r="Q59">
        <f t="shared" si="13"/>
        <v>5.4869684499314136E-5</v>
      </c>
    </row>
    <row r="60" spans="1:17" x14ac:dyDescent="0.25">
      <c r="A60" s="16">
        <v>2009</v>
      </c>
      <c r="B60" s="16">
        <v>11</v>
      </c>
      <c r="C60" s="16">
        <v>59</v>
      </c>
      <c r="D60" s="16">
        <v>136</v>
      </c>
      <c r="E60" s="21">
        <f t="shared" si="1"/>
        <v>10</v>
      </c>
      <c r="F60">
        <f t="shared" si="14"/>
        <v>187.74468609108453</v>
      </c>
      <c r="G60">
        <f t="shared" si="15"/>
        <v>19.826684259074852</v>
      </c>
      <c r="H60" s="25">
        <f t="shared" si="5"/>
        <v>0.71437618746041798</v>
      </c>
      <c r="I60" s="24">
        <f t="shared" si="16"/>
        <v>0.71437618746041798</v>
      </c>
      <c r="J60" s="25">
        <f t="shared" si="6"/>
        <v>164.7099546479873</v>
      </c>
      <c r="K60">
        <f t="shared" si="7"/>
        <v>-28.709954647987303</v>
      </c>
      <c r="L60">
        <f t="shared" si="8"/>
        <v>28.709954647987303</v>
      </c>
      <c r="M60">
        <f t="shared" si="9"/>
        <v>824.26149588948772</v>
      </c>
      <c r="N60">
        <f t="shared" si="10"/>
        <v>-0.21110260770578898</v>
      </c>
      <c r="O60">
        <f t="shared" si="11"/>
        <v>0.21110260770578898</v>
      </c>
      <c r="P60">
        <f t="shared" si="12"/>
        <v>8.4057962608670475E-2</v>
      </c>
      <c r="Q60">
        <f t="shared" si="13"/>
        <v>5.8877595155709339E-2</v>
      </c>
    </row>
    <row r="61" spans="1:17" x14ac:dyDescent="0.25">
      <c r="A61" s="16">
        <v>2009</v>
      </c>
      <c r="B61" s="16">
        <v>12</v>
      </c>
      <c r="C61" s="16">
        <v>60</v>
      </c>
      <c r="D61" s="16">
        <v>169</v>
      </c>
      <c r="E61" s="21">
        <f t="shared" si="1"/>
        <v>-20</v>
      </c>
      <c r="F61">
        <f t="shared" si="14"/>
        <v>197.86784182258756</v>
      </c>
      <c r="G61">
        <f t="shared" si="15"/>
        <v>13.01719533311806</v>
      </c>
      <c r="H61" s="25">
        <f t="shared" si="5"/>
        <v>0.8587713742875237</v>
      </c>
      <c r="I61" s="24">
        <f t="shared" si="16"/>
        <v>0.8587713742875237</v>
      </c>
      <c r="J61" s="25">
        <f t="shared" si="6"/>
        <v>208.43014172444691</v>
      </c>
      <c r="K61">
        <f t="shared" si="7"/>
        <v>-39.430141724446912</v>
      </c>
      <c r="L61">
        <f t="shared" si="8"/>
        <v>39.430141724446912</v>
      </c>
      <c r="M61">
        <f t="shared" si="9"/>
        <v>1554.7360764099692</v>
      </c>
      <c r="N61">
        <f t="shared" si="10"/>
        <v>-0.23331444807365037</v>
      </c>
      <c r="O61">
        <f t="shared" si="11"/>
        <v>0.23331444807365037</v>
      </c>
      <c r="P61">
        <f t="shared" si="12"/>
        <v>4.7820117984860543E-2</v>
      </c>
      <c r="Q61">
        <f t="shared" si="13"/>
        <v>1.2604600679247927E-3</v>
      </c>
    </row>
    <row r="62" spans="1:17" x14ac:dyDescent="0.25">
      <c r="A62" s="16">
        <v>2010</v>
      </c>
      <c r="B62" s="16">
        <v>1</v>
      </c>
      <c r="C62" s="16">
        <v>61</v>
      </c>
      <c r="D62" s="16">
        <v>175</v>
      </c>
      <c r="E62" s="21">
        <f t="shared" si="1"/>
        <v>8</v>
      </c>
      <c r="F62">
        <f t="shared" si="14"/>
        <v>168.05756928129631</v>
      </c>
      <c r="G62">
        <f t="shared" si="15"/>
        <v>-17.03714700110681</v>
      </c>
      <c r="H62" s="25">
        <f t="shared" si="5"/>
        <v>1.071564281190627</v>
      </c>
      <c r="I62" s="24">
        <f t="shared" si="16"/>
        <v>1.071564281190627</v>
      </c>
      <c r="J62" s="25">
        <f t="shared" si="6"/>
        <v>211.95660143689625</v>
      </c>
      <c r="K62">
        <f t="shared" si="7"/>
        <v>-36.95660143689625</v>
      </c>
      <c r="L62">
        <f t="shared" si="8"/>
        <v>36.95660143689625</v>
      </c>
      <c r="M62">
        <f t="shared" si="9"/>
        <v>1365.790389765602</v>
      </c>
      <c r="N62">
        <f t="shared" si="10"/>
        <v>-0.21118057963940715</v>
      </c>
      <c r="O62">
        <f t="shared" si="11"/>
        <v>0.21118057963940715</v>
      </c>
      <c r="P62">
        <f t="shared" si="12"/>
        <v>9.5293960013349346E-2</v>
      </c>
      <c r="Q62">
        <f t="shared" si="13"/>
        <v>3.1379591836734687E-2</v>
      </c>
    </row>
    <row r="63" spans="1:17" x14ac:dyDescent="0.25">
      <c r="A63" s="16">
        <v>2010</v>
      </c>
      <c r="B63" s="16">
        <v>2</v>
      </c>
      <c r="C63" s="16">
        <v>62</v>
      </c>
      <c r="D63" s="16">
        <v>206</v>
      </c>
      <c r="E63" s="21">
        <f t="shared" si="1"/>
        <v>-7</v>
      </c>
      <c r="F63">
        <f t="shared" si="14"/>
        <v>208.73411719145849</v>
      </c>
      <c r="G63">
        <f t="shared" si="15"/>
        <v>23.463663117362362</v>
      </c>
      <c r="H63" s="25">
        <f t="shared" si="5"/>
        <v>0.95756808106396452</v>
      </c>
      <c r="I63" s="24">
        <f t="shared" si="16"/>
        <v>0.95756808106396452</v>
      </c>
      <c r="J63" s="25">
        <f t="shared" si="6"/>
        <v>151.97799036125346</v>
      </c>
      <c r="K63">
        <f t="shared" si="7"/>
        <v>54.022009638746539</v>
      </c>
      <c r="L63">
        <f t="shared" si="8"/>
        <v>54.022009638746539</v>
      </c>
      <c r="M63">
        <f t="shared" si="9"/>
        <v>2918.3775254088241</v>
      </c>
      <c r="N63">
        <f t="shared" si="10"/>
        <v>0.2622427652366337</v>
      </c>
      <c r="O63">
        <f t="shared" si="11"/>
        <v>0.2622427652366337</v>
      </c>
      <c r="P63">
        <f t="shared" si="12"/>
        <v>6.6925548920759081E-2</v>
      </c>
      <c r="Q63">
        <f t="shared" si="13"/>
        <v>1.592987086436045E-2</v>
      </c>
    </row>
    <row r="64" spans="1:17" x14ac:dyDescent="0.25">
      <c r="A64" s="16">
        <v>2010</v>
      </c>
      <c r="B64" s="16">
        <v>3</v>
      </c>
      <c r="C64" s="16">
        <v>63</v>
      </c>
      <c r="D64" s="16">
        <v>180</v>
      </c>
      <c r="E64" s="21">
        <f t="shared" si="1"/>
        <v>38</v>
      </c>
      <c r="F64">
        <f t="shared" si="14"/>
        <v>171.23349437023666</v>
      </c>
      <c r="G64">
        <f t="shared" si="15"/>
        <v>-19.318261911051465</v>
      </c>
      <c r="H64" s="25">
        <f t="shared" si="5"/>
        <v>1.0943635212159595</v>
      </c>
      <c r="I64" s="24">
        <f t="shared" si="16"/>
        <v>1.0943635212159595</v>
      </c>
      <c r="J64" s="25">
        <f t="shared" si="6"/>
        <v>233.29214383003682</v>
      </c>
      <c r="K64">
        <f t="shared" si="7"/>
        <v>-53.292143830036821</v>
      </c>
      <c r="L64">
        <f t="shared" si="8"/>
        <v>53.292143830036821</v>
      </c>
      <c r="M64">
        <f t="shared" si="9"/>
        <v>2840.0525940013317</v>
      </c>
      <c r="N64">
        <f t="shared" si="10"/>
        <v>-0.29606746572242676</v>
      </c>
      <c r="O64">
        <f t="shared" si="11"/>
        <v>0.29606746572242676</v>
      </c>
      <c r="P64">
        <f t="shared" si="12"/>
        <v>5.1551218311454476E-2</v>
      </c>
      <c r="Q64">
        <f t="shared" si="13"/>
        <v>6.0493827160493828E-3</v>
      </c>
    </row>
    <row r="65" spans="1:17" x14ac:dyDescent="0.25">
      <c r="A65" s="16">
        <v>2010</v>
      </c>
      <c r="B65" s="16">
        <v>4</v>
      </c>
      <c r="C65" s="16">
        <v>64</v>
      </c>
      <c r="D65" s="16">
        <v>194</v>
      </c>
      <c r="E65" s="21">
        <f t="shared" si="1"/>
        <v>-4</v>
      </c>
      <c r="F65">
        <f t="shared" si="14"/>
        <v>158.7838111865666</v>
      </c>
      <c r="G65">
        <f t="shared" si="15"/>
        <v>-14.498210045560633</v>
      </c>
      <c r="H65" s="25">
        <f t="shared" si="5"/>
        <v>1.2159594680177326</v>
      </c>
      <c r="I65" s="24">
        <f t="shared" si="16"/>
        <v>1.2159594680177326</v>
      </c>
      <c r="J65" s="25">
        <f t="shared" si="6"/>
        <v>153.13119192720291</v>
      </c>
      <c r="K65">
        <f t="shared" si="7"/>
        <v>40.868808072797094</v>
      </c>
      <c r="L65">
        <f t="shared" si="8"/>
        <v>40.868808072797094</v>
      </c>
      <c r="M65">
        <f t="shared" si="9"/>
        <v>1670.259473291125</v>
      </c>
      <c r="N65">
        <f t="shared" si="10"/>
        <v>0.21066395913812935</v>
      </c>
      <c r="O65">
        <f t="shared" si="11"/>
        <v>0.21066395913812935</v>
      </c>
      <c r="P65">
        <f t="shared" si="12"/>
        <v>7.057084851060548E-2</v>
      </c>
      <c r="Q65">
        <f t="shared" si="13"/>
        <v>2.3913274524391541E-4</v>
      </c>
    </row>
    <row r="66" spans="1:17" x14ac:dyDescent="0.25">
      <c r="A66" s="16">
        <v>2010</v>
      </c>
      <c r="B66" s="16">
        <v>5</v>
      </c>
      <c r="C66" s="16">
        <v>65</v>
      </c>
      <c r="D66" s="16">
        <v>197</v>
      </c>
      <c r="E66" s="21">
        <f t="shared" si="1"/>
        <v>35</v>
      </c>
      <c r="F66">
        <f t="shared" si="14"/>
        <v>164.94885781796199</v>
      </c>
      <c r="G66">
        <f t="shared" si="15"/>
        <v>2.3107821082986035E-3</v>
      </c>
      <c r="H66" s="25">
        <f t="shared" si="5"/>
        <v>1.1779607346421785</v>
      </c>
      <c r="I66" s="24">
        <f t="shared" si="16"/>
        <v>1.1779607346421785</v>
      </c>
      <c r="J66" s="25">
        <f t="shared" si="6"/>
        <v>145.46356187564814</v>
      </c>
      <c r="K66">
        <f t="shared" si="7"/>
        <v>51.536438124351861</v>
      </c>
      <c r="L66">
        <f t="shared" si="8"/>
        <v>51.536438124351861</v>
      </c>
      <c r="M66">
        <f t="shared" si="9"/>
        <v>2656.0044545451478</v>
      </c>
      <c r="N66">
        <f t="shared" si="10"/>
        <v>0.26160628489518711</v>
      </c>
      <c r="O66">
        <f t="shared" si="11"/>
        <v>0.26160628489518711</v>
      </c>
      <c r="P66">
        <f t="shared" si="12"/>
        <v>2.1119224833129101E-3</v>
      </c>
      <c r="Q66">
        <f t="shared" si="13"/>
        <v>1.2471333968924735E-2</v>
      </c>
    </row>
    <row r="67" spans="1:17" x14ac:dyDescent="0.25">
      <c r="A67" s="16">
        <v>2010</v>
      </c>
      <c r="B67" s="16">
        <v>6</v>
      </c>
      <c r="C67" s="16">
        <v>66</v>
      </c>
      <c r="D67" s="16">
        <v>175</v>
      </c>
      <c r="E67" s="21">
        <f t="shared" ref="E67:E130" si="17">D78-D67</f>
        <v>57</v>
      </c>
      <c r="F67">
        <f t="shared" si="14"/>
        <v>174.6992563409917</v>
      </c>
      <c r="G67">
        <f t="shared" si="15"/>
        <v>6.8430693095292554</v>
      </c>
      <c r="H67" s="25">
        <f t="shared" si="5"/>
        <v>0.99556681443951867</v>
      </c>
      <c r="I67" s="24">
        <f t="shared" si="16"/>
        <v>0.99556681443951867</v>
      </c>
      <c r="J67" s="25">
        <f t="shared" si="6"/>
        <v>165.94673541450982</v>
      </c>
      <c r="K67">
        <f t="shared" si="7"/>
        <v>9.053264585490183</v>
      </c>
      <c r="L67">
        <f t="shared" si="8"/>
        <v>9.053264585490183</v>
      </c>
      <c r="M67">
        <f t="shared" si="9"/>
        <v>81.961599654890733</v>
      </c>
      <c r="N67">
        <f t="shared" si="10"/>
        <v>5.173294048851533E-2</v>
      </c>
      <c r="O67">
        <f t="shared" si="11"/>
        <v>5.173294048851533E-2</v>
      </c>
      <c r="P67">
        <f t="shared" si="12"/>
        <v>7.6995220513046076E-3</v>
      </c>
      <c r="Q67">
        <f t="shared" si="13"/>
        <v>1.7273469387755102E-2</v>
      </c>
    </row>
    <row r="68" spans="1:17" x14ac:dyDescent="0.25">
      <c r="A68" s="16">
        <v>2010</v>
      </c>
      <c r="B68" s="16">
        <v>7</v>
      </c>
      <c r="C68" s="16">
        <v>67</v>
      </c>
      <c r="D68" s="16">
        <v>198</v>
      </c>
      <c r="E68" s="21">
        <f t="shared" si="17"/>
        <v>18</v>
      </c>
      <c r="F68">
        <f t="shared" si="14"/>
        <v>179.86512950465141</v>
      </c>
      <c r="G68">
        <f t="shared" si="15"/>
        <v>5.666090383821496</v>
      </c>
      <c r="H68" s="25">
        <f t="shared" si="5"/>
        <v>1.1019632678910702</v>
      </c>
      <c r="I68" s="24">
        <f t="shared" si="16"/>
        <v>1.1019632678910702</v>
      </c>
      <c r="J68" s="25">
        <f t="shared" si="6"/>
        <v>182.64428891841203</v>
      </c>
      <c r="K68">
        <f t="shared" si="7"/>
        <v>15.35571108158797</v>
      </c>
      <c r="L68">
        <f t="shared" si="8"/>
        <v>15.35571108158797</v>
      </c>
      <c r="M68">
        <f t="shared" si="9"/>
        <v>235.79786282120358</v>
      </c>
      <c r="N68">
        <f t="shared" si="10"/>
        <v>7.7554096371656417E-2</v>
      </c>
      <c r="O68">
        <f t="shared" si="11"/>
        <v>7.7554096371656417E-2</v>
      </c>
      <c r="P68">
        <f t="shared" si="12"/>
        <v>1.4288904120291859E-4</v>
      </c>
      <c r="Q68">
        <f t="shared" si="13"/>
        <v>2.0661157024793389E-3</v>
      </c>
    </row>
    <row r="69" spans="1:17" x14ac:dyDescent="0.25">
      <c r="A69" s="16">
        <v>2010</v>
      </c>
      <c r="B69" s="16">
        <v>8</v>
      </c>
      <c r="C69" s="16">
        <v>68</v>
      </c>
      <c r="D69" s="16">
        <v>189</v>
      </c>
      <c r="E69" s="21">
        <f t="shared" si="17"/>
        <v>53</v>
      </c>
      <c r="F69">
        <f t="shared" si="14"/>
        <v>172.91035422811606</v>
      </c>
      <c r="G69">
        <f t="shared" si="15"/>
        <v>-3.1906512340334681</v>
      </c>
      <c r="H69" s="25">
        <f t="shared" si="5"/>
        <v>1.1019632678910702</v>
      </c>
      <c r="I69" s="24">
        <f t="shared" si="16"/>
        <v>1.1019632678910702</v>
      </c>
      <c r="J69" s="25">
        <f t="shared" si="6"/>
        <v>186.63318315636397</v>
      </c>
      <c r="K69">
        <f t="shared" si="7"/>
        <v>2.3668168436360304</v>
      </c>
      <c r="L69">
        <f t="shared" si="8"/>
        <v>2.3668168436360304</v>
      </c>
      <c r="M69">
        <f t="shared" si="9"/>
        <v>5.6018219713192217</v>
      </c>
      <c r="N69">
        <f t="shared" si="10"/>
        <v>1.252284044251868E-2</v>
      </c>
      <c r="O69">
        <f t="shared" si="11"/>
        <v>1.252284044251868E-2</v>
      </c>
      <c r="P69">
        <f t="shared" si="12"/>
        <v>1.8337564506595742E-2</v>
      </c>
      <c r="Q69">
        <f t="shared" si="13"/>
        <v>5.4197810811567416E-2</v>
      </c>
    </row>
    <row r="70" spans="1:17" x14ac:dyDescent="0.25">
      <c r="A70" s="16">
        <v>2010</v>
      </c>
      <c r="B70" s="16">
        <v>9</v>
      </c>
      <c r="C70" s="16">
        <v>69</v>
      </c>
      <c r="D70" s="16">
        <v>145</v>
      </c>
      <c r="E70" s="21">
        <f t="shared" si="17"/>
        <v>79</v>
      </c>
      <c r="F70">
        <f t="shared" si="14"/>
        <v>166.2894620042882</v>
      </c>
      <c r="G70">
        <f t="shared" si="15"/>
        <v>-5.5978362046343726</v>
      </c>
      <c r="H70" s="25">
        <f t="shared" si="5"/>
        <v>0.87397086763774534</v>
      </c>
      <c r="I70" s="24">
        <f t="shared" si="16"/>
        <v>0.87397086763774534</v>
      </c>
      <c r="J70" s="25">
        <f t="shared" si="6"/>
        <v>170.59367386172033</v>
      </c>
      <c r="K70">
        <f t="shared" si="7"/>
        <v>-25.593673861720333</v>
      </c>
      <c r="L70">
        <f t="shared" si="8"/>
        <v>25.593673861720333</v>
      </c>
      <c r="M70">
        <f t="shared" si="9"/>
        <v>655.03614174010659</v>
      </c>
      <c r="N70">
        <f t="shared" si="10"/>
        <v>-0.17650809559807126</v>
      </c>
      <c r="O70">
        <f t="shared" si="11"/>
        <v>0.17650809559807126</v>
      </c>
      <c r="P70">
        <f t="shared" si="12"/>
        <v>1.1467600361348531E-2</v>
      </c>
      <c r="Q70">
        <f t="shared" si="13"/>
        <v>4.7562425683709869E-5</v>
      </c>
    </row>
    <row r="71" spans="1:17" x14ac:dyDescent="0.25">
      <c r="A71" s="16">
        <v>2010</v>
      </c>
      <c r="B71" s="16">
        <v>10</v>
      </c>
      <c r="C71" s="16">
        <v>70</v>
      </c>
      <c r="D71" s="16">
        <v>146</v>
      </c>
      <c r="E71" s="21">
        <f t="shared" si="17"/>
        <v>21</v>
      </c>
      <c r="F71">
        <f t="shared" si="14"/>
        <v>173.25504861606009</v>
      </c>
      <c r="G71">
        <f t="shared" si="15"/>
        <v>3.218594673818381</v>
      </c>
      <c r="H71" s="25">
        <f t="shared" si="5"/>
        <v>0.83597213426219119</v>
      </c>
      <c r="I71" s="24">
        <f t="shared" si="16"/>
        <v>0.83597213426219119</v>
      </c>
      <c r="J71" s="25">
        <f t="shared" si="6"/>
        <v>161.52759793391601</v>
      </c>
      <c r="K71">
        <f t="shared" si="7"/>
        <v>-15.527597933916013</v>
      </c>
      <c r="L71">
        <f t="shared" si="8"/>
        <v>15.527597933916013</v>
      </c>
      <c r="M71">
        <f t="shared" si="9"/>
        <v>241.10629759735284</v>
      </c>
      <c r="N71">
        <f t="shared" si="10"/>
        <v>-0.10635341050627406</v>
      </c>
      <c r="O71">
        <f t="shared" si="11"/>
        <v>0.10635341050627406</v>
      </c>
      <c r="P71">
        <f t="shared" si="12"/>
        <v>3.727549456065106E-2</v>
      </c>
      <c r="Q71">
        <f t="shared" si="13"/>
        <v>4.2221805216738595E-4</v>
      </c>
    </row>
    <row r="72" spans="1:17" x14ac:dyDescent="0.25">
      <c r="A72" s="16">
        <v>2010</v>
      </c>
      <c r="B72" s="16">
        <v>11</v>
      </c>
      <c r="C72" s="16">
        <v>71</v>
      </c>
      <c r="D72" s="16">
        <v>149</v>
      </c>
      <c r="E72" s="21">
        <f t="shared" si="17"/>
        <v>17</v>
      </c>
      <c r="F72">
        <f t="shared" si="14"/>
        <v>205.37189902897268</v>
      </c>
      <c r="G72">
        <f t="shared" si="15"/>
        <v>23.498058157198425</v>
      </c>
      <c r="H72" s="25">
        <f t="shared" si="5"/>
        <v>0.71437618746041798</v>
      </c>
      <c r="I72" s="24">
        <f t="shared" si="16"/>
        <v>0.71437618746041798</v>
      </c>
      <c r="J72" s="25">
        <f t="shared" si="6"/>
        <v>177.18801947733891</v>
      </c>
      <c r="K72">
        <f t="shared" si="7"/>
        <v>-28.188019477338912</v>
      </c>
      <c r="L72">
        <f t="shared" si="8"/>
        <v>28.188019477338912</v>
      </c>
      <c r="M72">
        <f t="shared" si="9"/>
        <v>794.56444205483785</v>
      </c>
      <c r="N72">
        <f t="shared" si="10"/>
        <v>-0.18918133877408666</v>
      </c>
      <c r="O72">
        <f t="shared" si="11"/>
        <v>0.18918133877408666</v>
      </c>
      <c r="P72">
        <f t="shared" si="12"/>
        <v>9.8354762077249705E-2</v>
      </c>
      <c r="Q72">
        <f t="shared" si="13"/>
        <v>5.2069726588892397E-2</v>
      </c>
    </row>
    <row r="73" spans="1:17" x14ac:dyDescent="0.25">
      <c r="A73" s="16">
        <v>2010</v>
      </c>
      <c r="B73" s="16">
        <v>12</v>
      </c>
      <c r="C73" s="16">
        <v>72</v>
      </c>
      <c r="D73" s="16">
        <v>183</v>
      </c>
      <c r="E73" s="21">
        <f t="shared" si="17"/>
        <v>-12</v>
      </c>
      <c r="F73">
        <f t="shared" si="14"/>
        <v>214.66853078006878</v>
      </c>
      <c r="G73">
        <f t="shared" si="15"/>
        <v>13.532151881933096</v>
      </c>
      <c r="H73" s="25">
        <f t="shared" si="5"/>
        <v>0.8587713742875237</v>
      </c>
      <c r="I73" s="24">
        <f t="shared" si="16"/>
        <v>0.8587713742875237</v>
      </c>
      <c r="J73" s="25">
        <f t="shared" si="6"/>
        <v>229.72872856045862</v>
      </c>
      <c r="K73">
        <f t="shared" si="7"/>
        <v>-46.72872856045862</v>
      </c>
      <c r="L73">
        <f t="shared" si="8"/>
        <v>46.72872856045862</v>
      </c>
      <c r="M73">
        <f t="shared" si="9"/>
        <v>2183.5740728770211</v>
      </c>
      <c r="N73">
        <f t="shared" si="10"/>
        <v>-0.25534824349977386</v>
      </c>
      <c r="O73">
        <f t="shared" si="11"/>
        <v>0.25534824349977386</v>
      </c>
      <c r="P73">
        <f t="shared" si="12"/>
        <v>2.736447594701626E-2</v>
      </c>
      <c r="Q73">
        <f t="shared" si="13"/>
        <v>7.6443011137985609E-3</v>
      </c>
    </row>
    <row r="74" spans="1:17" x14ac:dyDescent="0.25">
      <c r="A74" s="16">
        <v>2011</v>
      </c>
      <c r="B74" s="16">
        <v>1</v>
      </c>
      <c r="C74" s="16">
        <v>73</v>
      </c>
      <c r="D74" s="16">
        <v>199</v>
      </c>
      <c r="E74" s="21">
        <f t="shared" si="17"/>
        <v>13</v>
      </c>
      <c r="F74">
        <f t="shared" si="14"/>
        <v>189.94789634376568</v>
      </c>
      <c r="G74">
        <f t="shared" si="15"/>
        <v>-13.311889858232012</v>
      </c>
      <c r="H74" s="25">
        <f t="shared" si="5"/>
        <v>1.071564281190627</v>
      </c>
      <c r="I74" s="24">
        <f t="shared" si="16"/>
        <v>1.071564281190627</v>
      </c>
      <c r="J74" s="25">
        <f t="shared" si="6"/>
        <v>229.2722469431925</v>
      </c>
      <c r="K74">
        <f t="shared" si="7"/>
        <v>-30.272246943192499</v>
      </c>
      <c r="L74">
        <f t="shared" si="8"/>
        <v>30.272246943192499</v>
      </c>
      <c r="M74">
        <f t="shared" si="9"/>
        <v>916.4089349896276</v>
      </c>
      <c r="N74">
        <f t="shared" si="10"/>
        <v>-0.15212184393564071</v>
      </c>
      <c r="O74">
        <f t="shared" si="11"/>
        <v>0.15212184393564071</v>
      </c>
      <c r="P74">
        <f t="shared" si="12"/>
        <v>4.1228232022047583E-2</v>
      </c>
      <c r="Q74">
        <f t="shared" si="13"/>
        <v>9.1159314158733365E-3</v>
      </c>
    </row>
    <row r="75" spans="1:17" x14ac:dyDescent="0.25">
      <c r="A75" s="16">
        <v>2011</v>
      </c>
      <c r="B75" s="16">
        <v>2</v>
      </c>
      <c r="C75" s="16">
        <v>74</v>
      </c>
      <c r="D75" s="16">
        <v>218</v>
      </c>
      <c r="E75" s="21">
        <f t="shared" si="17"/>
        <v>2</v>
      </c>
      <c r="F75">
        <f t="shared" si="14"/>
        <v>222.57085938145354</v>
      </c>
      <c r="G75">
        <f t="shared" si="15"/>
        <v>18.923072013776103</v>
      </c>
      <c r="H75" s="25">
        <f t="shared" si="5"/>
        <v>0.95756808106396452</v>
      </c>
      <c r="I75" s="24">
        <f t="shared" si="16"/>
        <v>0.95756808106396452</v>
      </c>
      <c r="J75" s="25">
        <f t="shared" si="6"/>
        <v>177.59357456659762</v>
      </c>
      <c r="K75">
        <f t="shared" si="7"/>
        <v>40.406425433402376</v>
      </c>
      <c r="L75">
        <f t="shared" si="8"/>
        <v>40.406425433402376</v>
      </c>
      <c r="M75">
        <f t="shared" si="9"/>
        <v>1632.6792163051064</v>
      </c>
      <c r="N75">
        <f t="shared" si="10"/>
        <v>0.18535057538257971</v>
      </c>
      <c r="O75">
        <f t="shared" si="11"/>
        <v>0.18535057538257971</v>
      </c>
      <c r="P75">
        <f t="shared" si="12"/>
        <v>5.8192255749075425E-2</v>
      </c>
      <c r="Q75">
        <f t="shared" si="13"/>
        <v>1.6496927868024577E-2</v>
      </c>
    </row>
    <row r="76" spans="1:17" x14ac:dyDescent="0.25">
      <c r="A76" s="16">
        <v>2011</v>
      </c>
      <c r="B76" s="16">
        <v>3</v>
      </c>
      <c r="C76" s="16">
        <v>75</v>
      </c>
      <c r="D76" s="16">
        <v>190</v>
      </c>
      <c r="E76" s="21">
        <f t="shared" si="17"/>
        <v>60</v>
      </c>
      <c r="F76">
        <f t="shared" si="14"/>
        <v>180.38702679430691</v>
      </c>
      <c r="G76">
        <f t="shared" si="15"/>
        <v>-23.958936216234918</v>
      </c>
      <c r="H76" s="25">
        <f t="shared" si="5"/>
        <v>1.0943635212159595</v>
      </c>
      <c r="I76" s="24">
        <f t="shared" si="16"/>
        <v>1.0943635212159595</v>
      </c>
      <c r="J76" s="25">
        <f t="shared" si="6"/>
        <v>242.58829491644562</v>
      </c>
      <c r="K76">
        <f t="shared" si="7"/>
        <v>-52.588294916445619</v>
      </c>
      <c r="L76">
        <f t="shared" si="8"/>
        <v>52.588294916445619</v>
      </c>
      <c r="M76">
        <f t="shared" si="9"/>
        <v>2765.5287622190604</v>
      </c>
      <c r="N76">
        <f t="shared" si="10"/>
        <v>-0.27678049956024009</v>
      </c>
      <c r="O76">
        <f t="shared" si="11"/>
        <v>0.27678049956024009</v>
      </c>
      <c r="P76">
        <f t="shared" si="12"/>
        <v>0.15315255660798924</v>
      </c>
      <c r="Q76">
        <f t="shared" si="13"/>
        <v>4.8864265927977837E-2</v>
      </c>
    </row>
    <row r="77" spans="1:17" x14ac:dyDescent="0.25">
      <c r="A77" s="16">
        <v>2011</v>
      </c>
      <c r="B77" s="16">
        <v>4</v>
      </c>
      <c r="C77" s="16">
        <v>76</v>
      </c>
      <c r="D77" s="16">
        <v>232</v>
      </c>
      <c r="E77" s="21">
        <f t="shared" si="17"/>
        <v>-2</v>
      </c>
      <c r="F77">
        <f t="shared" si="14"/>
        <v>187.36795753204066</v>
      </c>
      <c r="G77">
        <f t="shared" si="15"/>
        <v>-2.2467641135835921</v>
      </c>
      <c r="H77" s="25">
        <f t="shared" si="5"/>
        <v>1.2159594680177326</v>
      </c>
      <c r="I77" s="24">
        <f t="shared" si="16"/>
        <v>1.2159594680177326</v>
      </c>
      <c r="J77" s="25">
        <f t="shared" si="6"/>
        <v>157.64405004608972</v>
      </c>
      <c r="K77">
        <f t="shared" si="7"/>
        <v>74.355949953910283</v>
      </c>
      <c r="L77">
        <f t="shared" si="8"/>
        <v>74.355949953910283</v>
      </c>
      <c r="M77">
        <f t="shared" si="9"/>
        <v>5528.8072935484106</v>
      </c>
      <c r="N77">
        <f t="shared" si="10"/>
        <v>0.32049978428409603</v>
      </c>
      <c r="O77">
        <f t="shared" si="11"/>
        <v>0.32049978428409603</v>
      </c>
      <c r="P77">
        <f t="shared" si="12"/>
        <v>3.8803643562763578E-2</v>
      </c>
      <c r="Q77">
        <f t="shared" si="13"/>
        <v>0</v>
      </c>
    </row>
    <row r="78" spans="1:17" x14ac:dyDescent="0.25">
      <c r="A78" s="16">
        <v>2011</v>
      </c>
      <c r="B78" s="16">
        <v>5</v>
      </c>
      <c r="C78" s="16">
        <v>77</v>
      </c>
      <c r="D78" s="16">
        <v>232</v>
      </c>
      <c r="E78" s="21">
        <f t="shared" si="17"/>
        <v>29</v>
      </c>
      <c r="F78">
        <f t="shared" ref="F78:F109" si="18">alpha5*(D78/H78)+(1-alpha5)*(F77+G77)</f>
        <v>195.7706660591416</v>
      </c>
      <c r="G78">
        <f t="shared" ref="G78:G109" si="19">beta5*(F78-F77)+(1-beta5)*G77</f>
        <v>5.2265447768853157</v>
      </c>
      <c r="H78" s="25">
        <f t="shared" si="5"/>
        <v>1.1779607346421785</v>
      </c>
      <c r="I78" s="24">
        <f t="shared" ref="I78:I109" si="20">gamma5*(D78/F78)+(1-gamma5)*H78</f>
        <v>1.1779607346421785</v>
      </c>
      <c r="J78" s="25">
        <f t="shared" si="6"/>
        <v>186.29915415309924</v>
      </c>
      <c r="K78">
        <f t="shared" si="7"/>
        <v>45.700845846900762</v>
      </c>
      <c r="L78">
        <f t="shared" si="8"/>
        <v>45.700845846900762</v>
      </c>
      <c r="M78">
        <f t="shared" si="9"/>
        <v>2088.5673111221868</v>
      </c>
      <c r="N78">
        <f t="shared" si="10"/>
        <v>0.19698640451250329</v>
      </c>
      <c r="O78">
        <f t="shared" si="11"/>
        <v>0.19698640451250329</v>
      </c>
      <c r="P78">
        <f t="shared" si="12"/>
        <v>3.6452563531003445E-3</v>
      </c>
      <c r="Q78">
        <f t="shared" si="13"/>
        <v>4.7562425683709865E-3</v>
      </c>
    </row>
    <row r="79" spans="1:17" x14ac:dyDescent="0.25">
      <c r="A79" s="16">
        <v>2011</v>
      </c>
      <c r="B79" s="16">
        <v>6</v>
      </c>
      <c r="C79" s="16">
        <v>78</v>
      </c>
      <c r="D79" s="16">
        <v>216</v>
      </c>
      <c r="E79" s="21">
        <f t="shared" si="17"/>
        <v>36</v>
      </c>
      <c r="F79">
        <f t="shared" si="18"/>
        <v>215.36950348820233</v>
      </c>
      <c r="G79">
        <f t="shared" si="19"/>
        <v>15.312357105618558</v>
      </c>
      <c r="H79" s="25">
        <f t="shared" ref="H79:H133" si="21">I67</f>
        <v>0.99556681443951867</v>
      </c>
      <c r="I79" s="24">
        <f t="shared" si="20"/>
        <v>0.99556681443951867</v>
      </c>
      <c r="J79" s="25">
        <f t="shared" ref="J79:J121" si="22">(F78+G78)+H79</f>
        <v>201.99277765046642</v>
      </c>
      <c r="K79">
        <f t="shared" ref="K79:K134" si="23">D79-J79</f>
        <v>14.007222349533578</v>
      </c>
      <c r="L79">
        <f t="shared" ref="L79:L134" si="24">ABS(K79)</f>
        <v>14.007222349533578</v>
      </c>
      <c r="M79">
        <f t="shared" ref="M79:M134" si="25">K79^2</f>
        <v>196.20227794927297</v>
      </c>
      <c r="N79">
        <f t="shared" ref="N79:N134" si="26">K79/D79</f>
        <v>6.4848251618211006E-2</v>
      </c>
      <c r="O79">
        <f t="shared" ref="O79:O134" si="27">ABS(N79)</f>
        <v>6.4848251618211006E-2</v>
      </c>
      <c r="P79">
        <f t="shared" ref="P79:P132" si="28">((J80-D80)/D79)^2</f>
        <v>2.2370167800181287E-3</v>
      </c>
      <c r="Q79">
        <f t="shared" ref="Q79:Q132" si="29">((D80-D79)/D79)^2</f>
        <v>1.4489026063100135E-2</v>
      </c>
    </row>
    <row r="80" spans="1:17" x14ac:dyDescent="0.25">
      <c r="A80" s="16">
        <v>2011</v>
      </c>
      <c r="B80" s="16">
        <v>7</v>
      </c>
      <c r="C80" s="16">
        <v>79</v>
      </c>
      <c r="D80" s="16">
        <v>242</v>
      </c>
      <c r="E80" s="21">
        <f t="shared" si="17"/>
        <v>-14</v>
      </c>
      <c r="F80">
        <f t="shared" si="18"/>
        <v>220.71256021361063</v>
      </c>
      <c r="G80">
        <f t="shared" si="19"/>
        <v>8.316361747261416</v>
      </c>
      <c r="H80" s="25">
        <f t="shared" si="21"/>
        <v>1.1019632678910702</v>
      </c>
      <c r="I80" s="24">
        <f t="shared" si="20"/>
        <v>1.1019632678910702</v>
      </c>
      <c r="J80" s="25">
        <f t="shared" si="22"/>
        <v>231.78382386171197</v>
      </c>
      <c r="K80">
        <f t="shared" si="23"/>
        <v>10.216176138288034</v>
      </c>
      <c r="L80">
        <f t="shared" si="24"/>
        <v>10.216176138288034</v>
      </c>
      <c r="M80">
        <f t="shared" si="25"/>
        <v>104.37025488852581</v>
      </c>
      <c r="N80">
        <f t="shared" si="26"/>
        <v>4.2215603877223284E-2</v>
      </c>
      <c r="O80">
        <f t="shared" si="27"/>
        <v>4.2215603877223284E-2</v>
      </c>
      <c r="P80">
        <f t="shared" si="28"/>
        <v>6.4182353815084325E-4</v>
      </c>
      <c r="Q80">
        <f t="shared" si="29"/>
        <v>5.5324089884570731E-3</v>
      </c>
    </row>
    <row r="81" spans="1:17" x14ac:dyDescent="0.25">
      <c r="A81" s="16">
        <v>2011</v>
      </c>
      <c r="B81" s="16">
        <v>8</v>
      </c>
      <c r="C81" s="16">
        <v>80</v>
      </c>
      <c r="D81" s="16">
        <v>224</v>
      </c>
      <c r="E81" s="21">
        <f t="shared" si="17"/>
        <v>39</v>
      </c>
      <c r="F81">
        <f t="shared" si="18"/>
        <v>205.84243053143098</v>
      </c>
      <c r="G81">
        <f t="shared" si="19"/>
        <v>-7.9548488924501184</v>
      </c>
      <c r="H81" s="25">
        <f t="shared" si="21"/>
        <v>1.1019632678910702</v>
      </c>
      <c r="I81" s="24">
        <f t="shared" si="20"/>
        <v>1.1019632678910702</v>
      </c>
      <c r="J81" s="25">
        <f t="shared" si="22"/>
        <v>230.13088522876313</v>
      </c>
      <c r="K81">
        <f t="shared" si="23"/>
        <v>-6.1308852287631339</v>
      </c>
      <c r="L81">
        <f t="shared" si="24"/>
        <v>6.1308852287631339</v>
      </c>
      <c r="M81">
        <f t="shared" si="25"/>
        <v>37.587753688265984</v>
      </c>
      <c r="N81">
        <f t="shared" si="26"/>
        <v>-2.7370023342692562E-2</v>
      </c>
      <c r="O81">
        <f t="shared" si="27"/>
        <v>2.7370023342692562E-2</v>
      </c>
      <c r="P81">
        <f t="shared" si="28"/>
        <v>2.0105154209795344E-2</v>
      </c>
      <c r="Q81">
        <f t="shared" si="29"/>
        <v>6.475207270408162E-2</v>
      </c>
    </row>
    <row r="82" spans="1:17" x14ac:dyDescent="0.25">
      <c r="A82" s="16">
        <v>2011</v>
      </c>
      <c r="B82" s="16">
        <v>9</v>
      </c>
      <c r="C82" s="16">
        <v>81</v>
      </c>
      <c r="D82" s="16">
        <v>167</v>
      </c>
      <c r="E82" s="21">
        <f t="shared" si="17"/>
        <v>80</v>
      </c>
      <c r="F82">
        <f t="shared" si="18"/>
        <v>191.76069168915561</v>
      </c>
      <c r="G82">
        <f t="shared" si="19"/>
        <v>-12.254417770445796</v>
      </c>
      <c r="H82" s="25">
        <f t="shared" si="21"/>
        <v>0.87397086763774534</v>
      </c>
      <c r="I82" s="24">
        <f t="shared" si="20"/>
        <v>0.87397086763774534</v>
      </c>
      <c r="J82" s="25">
        <f t="shared" si="22"/>
        <v>198.76155250661861</v>
      </c>
      <c r="K82">
        <f t="shared" si="23"/>
        <v>-31.761552506618614</v>
      </c>
      <c r="L82">
        <f t="shared" si="24"/>
        <v>31.761552506618614</v>
      </c>
      <c r="M82">
        <f t="shared" si="25"/>
        <v>1008.7962176306911</v>
      </c>
      <c r="N82">
        <f t="shared" si="26"/>
        <v>-0.19018893716538093</v>
      </c>
      <c r="O82">
        <f t="shared" si="27"/>
        <v>0.19018893716538093</v>
      </c>
      <c r="P82">
        <f t="shared" si="28"/>
        <v>7.3756686092721476E-3</v>
      </c>
      <c r="Q82">
        <f t="shared" si="29"/>
        <v>3.585643085087311E-5</v>
      </c>
    </row>
    <row r="83" spans="1:17" x14ac:dyDescent="0.25">
      <c r="A83" s="16">
        <v>2011</v>
      </c>
      <c r="B83" s="16">
        <v>10</v>
      </c>
      <c r="C83" s="16">
        <v>82</v>
      </c>
      <c r="D83" s="16">
        <v>166</v>
      </c>
      <c r="E83" s="21">
        <f t="shared" si="17"/>
        <v>28</v>
      </c>
      <c r="F83">
        <f t="shared" si="18"/>
        <v>196.66965458271207</v>
      </c>
      <c r="G83">
        <f t="shared" si="19"/>
        <v>-0.20994856201132173</v>
      </c>
      <c r="H83" s="25">
        <f t="shared" si="21"/>
        <v>0.83597213426219119</v>
      </c>
      <c r="I83" s="24">
        <f t="shared" si="20"/>
        <v>0.83597213426219119</v>
      </c>
      <c r="J83" s="25">
        <f t="shared" si="22"/>
        <v>180.342246052972</v>
      </c>
      <c r="K83">
        <f t="shared" si="23"/>
        <v>-14.342246052972001</v>
      </c>
      <c r="L83">
        <f t="shared" si="24"/>
        <v>14.342246052972001</v>
      </c>
      <c r="M83">
        <f t="shared" si="25"/>
        <v>205.70002184399095</v>
      </c>
      <c r="N83">
        <f t="shared" si="26"/>
        <v>-8.6399072608265071E-2</v>
      </c>
      <c r="O83">
        <f t="shared" si="27"/>
        <v>8.6399072608265071E-2</v>
      </c>
      <c r="P83">
        <f t="shared" si="28"/>
        <v>2.4861466810842611E-2</v>
      </c>
      <c r="Q83">
        <f t="shared" si="29"/>
        <v>9.0724343155755549E-4</v>
      </c>
    </row>
    <row r="84" spans="1:17" x14ac:dyDescent="0.25">
      <c r="A84" s="16">
        <v>2011</v>
      </c>
      <c r="B84" s="16">
        <v>11</v>
      </c>
      <c r="C84" s="16">
        <v>83</v>
      </c>
      <c r="D84" s="16">
        <v>171</v>
      </c>
      <c r="E84" s="21">
        <f t="shared" si="17"/>
        <v>21</v>
      </c>
      <c r="F84">
        <f t="shared" si="18"/>
        <v>235.0897935915911</v>
      </c>
      <c r="G84">
        <f t="shared" si="19"/>
        <v>26.898865801266901</v>
      </c>
      <c r="H84" s="25">
        <f t="shared" si="21"/>
        <v>0.71437618746041798</v>
      </c>
      <c r="I84" s="24">
        <f t="shared" si="20"/>
        <v>0.71437618746041798</v>
      </c>
      <c r="J84" s="25">
        <f t="shared" si="22"/>
        <v>197.17408220816117</v>
      </c>
      <c r="K84">
        <f t="shared" si="23"/>
        <v>-26.174082208161167</v>
      </c>
      <c r="L84">
        <f t="shared" si="24"/>
        <v>26.174082208161167</v>
      </c>
      <c r="M84">
        <f t="shared" si="25"/>
        <v>685.08257943957892</v>
      </c>
      <c r="N84">
        <f t="shared" si="26"/>
        <v>-0.15306480823486063</v>
      </c>
      <c r="O84">
        <f t="shared" si="27"/>
        <v>0.15306480823486063</v>
      </c>
      <c r="P84">
        <f t="shared" si="28"/>
        <v>8.8419042290607583E-2</v>
      </c>
      <c r="Q84">
        <f t="shared" si="29"/>
        <v>5.7487774015936521E-2</v>
      </c>
    </row>
    <row r="85" spans="1:17" x14ac:dyDescent="0.25">
      <c r="A85" s="16">
        <v>2011</v>
      </c>
      <c r="B85" s="16">
        <v>12</v>
      </c>
      <c r="C85" s="16">
        <v>84</v>
      </c>
      <c r="D85" s="16">
        <v>212</v>
      </c>
      <c r="E85" s="21">
        <f t="shared" si="17"/>
        <v>-16</v>
      </c>
      <c r="F85">
        <f t="shared" si="18"/>
        <v>248.37282605766194</v>
      </c>
      <c r="G85">
        <f t="shared" si="19"/>
        <v>17.343901743579721</v>
      </c>
      <c r="H85" s="25">
        <f t="shared" si="21"/>
        <v>0.8587713742875237</v>
      </c>
      <c r="I85" s="24">
        <f t="shared" si="20"/>
        <v>0.8587713742875237</v>
      </c>
      <c r="J85" s="25">
        <f t="shared" si="22"/>
        <v>262.84743076714551</v>
      </c>
      <c r="K85">
        <f t="shared" si="23"/>
        <v>-50.847430767145511</v>
      </c>
      <c r="L85">
        <f t="shared" si="24"/>
        <v>50.847430767145511</v>
      </c>
      <c r="M85">
        <f t="shared" si="25"/>
        <v>2585.4612156196558</v>
      </c>
      <c r="N85">
        <f t="shared" si="26"/>
        <v>-0.2398463715431392</v>
      </c>
      <c r="O85">
        <f t="shared" si="27"/>
        <v>0.2398463715431392</v>
      </c>
      <c r="P85">
        <f t="shared" si="28"/>
        <v>4.8708265307738322E-2</v>
      </c>
      <c r="Q85">
        <f t="shared" si="29"/>
        <v>1.4239943040227838E-3</v>
      </c>
    </row>
    <row r="86" spans="1:17" x14ac:dyDescent="0.25">
      <c r="A86" s="16">
        <v>2012</v>
      </c>
      <c r="B86" s="16">
        <v>1</v>
      </c>
      <c r="C86" s="16">
        <v>85</v>
      </c>
      <c r="D86" s="16">
        <v>220</v>
      </c>
      <c r="E86" s="21">
        <f t="shared" si="17"/>
        <v>11</v>
      </c>
      <c r="F86">
        <f t="shared" si="18"/>
        <v>211.33262736134449</v>
      </c>
      <c r="G86">
        <f t="shared" si="19"/>
        <v>-20.820352490469642</v>
      </c>
      <c r="H86" s="25">
        <f t="shared" si="21"/>
        <v>1.071564281190627</v>
      </c>
      <c r="I86" s="24">
        <f t="shared" si="20"/>
        <v>1.071564281190627</v>
      </c>
      <c r="J86" s="25">
        <f t="shared" si="22"/>
        <v>266.78829208243224</v>
      </c>
      <c r="K86">
        <f t="shared" si="23"/>
        <v>-46.788292082432235</v>
      </c>
      <c r="L86">
        <f t="shared" si="24"/>
        <v>46.788292082432235</v>
      </c>
      <c r="M86">
        <f t="shared" si="25"/>
        <v>2189.144275990991</v>
      </c>
      <c r="N86">
        <f t="shared" si="26"/>
        <v>-0.21267405492014652</v>
      </c>
      <c r="O86">
        <f t="shared" si="27"/>
        <v>0.21267405492014652</v>
      </c>
      <c r="P86">
        <f t="shared" si="28"/>
        <v>7.0780563720469175E-2</v>
      </c>
      <c r="Q86">
        <f t="shared" si="29"/>
        <v>1.8595041322314047E-2</v>
      </c>
    </row>
    <row r="87" spans="1:17" x14ac:dyDescent="0.25">
      <c r="A87" s="16">
        <v>2012</v>
      </c>
      <c r="B87" s="16">
        <v>2</v>
      </c>
      <c r="C87" s="16">
        <v>86</v>
      </c>
      <c r="D87" s="16">
        <v>250</v>
      </c>
      <c r="E87" s="21">
        <f t="shared" si="17"/>
        <v>-4</v>
      </c>
      <c r="F87">
        <f t="shared" si="18"/>
        <v>254.03973642623737</v>
      </c>
      <c r="G87">
        <f t="shared" si="19"/>
        <v>23.760291007018655</v>
      </c>
      <c r="H87" s="25">
        <f t="shared" si="21"/>
        <v>0.95756808106396452</v>
      </c>
      <c r="I87" s="24">
        <f t="shared" si="20"/>
        <v>0.95756808106396452</v>
      </c>
      <c r="J87" s="25">
        <f t="shared" si="22"/>
        <v>191.4698429519388</v>
      </c>
      <c r="K87">
        <f t="shared" si="23"/>
        <v>58.530157048061199</v>
      </c>
      <c r="L87">
        <f t="shared" si="24"/>
        <v>58.530157048061199</v>
      </c>
      <c r="M87">
        <f t="shared" si="25"/>
        <v>3425.7792840707079</v>
      </c>
      <c r="N87">
        <f t="shared" si="26"/>
        <v>0.2341206281922448</v>
      </c>
      <c r="O87">
        <f t="shared" si="27"/>
        <v>0.2341206281922448</v>
      </c>
      <c r="P87">
        <f t="shared" si="28"/>
        <v>3.8250583468940037E-2</v>
      </c>
      <c r="Q87">
        <f t="shared" si="29"/>
        <v>6.4000000000000003E-3</v>
      </c>
    </row>
    <row r="88" spans="1:17" x14ac:dyDescent="0.25">
      <c r="A88" s="16">
        <v>2012</v>
      </c>
      <c r="B88" s="16">
        <v>3</v>
      </c>
      <c r="C88" s="16">
        <v>87</v>
      </c>
      <c r="D88" s="16">
        <v>230</v>
      </c>
      <c r="E88" s="21">
        <f t="shared" si="17"/>
        <v>68</v>
      </c>
      <c r="F88">
        <f t="shared" si="18"/>
        <v>216.91353312264269</v>
      </c>
      <c r="G88">
        <f t="shared" si="19"/>
        <v>-18.967043443576536</v>
      </c>
      <c r="H88" s="25">
        <f t="shared" si="21"/>
        <v>1.0943635212159595</v>
      </c>
      <c r="I88" s="24">
        <f t="shared" si="20"/>
        <v>1.0943635212159595</v>
      </c>
      <c r="J88" s="25">
        <f t="shared" si="22"/>
        <v>278.89439095447199</v>
      </c>
      <c r="K88">
        <f t="shared" si="23"/>
        <v>-48.894390954471987</v>
      </c>
      <c r="L88">
        <f t="shared" si="24"/>
        <v>48.894390954471987</v>
      </c>
      <c r="M88">
        <f t="shared" si="25"/>
        <v>2390.6614668087523</v>
      </c>
      <c r="N88">
        <f t="shared" si="26"/>
        <v>-0.21258430849770429</v>
      </c>
      <c r="O88">
        <f t="shared" si="27"/>
        <v>0.21258430849770429</v>
      </c>
      <c r="P88">
        <f t="shared" si="28"/>
        <v>7.228511711695626E-2</v>
      </c>
      <c r="Q88">
        <f t="shared" si="29"/>
        <v>1.8166351606805294E-2</v>
      </c>
    </row>
    <row r="89" spans="1:17" x14ac:dyDescent="0.25">
      <c r="A89" s="16">
        <v>2012</v>
      </c>
      <c r="B89" s="16">
        <v>4</v>
      </c>
      <c r="C89" s="16">
        <v>88</v>
      </c>
      <c r="D89" s="16">
        <v>261</v>
      </c>
      <c r="E89" s="21">
        <f t="shared" si="17"/>
        <v>8</v>
      </c>
      <c r="F89">
        <f t="shared" si="18"/>
        <v>212.97975386655762</v>
      </c>
      <c r="G89">
        <f t="shared" si="19"/>
        <v>-8.4173917663714004</v>
      </c>
      <c r="H89" s="25">
        <f t="shared" si="21"/>
        <v>1.2159594680177326</v>
      </c>
      <c r="I89" s="24">
        <f t="shared" si="20"/>
        <v>1.2159594680177326</v>
      </c>
      <c r="J89" s="25">
        <f t="shared" si="22"/>
        <v>199.16244914708389</v>
      </c>
      <c r="K89">
        <f t="shared" si="23"/>
        <v>61.83755085291611</v>
      </c>
      <c r="L89">
        <f t="shared" si="24"/>
        <v>61.83755085291611</v>
      </c>
      <c r="M89">
        <f t="shared" si="25"/>
        <v>3823.882695486986</v>
      </c>
      <c r="N89">
        <f t="shared" si="26"/>
        <v>0.23692548219508089</v>
      </c>
      <c r="O89">
        <f t="shared" si="27"/>
        <v>0.23692548219508089</v>
      </c>
      <c r="P89">
        <f t="shared" si="28"/>
        <v>3.1414068076303932E-2</v>
      </c>
      <c r="Q89">
        <f t="shared" si="29"/>
        <v>1.1890606420927466E-3</v>
      </c>
    </row>
    <row r="90" spans="1:17" x14ac:dyDescent="0.25">
      <c r="A90" s="16">
        <v>2012</v>
      </c>
      <c r="B90" s="16">
        <v>5</v>
      </c>
      <c r="C90" s="16">
        <v>89</v>
      </c>
      <c r="D90" s="16">
        <v>252</v>
      </c>
      <c r="E90" s="21">
        <f t="shared" si="17"/>
        <v>32</v>
      </c>
      <c r="F90">
        <f t="shared" si="18"/>
        <v>212.99479045459412</v>
      </c>
      <c r="G90">
        <f t="shared" si="19"/>
        <v>-2.4999023360977892</v>
      </c>
      <c r="H90" s="25">
        <f t="shared" si="21"/>
        <v>1.1779607346421785</v>
      </c>
      <c r="I90" s="24">
        <f t="shared" si="20"/>
        <v>1.1779607346421785</v>
      </c>
      <c r="J90" s="25">
        <f t="shared" si="22"/>
        <v>205.74032283482839</v>
      </c>
      <c r="K90">
        <f t="shared" si="23"/>
        <v>46.25967716517161</v>
      </c>
      <c r="L90">
        <f t="shared" si="24"/>
        <v>46.25967716517161</v>
      </c>
      <c r="M90">
        <f t="shared" si="25"/>
        <v>2139.9577314258995</v>
      </c>
      <c r="N90">
        <f t="shared" si="26"/>
        <v>0.18357014748083972</v>
      </c>
      <c r="O90">
        <f t="shared" si="27"/>
        <v>0.18357014748083972</v>
      </c>
      <c r="P90">
        <f t="shared" si="28"/>
        <v>4.2920930700652291E-3</v>
      </c>
      <c r="Q90">
        <f t="shared" si="29"/>
        <v>9.0702947845804974E-3</v>
      </c>
    </row>
    <row r="91" spans="1:17" x14ac:dyDescent="0.25">
      <c r="A91" s="16">
        <v>2012</v>
      </c>
      <c r="B91" s="16">
        <v>6</v>
      </c>
      <c r="C91" s="16">
        <v>90</v>
      </c>
      <c r="D91" s="16">
        <v>228</v>
      </c>
      <c r="E91" s="21">
        <f t="shared" si="17"/>
        <v>51</v>
      </c>
      <c r="F91">
        <f t="shared" si="18"/>
        <v>227.16802455470531</v>
      </c>
      <c r="G91">
        <f t="shared" si="19"/>
        <v>9.2005360766640543</v>
      </c>
      <c r="H91" s="25">
        <f t="shared" si="21"/>
        <v>0.99556681443951867</v>
      </c>
      <c r="I91" s="24">
        <f t="shared" si="20"/>
        <v>0.99556681443951867</v>
      </c>
      <c r="J91" s="25">
        <f t="shared" si="22"/>
        <v>211.49045493293585</v>
      </c>
      <c r="K91">
        <f t="shared" si="23"/>
        <v>16.509545067064153</v>
      </c>
      <c r="L91">
        <f t="shared" si="24"/>
        <v>16.509545067064153</v>
      </c>
      <c r="M91">
        <f t="shared" si="25"/>
        <v>272.56507832142228</v>
      </c>
      <c r="N91">
        <f t="shared" si="26"/>
        <v>7.2410285381860312E-2</v>
      </c>
      <c r="O91">
        <f t="shared" si="27"/>
        <v>7.2410285381860312E-2</v>
      </c>
      <c r="P91">
        <f t="shared" si="28"/>
        <v>1.2537591373850254E-2</v>
      </c>
      <c r="Q91">
        <f t="shared" si="29"/>
        <v>2.3564943059402894E-2</v>
      </c>
    </row>
    <row r="92" spans="1:17" x14ac:dyDescent="0.25">
      <c r="A92" s="16">
        <v>2012</v>
      </c>
      <c r="B92" s="16">
        <v>7</v>
      </c>
      <c r="C92" s="16">
        <v>91</v>
      </c>
      <c r="D92" s="16">
        <v>263</v>
      </c>
      <c r="E92" s="21">
        <f t="shared" si="17"/>
        <v>25</v>
      </c>
      <c r="F92">
        <f t="shared" si="18"/>
        <v>238.43589891674856</v>
      </c>
      <c r="G92">
        <f t="shared" si="19"/>
        <v>10.65129876783314</v>
      </c>
      <c r="H92" s="25">
        <f t="shared" si="21"/>
        <v>1.1019632678910702</v>
      </c>
      <c r="I92" s="24">
        <f t="shared" si="20"/>
        <v>1.1019632678910702</v>
      </c>
      <c r="J92" s="25">
        <f t="shared" si="22"/>
        <v>237.47052389926046</v>
      </c>
      <c r="K92">
        <f t="shared" si="23"/>
        <v>25.529476100739544</v>
      </c>
      <c r="L92">
        <f t="shared" si="24"/>
        <v>25.529476100739544</v>
      </c>
      <c r="M92">
        <f t="shared" si="25"/>
        <v>651.75414997823157</v>
      </c>
      <c r="N92">
        <f t="shared" si="26"/>
        <v>9.7070251333610427E-2</v>
      </c>
      <c r="O92">
        <f t="shared" si="27"/>
        <v>9.7070251333610427E-2</v>
      </c>
      <c r="P92">
        <f t="shared" si="28"/>
        <v>1.4704199252233026E-4</v>
      </c>
      <c r="Q92">
        <f t="shared" si="29"/>
        <v>3.7010799635674939E-3</v>
      </c>
    </row>
    <row r="93" spans="1:17" x14ac:dyDescent="0.25">
      <c r="A93" s="16">
        <v>2012</v>
      </c>
      <c r="B93" s="16">
        <v>8</v>
      </c>
      <c r="C93" s="16">
        <v>92</v>
      </c>
      <c r="D93" s="16">
        <v>247</v>
      </c>
      <c r="E93" s="21">
        <f t="shared" si="17"/>
        <v>55</v>
      </c>
      <c r="F93">
        <f t="shared" si="18"/>
        <v>226.63312392352589</v>
      </c>
      <c r="G93">
        <f t="shared" si="19"/>
        <v>-5.1059349213419765</v>
      </c>
      <c r="H93" s="25">
        <f t="shared" si="21"/>
        <v>1.1019632678910702</v>
      </c>
      <c r="I93" s="24">
        <f t="shared" si="20"/>
        <v>1.1019632678910702</v>
      </c>
      <c r="J93" s="25">
        <f t="shared" si="22"/>
        <v>250.18916095247278</v>
      </c>
      <c r="K93">
        <f t="shared" si="23"/>
        <v>-3.1891609524727755</v>
      </c>
      <c r="L93">
        <f t="shared" si="24"/>
        <v>3.1891609524727755</v>
      </c>
      <c r="M93">
        <f t="shared" si="25"/>
        <v>10.170747580777061</v>
      </c>
      <c r="N93">
        <f t="shared" si="26"/>
        <v>-1.2911582803533505E-2</v>
      </c>
      <c r="O93">
        <f t="shared" si="27"/>
        <v>1.2911582803533505E-2</v>
      </c>
      <c r="P93">
        <f t="shared" si="28"/>
        <v>1.3221424411991162E-2</v>
      </c>
      <c r="Q93">
        <f t="shared" si="29"/>
        <v>4.6042387188775423E-2</v>
      </c>
    </row>
    <row r="94" spans="1:17" x14ac:dyDescent="0.25">
      <c r="A94" s="16">
        <v>2012</v>
      </c>
      <c r="B94" s="16">
        <v>9</v>
      </c>
      <c r="C94" s="16">
        <v>93</v>
      </c>
      <c r="D94" s="16">
        <v>194</v>
      </c>
      <c r="E94" s="21">
        <f t="shared" si="17"/>
        <v>92</v>
      </c>
      <c r="F94">
        <f t="shared" si="18"/>
        <v>221.93066102792685</v>
      </c>
      <c r="G94">
        <f t="shared" si="19"/>
        <v>-4.8227968563150903</v>
      </c>
      <c r="H94" s="25">
        <f t="shared" si="21"/>
        <v>0.87397086763774534</v>
      </c>
      <c r="I94" s="24">
        <f t="shared" si="20"/>
        <v>0.87397086763774534</v>
      </c>
      <c r="J94" s="25">
        <f t="shared" si="22"/>
        <v>222.40115986982167</v>
      </c>
      <c r="K94">
        <f t="shared" si="23"/>
        <v>-28.401159869821669</v>
      </c>
      <c r="L94">
        <f t="shared" si="24"/>
        <v>28.401159869821669</v>
      </c>
      <c r="M94">
        <f t="shared" si="25"/>
        <v>806.62588195116882</v>
      </c>
      <c r="N94">
        <f t="shared" si="26"/>
        <v>-0.14639773128774056</v>
      </c>
      <c r="O94">
        <f t="shared" si="27"/>
        <v>0.14639773128774056</v>
      </c>
      <c r="P94">
        <f t="shared" si="28"/>
        <v>1.7884011113454772E-2</v>
      </c>
      <c r="Q94">
        <f t="shared" si="29"/>
        <v>1.0628122010840684E-4</v>
      </c>
    </row>
    <row r="95" spans="1:17" x14ac:dyDescent="0.25">
      <c r="A95" s="16">
        <v>2012</v>
      </c>
      <c r="B95" s="16">
        <v>10</v>
      </c>
      <c r="C95" s="16">
        <v>94</v>
      </c>
      <c r="D95" s="16">
        <v>192</v>
      </c>
      <c r="E95" s="21">
        <f t="shared" si="17"/>
        <v>19</v>
      </c>
      <c r="F95">
        <f t="shared" si="18"/>
        <v>228.41949424902876</v>
      </c>
      <c r="G95">
        <f t="shared" si="19"/>
        <v>3.1151835935621142</v>
      </c>
      <c r="H95" s="25">
        <f t="shared" si="21"/>
        <v>0.83597213426219119</v>
      </c>
      <c r="I95" s="24">
        <f t="shared" si="20"/>
        <v>0.83597213426219119</v>
      </c>
      <c r="J95" s="25">
        <f t="shared" si="22"/>
        <v>217.94383630587396</v>
      </c>
      <c r="K95">
        <f t="shared" si="23"/>
        <v>-25.943836305873958</v>
      </c>
      <c r="L95">
        <f t="shared" si="24"/>
        <v>25.943836305873958</v>
      </c>
      <c r="M95">
        <f t="shared" si="25"/>
        <v>673.08264226598374</v>
      </c>
      <c r="N95">
        <f t="shared" si="26"/>
        <v>-0.13512414742642687</v>
      </c>
      <c r="O95">
        <f t="shared" si="27"/>
        <v>0.13512414742642687</v>
      </c>
      <c r="P95">
        <f t="shared" si="28"/>
        <v>3.5644366267186908E-2</v>
      </c>
      <c r="Q95">
        <f t="shared" si="29"/>
        <v>4.3402777777777775E-4</v>
      </c>
    </row>
    <row r="96" spans="1:17" x14ac:dyDescent="0.25">
      <c r="A96" s="16">
        <v>2012</v>
      </c>
      <c r="B96" s="16">
        <v>11</v>
      </c>
      <c r="C96" s="16">
        <v>95</v>
      </c>
      <c r="D96" s="16">
        <v>196</v>
      </c>
      <c r="E96" s="21">
        <f t="shared" si="17"/>
        <v>20</v>
      </c>
      <c r="F96">
        <f t="shared" si="18"/>
        <v>270.09328085272898</v>
      </c>
      <c r="G96">
        <f t="shared" si="19"/>
        <v>30.173833387999611</v>
      </c>
      <c r="H96" s="25">
        <f t="shared" si="21"/>
        <v>0.71437618746041798</v>
      </c>
      <c r="I96" s="24">
        <f t="shared" si="20"/>
        <v>0.71437618746041798</v>
      </c>
      <c r="J96" s="25">
        <f t="shared" si="22"/>
        <v>232.2490540300513</v>
      </c>
      <c r="K96">
        <f t="shared" si="23"/>
        <v>-36.249054030051298</v>
      </c>
      <c r="L96">
        <f t="shared" si="24"/>
        <v>36.249054030051298</v>
      </c>
      <c r="M96">
        <f t="shared" si="25"/>
        <v>1313.9939180735782</v>
      </c>
      <c r="N96">
        <f t="shared" si="26"/>
        <v>-0.18494415321454744</v>
      </c>
      <c r="O96">
        <f t="shared" si="27"/>
        <v>0.18494415321454744</v>
      </c>
      <c r="P96">
        <f t="shared" si="28"/>
        <v>0.12801019974204295</v>
      </c>
      <c r="Q96">
        <f t="shared" si="29"/>
        <v>3.1887755102040817E-2</v>
      </c>
    </row>
    <row r="97" spans="1:17" x14ac:dyDescent="0.25">
      <c r="A97" s="16">
        <v>2012</v>
      </c>
      <c r="B97" s="16">
        <v>12</v>
      </c>
      <c r="C97" s="16">
        <v>96</v>
      </c>
      <c r="D97" s="16">
        <v>231</v>
      </c>
      <c r="E97" s="21">
        <f t="shared" si="17"/>
        <v>-12</v>
      </c>
      <c r="F97">
        <f t="shared" si="18"/>
        <v>272.10865714625004</v>
      </c>
      <c r="G97">
        <f t="shared" si="19"/>
        <v>10.41352648396429</v>
      </c>
      <c r="H97" s="25">
        <f t="shared" si="21"/>
        <v>0.8587713742875237</v>
      </c>
      <c r="I97" s="24">
        <f t="shared" si="20"/>
        <v>0.8587713742875237</v>
      </c>
      <c r="J97" s="25">
        <f t="shared" si="22"/>
        <v>301.1258856150161</v>
      </c>
      <c r="K97">
        <f t="shared" si="23"/>
        <v>-70.125885615016102</v>
      </c>
      <c r="L97">
        <f t="shared" si="24"/>
        <v>70.125885615016102</v>
      </c>
      <c r="M97">
        <f t="shared" si="25"/>
        <v>4917.6398332903227</v>
      </c>
      <c r="N97">
        <f t="shared" si="26"/>
        <v>-0.30357526240266713</v>
      </c>
      <c r="O97">
        <f t="shared" si="27"/>
        <v>0.30357526240266713</v>
      </c>
      <c r="P97">
        <f t="shared" si="28"/>
        <v>2.648544596289917E-2</v>
      </c>
      <c r="Q97">
        <f t="shared" si="29"/>
        <v>4.2165626581210985E-3</v>
      </c>
    </row>
    <row r="98" spans="1:17" x14ac:dyDescent="0.25">
      <c r="A98" s="16">
        <v>2013</v>
      </c>
      <c r="B98" s="16">
        <v>1</v>
      </c>
      <c r="C98" s="16">
        <v>97</v>
      </c>
      <c r="D98" s="16">
        <v>246</v>
      </c>
      <c r="E98" s="21">
        <f t="shared" si="17"/>
        <v>12</v>
      </c>
      <c r="F98">
        <f t="shared" si="18"/>
        <v>234.85233804305622</v>
      </c>
      <c r="G98">
        <f t="shared" si="19"/>
        <v>-23.038973264501131</v>
      </c>
      <c r="H98" s="25">
        <f t="shared" si="21"/>
        <v>1.071564281190627</v>
      </c>
      <c r="I98" s="24">
        <f t="shared" si="20"/>
        <v>1.071564281190627</v>
      </c>
      <c r="J98" s="25">
        <f t="shared" si="22"/>
        <v>283.59374791140493</v>
      </c>
      <c r="K98">
        <f t="shared" si="23"/>
        <v>-37.593747911404932</v>
      </c>
      <c r="L98">
        <f t="shared" si="24"/>
        <v>37.593747911404932</v>
      </c>
      <c r="M98">
        <f t="shared" si="25"/>
        <v>1413.2898820262628</v>
      </c>
      <c r="N98">
        <f t="shared" si="26"/>
        <v>-0.15282011346099567</v>
      </c>
      <c r="O98">
        <f t="shared" si="27"/>
        <v>0.15282011346099567</v>
      </c>
      <c r="P98">
        <f t="shared" si="28"/>
        <v>0.12003427003799927</v>
      </c>
      <c r="Q98">
        <f t="shared" si="29"/>
        <v>4.4682398043492638E-2</v>
      </c>
    </row>
    <row r="99" spans="1:17" x14ac:dyDescent="0.25">
      <c r="A99" s="16">
        <v>2013</v>
      </c>
      <c r="B99" s="16">
        <v>2</v>
      </c>
      <c r="C99" s="16">
        <v>98</v>
      </c>
      <c r="D99" s="16">
        <v>298</v>
      </c>
      <c r="E99" s="21">
        <f t="shared" si="17"/>
        <v>-12</v>
      </c>
      <c r="F99">
        <f t="shared" si="18"/>
        <v>301.29159471360413</v>
      </c>
      <c r="G99">
        <f t="shared" si="19"/>
        <v>39.752722985543429</v>
      </c>
      <c r="H99" s="25">
        <f t="shared" si="21"/>
        <v>0.95756808106396452</v>
      </c>
      <c r="I99" s="24">
        <f t="shared" si="20"/>
        <v>0.95756808106396452</v>
      </c>
      <c r="J99" s="25">
        <f t="shared" si="22"/>
        <v>212.77093285961905</v>
      </c>
      <c r="K99">
        <f t="shared" si="23"/>
        <v>85.229067140380948</v>
      </c>
      <c r="L99">
        <f t="shared" si="24"/>
        <v>85.229067140380948</v>
      </c>
      <c r="M99">
        <f t="shared" si="25"/>
        <v>7263.9938856195631</v>
      </c>
      <c r="N99">
        <f t="shared" si="26"/>
        <v>0.28600358100798978</v>
      </c>
      <c r="O99">
        <f t="shared" si="27"/>
        <v>0.28600358100798978</v>
      </c>
      <c r="P99">
        <f t="shared" si="28"/>
        <v>6.0236776391310635E-2</v>
      </c>
      <c r="Q99">
        <f t="shared" si="29"/>
        <v>9.4702941308950038E-3</v>
      </c>
    </row>
    <row r="100" spans="1:17" x14ac:dyDescent="0.25">
      <c r="A100" s="16">
        <v>2013</v>
      </c>
      <c r="B100" s="16">
        <v>3</v>
      </c>
      <c r="C100" s="16">
        <v>99</v>
      </c>
      <c r="D100" s="16">
        <v>269</v>
      </c>
      <c r="E100" s="21">
        <f t="shared" si="17"/>
        <v>58</v>
      </c>
      <c r="F100">
        <f t="shared" si="18"/>
        <v>255.30425162664142</v>
      </c>
      <c r="G100">
        <f t="shared" si="19"/>
        <v>-20.415702219018101</v>
      </c>
      <c r="H100" s="25">
        <f t="shared" si="21"/>
        <v>1.0943635212159595</v>
      </c>
      <c r="I100" s="24">
        <f t="shared" si="20"/>
        <v>1.0943635212159595</v>
      </c>
      <c r="J100" s="25">
        <f t="shared" si="22"/>
        <v>342.13868122036348</v>
      </c>
      <c r="K100">
        <f t="shared" si="23"/>
        <v>-73.13868122036348</v>
      </c>
      <c r="L100">
        <f t="shared" si="24"/>
        <v>73.13868122036348</v>
      </c>
      <c r="M100">
        <f t="shared" si="25"/>
        <v>5349.2666906539498</v>
      </c>
      <c r="N100">
        <f t="shared" si="26"/>
        <v>-0.27189100825413931</v>
      </c>
      <c r="O100">
        <f t="shared" si="27"/>
        <v>0.27189100825413931</v>
      </c>
      <c r="P100">
        <f t="shared" si="28"/>
        <v>3.1701856940113425E-2</v>
      </c>
      <c r="Q100">
        <f t="shared" si="29"/>
        <v>3.1094097649286218E-3</v>
      </c>
    </row>
    <row r="101" spans="1:17" x14ac:dyDescent="0.25">
      <c r="A101" s="16">
        <v>2013</v>
      </c>
      <c r="B101" s="16">
        <v>4</v>
      </c>
      <c r="C101" s="16">
        <v>100</v>
      </c>
      <c r="D101" s="16">
        <v>284</v>
      </c>
      <c r="E101" s="21">
        <f t="shared" si="17"/>
        <v>3</v>
      </c>
      <c r="F101">
        <f t="shared" si="18"/>
        <v>233.69288606147248</v>
      </c>
      <c r="G101">
        <f t="shared" si="19"/>
        <v>-21.254763627623447</v>
      </c>
      <c r="H101" s="25">
        <f t="shared" si="21"/>
        <v>1.2159594680177326</v>
      </c>
      <c r="I101" s="24">
        <f t="shared" si="20"/>
        <v>1.2159594680177326</v>
      </c>
      <c r="J101" s="25">
        <f t="shared" si="22"/>
        <v>236.10450887564105</v>
      </c>
      <c r="K101">
        <f t="shared" si="23"/>
        <v>47.895491124358955</v>
      </c>
      <c r="L101">
        <f t="shared" si="24"/>
        <v>47.895491124358955</v>
      </c>
      <c r="M101">
        <f t="shared" si="25"/>
        <v>2293.9780700435476</v>
      </c>
      <c r="N101">
        <f t="shared" si="26"/>
        <v>0.16864609550830617</v>
      </c>
      <c r="O101">
        <f t="shared" si="27"/>
        <v>0.16864609550830617</v>
      </c>
      <c r="P101">
        <f t="shared" si="28"/>
        <v>5.3003577913976141E-2</v>
      </c>
      <c r="Q101">
        <f t="shared" si="29"/>
        <v>3.0995834159888914E-4</v>
      </c>
    </row>
    <row r="102" spans="1:17" x14ac:dyDescent="0.25">
      <c r="A102" s="16">
        <v>2013</v>
      </c>
      <c r="B102" s="16">
        <v>5</v>
      </c>
      <c r="C102" s="16">
        <v>101</v>
      </c>
      <c r="D102" s="16">
        <v>279</v>
      </c>
      <c r="E102" s="21">
        <f t="shared" si="17"/>
        <v>48</v>
      </c>
      <c r="F102">
        <f t="shared" si="18"/>
        <v>234.41513295129582</v>
      </c>
      <c r="G102">
        <f t="shared" si="19"/>
        <v>-5.8323109271480762</v>
      </c>
      <c r="H102" s="25">
        <f t="shared" si="21"/>
        <v>1.1779607346421785</v>
      </c>
      <c r="I102" s="24">
        <f t="shared" si="20"/>
        <v>1.1779607346421785</v>
      </c>
      <c r="J102" s="25">
        <f t="shared" si="22"/>
        <v>213.6160831684912</v>
      </c>
      <c r="K102">
        <f t="shared" si="23"/>
        <v>65.383916831508799</v>
      </c>
      <c r="L102">
        <f t="shared" si="24"/>
        <v>65.383916831508799</v>
      </c>
      <c r="M102">
        <f t="shared" si="25"/>
        <v>4275.0565802296596</v>
      </c>
      <c r="N102">
        <f t="shared" si="26"/>
        <v>0.23435095638533621</v>
      </c>
      <c r="O102">
        <f t="shared" si="27"/>
        <v>0.23435095638533621</v>
      </c>
      <c r="P102">
        <f t="shared" si="28"/>
        <v>4.3846875691413358E-2</v>
      </c>
      <c r="Q102">
        <f t="shared" si="29"/>
        <v>1.0405827263267429E-3</v>
      </c>
    </row>
    <row r="103" spans="1:17" x14ac:dyDescent="0.25">
      <c r="A103" s="16">
        <v>2013</v>
      </c>
      <c r="B103" s="16">
        <v>6</v>
      </c>
      <c r="C103" s="16">
        <v>102</v>
      </c>
      <c r="D103" s="16">
        <v>288</v>
      </c>
      <c r="E103" s="21">
        <f t="shared" si="17"/>
        <v>34</v>
      </c>
      <c r="F103">
        <f t="shared" si="18"/>
        <v>283.22819698313236</v>
      </c>
      <c r="G103">
        <f t="shared" si="19"/>
        <v>32.515293717971382</v>
      </c>
      <c r="H103" s="25">
        <f t="shared" si="21"/>
        <v>0.99556681443951867</v>
      </c>
      <c r="I103" s="24">
        <f t="shared" si="20"/>
        <v>0.99556681443951867</v>
      </c>
      <c r="J103" s="25">
        <f t="shared" si="22"/>
        <v>229.57838883858724</v>
      </c>
      <c r="K103">
        <f t="shared" si="23"/>
        <v>58.421611161412756</v>
      </c>
      <c r="L103">
        <f t="shared" si="24"/>
        <v>58.421611161412756</v>
      </c>
      <c r="M103">
        <f t="shared" si="25"/>
        <v>3413.0846506953076</v>
      </c>
      <c r="N103">
        <f t="shared" si="26"/>
        <v>0.20285281653268317</v>
      </c>
      <c r="O103">
        <f t="shared" si="27"/>
        <v>0.20285281653268317</v>
      </c>
      <c r="P103">
        <f t="shared" si="28"/>
        <v>2.657063844829556E-3</v>
      </c>
      <c r="Q103">
        <f t="shared" si="29"/>
        <v>2.3630401234567902E-3</v>
      </c>
    </row>
    <row r="104" spans="1:17" x14ac:dyDescent="0.25">
      <c r="A104" s="16">
        <v>2013</v>
      </c>
      <c r="B104" s="16">
        <v>7</v>
      </c>
      <c r="C104" s="16">
        <v>103</v>
      </c>
      <c r="D104" s="16">
        <v>302</v>
      </c>
      <c r="E104" s="21">
        <f t="shared" si="17"/>
        <v>1</v>
      </c>
      <c r="F104">
        <f t="shared" si="18"/>
        <v>278.2142451098677</v>
      </c>
      <c r="G104">
        <f t="shared" si="19"/>
        <v>6.1789995001623677</v>
      </c>
      <c r="H104" s="25">
        <f t="shared" si="21"/>
        <v>1.1019632678910702</v>
      </c>
      <c r="I104" s="24">
        <f t="shared" si="20"/>
        <v>1.1019632678910702</v>
      </c>
      <c r="J104" s="25">
        <f t="shared" si="22"/>
        <v>316.84545396899478</v>
      </c>
      <c r="K104">
        <f t="shared" si="23"/>
        <v>-14.845453968994775</v>
      </c>
      <c r="L104">
        <f t="shared" si="24"/>
        <v>14.845453968994775</v>
      </c>
      <c r="M104">
        <f t="shared" si="25"/>
        <v>220.38750354554273</v>
      </c>
      <c r="N104">
        <f t="shared" si="26"/>
        <v>-4.915713234766482E-2</v>
      </c>
      <c r="O104">
        <f t="shared" si="27"/>
        <v>4.915713234766482E-2</v>
      </c>
      <c r="P104">
        <f t="shared" si="28"/>
        <v>2.7939025318285033E-6</v>
      </c>
      <c r="Q104">
        <f t="shared" si="29"/>
        <v>2.8068944344546293E-3</v>
      </c>
    </row>
    <row r="105" spans="1:17" x14ac:dyDescent="0.25">
      <c r="A105" s="16">
        <v>2013</v>
      </c>
      <c r="B105" s="16">
        <v>8</v>
      </c>
      <c r="C105" s="16">
        <v>104</v>
      </c>
      <c r="D105" s="16">
        <v>286</v>
      </c>
      <c r="E105" s="21">
        <f t="shared" si="17"/>
        <v>42</v>
      </c>
      <c r="F105">
        <f t="shared" si="18"/>
        <v>262.01599208958822</v>
      </c>
      <c r="G105">
        <f t="shared" si="19"/>
        <v>-9.5243245843001283</v>
      </c>
      <c r="H105" s="25">
        <f t="shared" si="21"/>
        <v>1.1019632678910702</v>
      </c>
      <c r="I105" s="24">
        <f t="shared" si="20"/>
        <v>1.1019632678910702</v>
      </c>
      <c r="J105" s="25">
        <f t="shared" si="22"/>
        <v>285.49520787792113</v>
      </c>
      <c r="K105">
        <f t="shared" si="23"/>
        <v>0.50479212207886803</v>
      </c>
      <c r="L105">
        <f t="shared" si="24"/>
        <v>0.50479212207886803</v>
      </c>
      <c r="M105">
        <f t="shared" si="25"/>
        <v>0.25481508651288681</v>
      </c>
      <c r="N105">
        <f t="shared" si="26"/>
        <v>1.765007419856182E-3</v>
      </c>
      <c r="O105">
        <f t="shared" si="27"/>
        <v>1.765007419856182E-3</v>
      </c>
      <c r="P105">
        <f t="shared" si="28"/>
        <v>2.1942971719222538E-2</v>
      </c>
      <c r="Q105">
        <f t="shared" si="29"/>
        <v>6.8768643943469113E-2</v>
      </c>
    </row>
    <row r="106" spans="1:17" x14ac:dyDescent="0.25">
      <c r="A106" s="16">
        <v>2013</v>
      </c>
      <c r="B106" s="16">
        <v>9</v>
      </c>
      <c r="C106" s="16">
        <v>105</v>
      </c>
      <c r="D106" s="16">
        <v>211</v>
      </c>
      <c r="E106" s="21">
        <f t="shared" si="17"/>
        <v>110</v>
      </c>
      <c r="F106">
        <f t="shared" si="18"/>
        <v>242.53043227981203</v>
      </c>
      <c r="G106">
        <f t="shared" si="19"/>
        <v>-16.514660188920001</v>
      </c>
      <c r="H106" s="25">
        <f t="shared" si="21"/>
        <v>0.87397086763774534</v>
      </c>
      <c r="I106" s="24">
        <f t="shared" si="20"/>
        <v>0.87397086763774534</v>
      </c>
      <c r="J106" s="25">
        <f t="shared" si="22"/>
        <v>253.36563837292584</v>
      </c>
      <c r="K106">
        <f t="shared" si="23"/>
        <v>-42.365638372925844</v>
      </c>
      <c r="L106">
        <f t="shared" si="24"/>
        <v>42.365638372925844</v>
      </c>
      <c r="M106">
        <f t="shared" si="25"/>
        <v>1794.8473147455268</v>
      </c>
      <c r="N106">
        <f t="shared" si="26"/>
        <v>-0.20078501598543053</v>
      </c>
      <c r="O106">
        <f t="shared" si="27"/>
        <v>0.20078501598543053</v>
      </c>
      <c r="P106">
        <f t="shared" si="28"/>
        <v>2.645051834598683E-3</v>
      </c>
      <c r="Q106">
        <f t="shared" si="29"/>
        <v>5.6153275982120791E-4</v>
      </c>
    </row>
    <row r="107" spans="1:17" x14ac:dyDescent="0.25">
      <c r="A107" s="16">
        <v>2013</v>
      </c>
      <c r="B107" s="16">
        <v>10</v>
      </c>
      <c r="C107" s="16">
        <v>106</v>
      </c>
      <c r="D107" s="16">
        <v>216</v>
      </c>
      <c r="E107" s="21">
        <f t="shared" si="17"/>
        <v>10</v>
      </c>
      <c r="F107">
        <f t="shared" si="18"/>
        <v>255.15359376892377</v>
      </c>
      <c r="G107">
        <f t="shared" si="19"/>
        <v>3.9329196248852405</v>
      </c>
      <c r="H107" s="25">
        <f t="shared" si="21"/>
        <v>0.83597213426219119</v>
      </c>
      <c r="I107" s="24">
        <f t="shared" si="20"/>
        <v>0.83597213426219119</v>
      </c>
      <c r="J107" s="25">
        <f t="shared" si="22"/>
        <v>226.85174422515422</v>
      </c>
      <c r="K107">
        <f t="shared" si="23"/>
        <v>-10.851744225154221</v>
      </c>
      <c r="L107">
        <f t="shared" si="24"/>
        <v>10.851744225154221</v>
      </c>
      <c r="M107">
        <f t="shared" si="25"/>
        <v>117.76035272816797</v>
      </c>
      <c r="N107">
        <f t="shared" si="26"/>
        <v>-5.0239556597936205E-2</v>
      </c>
      <c r="O107">
        <f t="shared" si="27"/>
        <v>5.0239556597936205E-2</v>
      </c>
      <c r="P107">
        <f t="shared" si="28"/>
        <v>3.5680568214654908E-2</v>
      </c>
      <c r="Q107">
        <f t="shared" si="29"/>
        <v>1.9290123456790122E-4</v>
      </c>
    </row>
    <row r="108" spans="1:17" x14ac:dyDescent="0.25">
      <c r="A108" s="16">
        <v>2013</v>
      </c>
      <c r="B108" s="16">
        <v>11</v>
      </c>
      <c r="C108" s="16">
        <v>107</v>
      </c>
      <c r="D108" s="16">
        <v>219</v>
      </c>
      <c r="E108" s="21">
        <f t="shared" si="17"/>
        <v>-1</v>
      </c>
      <c r="F108">
        <f t="shared" si="18"/>
        <v>301.82599663900936</v>
      </c>
      <c r="G108">
        <f t="shared" si="19"/>
        <v>33.925518402985091</v>
      </c>
      <c r="H108" s="25">
        <f t="shared" si="21"/>
        <v>0.71437618746041798</v>
      </c>
      <c r="I108" s="24">
        <f t="shared" si="20"/>
        <v>0.71437618746041798</v>
      </c>
      <c r="J108" s="25">
        <f t="shared" si="22"/>
        <v>259.80088958126942</v>
      </c>
      <c r="K108">
        <f t="shared" si="23"/>
        <v>-40.800889581269416</v>
      </c>
      <c r="L108">
        <f t="shared" si="24"/>
        <v>40.800889581269416</v>
      </c>
      <c r="M108">
        <f t="shared" si="25"/>
        <v>1664.7125906229392</v>
      </c>
      <c r="N108">
        <f t="shared" si="26"/>
        <v>-0.18630543187794255</v>
      </c>
      <c r="O108">
        <f t="shared" si="27"/>
        <v>0.18630543187794255</v>
      </c>
      <c r="P108">
        <f t="shared" si="28"/>
        <v>0.12884587749316928</v>
      </c>
      <c r="Q108">
        <f t="shared" si="29"/>
        <v>3.1713267029461437E-2</v>
      </c>
    </row>
    <row r="109" spans="1:17" x14ac:dyDescent="0.25">
      <c r="A109" s="16">
        <v>2013</v>
      </c>
      <c r="B109" s="16">
        <v>12</v>
      </c>
      <c r="C109" s="16">
        <v>108</v>
      </c>
      <c r="D109" s="16">
        <v>258</v>
      </c>
      <c r="E109" s="21">
        <f t="shared" si="17"/>
        <v>-34</v>
      </c>
      <c r="F109">
        <f t="shared" si="18"/>
        <v>303.9522890594701</v>
      </c>
      <c r="G109">
        <f t="shared" si="19"/>
        <v>11.610287756037902</v>
      </c>
      <c r="H109" s="25">
        <f t="shared" si="21"/>
        <v>0.8587713742875237</v>
      </c>
      <c r="I109" s="24">
        <f t="shared" si="20"/>
        <v>0.8587713742875237</v>
      </c>
      <c r="J109" s="25">
        <f t="shared" si="22"/>
        <v>336.61028641628201</v>
      </c>
      <c r="K109">
        <f t="shared" si="23"/>
        <v>-78.610286416282008</v>
      </c>
      <c r="L109">
        <f t="shared" si="24"/>
        <v>78.610286416282008</v>
      </c>
      <c r="M109">
        <f t="shared" si="25"/>
        <v>6179.5771304498912</v>
      </c>
      <c r="N109">
        <f t="shared" si="26"/>
        <v>-0.30469103262124808</v>
      </c>
      <c r="O109">
        <f t="shared" si="27"/>
        <v>0.30469103262124808</v>
      </c>
      <c r="P109">
        <f t="shared" si="28"/>
        <v>1.4098470655796509E-2</v>
      </c>
      <c r="Q109">
        <f t="shared" si="29"/>
        <v>1.1778138333032871E-2</v>
      </c>
    </row>
    <row r="110" spans="1:17" x14ac:dyDescent="0.25">
      <c r="A110" s="16">
        <v>2014</v>
      </c>
      <c r="B110" s="16">
        <v>1</v>
      </c>
      <c r="C110" s="16">
        <v>109</v>
      </c>
      <c r="D110" s="16">
        <v>286</v>
      </c>
      <c r="E110" s="21">
        <f t="shared" si="17"/>
        <v>-33</v>
      </c>
      <c r="F110">
        <f t="shared" ref="F110:F157" si="30">alpha5*(D110/H110)+(1-alpha5)*(F109+G109)</f>
        <v>271.75323234358154</v>
      </c>
      <c r="G110">
        <f t="shared" ref="G110:G157" si="31">beta5*(F110-F109)+(1-beta5)*G109</f>
        <v>-19.133090303536889</v>
      </c>
      <c r="H110" s="25">
        <f t="shared" si="21"/>
        <v>1.071564281190627</v>
      </c>
      <c r="I110" s="24">
        <f t="shared" ref="I110:I157" si="32">gamma5*(D110/F110)+(1-gamma5)*H110</f>
        <v>1.071564281190627</v>
      </c>
      <c r="J110" s="25">
        <f t="shared" si="22"/>
        <v>316.63414109669861</v>
      </c>
      <c r="K110">
        <f t="shared" si="23"/>
        <v>-30.634141096698613</v>
      </c>
      <c r="L110">
        <f t="shared" si="24"/>
        <v>30.634141096698613</v>
      </c>
      <c r="M110">
        <f t="shared" si="25"/>
        <v>938.45060073243894</v>
      </c>
      <c r="N110">
        <f t="shared" si="26"/>
        <v>-0.10711238145698816</v>
      </c>
      <c r="O110">
        <f t="shared" si="27"/>
        <v>0.10711238145698816</v>
      </c>
      <c r="P110">
        <f t="shared" si="28"/>
        <v>6.5905822424812466E-2</v>
      </c>
      <c r="Q110">
        <f t="shared" si="29"/>
        <v>2.0551127194483838E-2</v>
      </c>
    </row>
    <row r="111" spans="1:17" x14ac:dyDescent="0.25">
      <c r="A111" s="16">
        <v>2014</v>
      </c>
      <c r="B111" s="16">
        <v>2</v>
      </c>
      <c r="C111" s="16">
        <v>110</v>
      </c>
      <c r="D111" s="16">
        <v>327</v>
      </c>
      <c r="E111" s="21">
        <f t="shared" si="17"/>
        <v>-57</v>
      </c>
      <c r="F111">
        <f t="shared" si="30"/>
        <v>332.62609578058147</v>
      </c>
      <c r="G111">
        <f t="shared" si="31"/>
        <v>37.011399245681311</v>
      </c>
      <c r="H111" s="25">
        <f t="shared" si="21"/>
        <v>0.95756808106396452</v>
      </c>
      <c r="I111" s="24">
        <f t="shared" si="32"/>
        <v>0.95756808106396452</v>
      </c>
      <c r="J111" s="25">
        <f t="shared" si="22"/>
        <v>253.57771012110859</v>
      </c>
      <c r="K111">
        <f t="shared" si="23"/>
        <v>73.422289878891405</v>
      </c>
      <c r="L111">
        <f t="shared" si="24"/>
        <v>73.422289878891405</v>
      </c>
      <c r="M111">
        <f t="shared" si="25"/>
        <v>5390.8326510599591</v>
      </c>
      <c r="N111">
        <f t="shared" si="26"/>
        <v>0.22453299657153336</v>
      </c>
      <c r="O111">
        <f t="shared" si="27"/>
        <v>0.22453299657153336</v>
      </c>
      <c r="P111">
        <f t="shared" si="28"/>
        <v>6.5567097193604984E-2</v>
      </c>
      <c r="Q111">
        <f t="shared" si="29"/>
        <v>1.49631998802944E-2</v>
      </c>
    </row>
    <row r="112" spans="1:17" x14ac:dyDescent="0.25">
      <c r="A112" s="16">
        <v>2014</v>
      </c>
      <c r="B112" s="16">
        <v>3</v>
      </c>
      <c r="C112" s="16">
        <v>111</v>
      </c>
      <c r="D112" s="16">
        <v>287</v>
      </c>
      <c r="E112" s="21">
        <f t="shared" si="17"/>
        <v>48</v>
      </c>
      <c r="F112">
        <f t="shared" si="30"/>
        <v>272.96354971613869</v>
      </c>
      <c r="G112">
        <f t="shared" si="31"/>
        <v>-30.829918286114864</v>
      </c>
      <c r="H112" s="25">
        <f t="shared" si="21"/>
        <v>1.0943635212159595</v>
      </c>
      <c r="I112" s="24">
        <f t="shared" si="32"/>
        <v>1.0943635212159595</v>
      </c>
      <c r="J112" s="25">
        <f t="shared" si="22"/>
        <v>370.73185854747874</v>
      </c>
      <c r="K112">
        <f t="shared" si="23"/>
        <v>-83.731858547478737</v>
      </c>
      <c r="L112">
        <f t="shared" si="24"/>
        <v>83.731858547478737</v>
      </c>
      <c r="M112">
        <f t="shared" si="25"/>
        <v>7011.0241358149879</v>
      </c>
      <c r="N112">
        <f t="shared" si="26"/>
        <v>-0.29174863605393286</v>
      </c>
      <c r="O112">
        <f t="shared" si="27"/>
        <v>0.29174863605393286</v>
      </c>
      <c r="P112">
        <f t="shared" si="28"/>
        <v>8.4951753000825692E-2</v>
      </c>
      <c r="Q112">
        <f t="shared" si="29"/>
        <v>1.942478359577025E-2</v>
      </c>
    </row>
    <row r="113" spans="1:17" x14ac:dyDescent="0.25">
      <c r="A113" s="16">
        <v>2014</v>
      </c>
      <c r="B113" s="16">
        <v>4</v>
      </c>
      <c r="C113" s="16">
        <v>112</v>
      </c>
      <c r="D113" s="16">
        <v>327</v>
      </c>
      <c r="E113" s="21">
        <f t="shared" si="17"/>
        <v>-55</v>
      </c>
      <c r="F113">
        <f t="shared" si="30"/>
        <v>266.25139329265863</v>
      </c>
      <c r="G113">
        <f t="shared" si="31"/>
        <v>-13.905184993907904</v>
      </c>
      <c r="H113" s="25">
        <f t="shared" si="21"/>
        <v>1.2159594680177326</v>
      </c>
      <c r="I113" s="24">
        <f t="shared" si="32"/>
        <v>1.2159594680177326</v>
      </c>
      <c r="J113" s="25">
        <f t="shared" si="22"/>
        <v>243.34959089804155</v>
      </c>
      <c r="K113">
        <f t="shared" si="23"/>
        <v>83.650409101958445</v>
      </c>
      <c r="L113">
        <f t="shared" si="24"/>
        <v>83.650409101958445</v>
      </c>
      <c r="M113">
        <f t="shared" si="25"/>
        <v>6997.3909429250125</v>
      </c>
      <c r="N113">
        <f t="shared" si="26"/>
        <v>0.25581164862984235</v>
      </c>
      <c r="O113">
        <f t="shared" si="27"/>
        <v>0.25581164862984235</v>
      </c>
      <c r="P113">
        <f t="shared" si="28"/>
        <v>4.3850961166450153E-2</v>
      </c>
      <c r="Q113">
        <f t="shared" si="29"/>
        <v>2.337999981296E-4</v>
      </c>
    </row>
    <row r="114" spans="1:17" x14ac:dyDescent="0.25">
      <c r="A114" s="16">
        <v>2014</v>
      </c>
      <c r="B114" s="16">
        <v>5</v>
      </c>
      <c r="C114" s="16">
        <v>113</v>
      </c>
      <c r="D114" s="16">
        <v>322</v>
      </c>
      <c r="E114" s="21">
        <f t="shared" si="17"/>
        <v>3</v>
      </c>
      <c r="F114">
        <f t="shared" si="30"/>
        <v>271.25844718954971</v>
      </c>
      <c r="G114">
        <f t="shared" si="31"/>
        <v>-0.63344771545099299</v>
      </c>
      <c r="H114" s="25">
        <f t="shared" si="21"/>
        <v>1.1779607346421785</v>
      </c>
      <c r="I114" s="24">
        <f t="shared" si="32"/>
        <v>1.1779607346421785</v>
      </c>
      <c r="J114" s="25">
        <f t="shared" si="22"/>
        <v>253.52416903339289</v>
      </c>
      <c r="K114">
        <f t="shared" si="23"/>
        <v>68.475830966607106</v>
      </c>
      <c r="L114">
        <f t="shared" si="24"/>
        <v>68.475830966607106</v>
      </c>
      <c r="M114">
        <f t="shared" si="25"/>
        <v>4688.9394265673491</v>
      </c>
      <c r="N114">
        <f t="shared" si="26"/>
        <v>0.21265786014474256</v>
      </c>
      <c r="O114">
        <f t="shared" si="27"/>
        <v>0.21265786014474256</v>
      </c>
      <c r="P114">
        <f t="shared" si="28"/>
        <v>9.4968255473556265E-3</v>
      </c>
      <c r="Q114">
        <f t="shared" si="29"/>
        <v>3.4817329578334172E-3</v>
      </c>
    </row>
    <row r="115" spans="1:17" x14ac:dyDescent="0.25">
      <c r="A115" s="16">
        <v>2014</v>
      </c>
      <c r="B115" s="16">
        <v>6</v>
      </c>
      <c r="C115" s="16">
        <v>114</v>
      </c>
      <c r="D115" s="16">
        <v>303</v>
      </c>
      <c r="E115" s="21">
        <f t="shared" si="17"/>
        <v>14</v>
      </c>
      <c r="F115">
        <f t="shared" si="30"/>
        <v>300.98554478268238</v>
      </c>
      <c r="G115">
        <f t="shared" si="31"/>
        <v>20.672183166900187</v>
      </c>
      <c r="H115" s="25">
        <f t="shared" si="21"/>
        <v>0.99556681443951867</v>
      </c>
      <c r="I115" s="24">
        <f t="shared" si="32"/>
        <v>0.99556681443951867</v>
      </c>
      <c r="J115" s="25">
        <f t="shared" si="22"/>
        <v>271.62056628853827</v>
      </c>
      <c r="K115">
        <f t="shared" si="23"/>
        <v>31.379433711461729</v>
      </c>
      <c r="L115">
        <f t="shared" si="24"/>
        <v>31.379433711461729</v>
      </c>
      <c r="M115">
        <f t="shared" si="25"/>
        <v>984.66886005202082</v>
      </c>
      <c r="N115">
        <f t="shared" si="26"/>
        <v>0.10356248749657336</v>
      </c>
      <c r="O115">
        <f t="shared" si="27"/>
        <v>0.10356248749657336</v>
      </c>
      <c r="P115">
        <f t="shared" si="28"/>
        <v>2.991083241972247E-4</v>
      </c>
      <c r="Q115">
        <f t="shared" si="29"/>
        <v>6.8076114542147282E-3</v>
      </c>
    </row>
    <row r="116" spans="1:17" x14ac:dyDescent="0.25">
      <c r="A116" s="16">
        <v>2014</v>
      </c>
      <c r="B116" s="16">
        <v>7</v>
      </c>
      <c r="C116" s="16">
        <v>115</v>
      </c>
      <c r="D116" s="16">
        <v>328</v>
      </c>
      <c r="E116" s="21">
        <f t="shared" si="17"/>
        <v>-24</v>
      </c>
      <c r="F116">
        <f t="shared" si="30"/>
        <v>300.0450741193942</v>
      </c>
      <c r="G116">
        <f t="shared" si="31"/>
        <v>5.5054191903704091</v>
      </c>
      <c r="H116" s="25">
        <f t="shared" si="21"/>
        <v>1.1019632678910702</v>
      </c>
      <c r="I116" s="24">
        <f t="shared" si="32"/>
        <v>1.1019632678910702</v>
      </c>
      <c r="J116" s="25">
        <f t="shared" si="22"/>
        <v>322.75969121747363</v>
      </c>
      <c r="K116">
        <f t="shared" si="23"/>
        <v>5.2403087825263697</v>
      </c>
      <c r="L116">
        <f t="shared" si="24"/>
        <v>5.2403087825263697</v>
      </c>
      <c r="M116">
        <f t="shared" si="25"/>
        <v>27.460836136223001</v>
      </c>
      <c r="N116">
        <f t="shared" si="26"/>
        <v>1.5976551166238931E-2</v>
      </c>
      <c r="O116">
        <f t="shared" si="27"/>
        <v>1.5976551166238931E-2</v>
      </c>
      <c r="P116">
        <f t="shared" si="28"/>
        <v>1.9134072190665605E-3</v>
      </c>
      <c r="Q116">
        <f t="shared" si="29"/>
        <v>4.5545806067816784E-4</v>
      </c>
    </row>
    <row r="117" spans="1:17" x14ac:dyDescent="0.25">
      <c r="A117" s="16">
        <v>2014</v>
      </c>
      <c r="B117" s="16">
        <v>8</v>
      </c>
      <c r="C117" s="16">
        <v>116</v>
      </c>
      <c r="D117" s="16">
        <v>321</v>
      </c>
      <c r="E117" s="21">
        <f t="shared" si="17"/>
        <v>-13</v>
      </c>
      <c r="F117">
        <f t="shared" si="30"/>
        <v>292.71980743170451</v>
      </c>
      <c r="G117">
        <f t="shared" si="31"/>
        <v>-3.4985645822154305</v>
      </c>
      <c r="H117" s="25">
        <f t="shared" si="21"/>
        <v>1.1019632678910702</v>
      </c>
      <c r="I117" s="24">
        <f t="shared" si="32"/>
        <v>1.1019632678910702</v>
      </c>
      <c r="J117" s="25">
        <f t="shared" si="22"/>
        <v>306.65245657765564</v>
      </c>
      <c r="K117">
        <f t="shared" si="23"/>
        <v>14.347543422344359</v>
      </c>
      <c r="L117">
        <f t="shared" si="24"/>
        <v>14.347543422344359</v>
      </c>
      <c r="M117">
        <f t="shared" si="25"/>
        <v>205.85200225605686</v>
      </c>
      <c r="N117">
        <f t="shared" si="26"/>
        <v>4.4696396954343798E-2</v>
      </c>
      <c r="O117">
        <f t="shared" si="27"/>
        <v>4.4696396954343798E-2</v>
      </c>
      <c r="P117">
        <f t="shared" si="28"/>
        <v>3.9869531753808356E-2</v>
      </c>
      <c r="Q117">
        <f t="shared" si="29"/>
        <v>8.7586494696285933E-2</v>
      </c>
    </row>
    <row r="118" spans="1:17" x14ac:dyDescent="0.25">
      <c r="A118" s="16">
        <v>2014</v>
      </c>
      <c r="B118" s="16">
        <v>9</v>
      </c>
      <c r="C118" s="16">
        <v>117</v>
      </c>
      <c r="D118" s="16">
        <v>226</v>
      </c>
      <c r="E118" s="21">
        <f t="shared" si="17"/>
        <v>67</v>
      </c>
      <c r="F118">
        <f t="shared" si="30"/>
        <v>261.64506279060242</v>
      </c>
      <c r="G118">
        <f t="shared" si="31"/>
        <v>-22.850256309365797</v>
      </c>
      <c r="H118" s="25">
        <f t="shared" si="21"/>
        <v>0.87397086763774534</v>
      </c>
      <c r="I118" s="24">
        <f t="shared" si="32"/>
        <v>0.87397086763774534</v>
      </c>
      <c r="J118" s="25">
        <f t="shared" si="22"/>
        <v>290.09521371712685</v>
      </c>
      <c r="K118">
        <f t="shared" si="23"/>
        <v>-64.095213717126853</v>
      </c>
      <c r="L118">
        <f t="shared" si="24"/>
        <v>64.095213717126853</v>
      </c>
      <c r="M118">
        <f t="shared" si="25"/>
        <v>4108.1964214441659</v>
      </c>
      <c r="N118">
        <f t="shared" si="26"/>
        <v>-0.28360714034126927</v>
      </c>
      <c r="O118">
        <f t="shared" si="27"/>
        <v>0.28360714034126927</v>
      </c>
      <c r="P118">
        <f t="shared" si="28"/>
        <v>9.1606739664954438E-3</v>
      </c>
      <c r="Q118">
        <f t="shared" si="29"/>
        <v>1.2530346933980734E-3</v>
      </c>
    </row>
    <row r="119" spans="1:17" x14ac:dyDescent="0.25">
      <c r="A119" s="16">
        <v>2014</v>
      </c>
      <c r="B119" s="16">
        <v>10</v>
      </c>
      <c r="C119" s="16">
        <v>118</v>
      </c>
      <c r="D119" s="16">
        <v>218</v>
      </c>
      <c r="E119" s="21">
        <f t="shared" si="17"/>
        <v>-8</v>
      </c>
      <c r="F119">
        <f t="shared" si="30"/>
        <v>258.58198973160501</v>
      </c>
      <c r="G119">
        <f t="shared" si="31"/>
        <v>-8.9645234198909787</v>
      </c>
      <c r="H119" s="25">
        <f t="shared" si="21"/>
        <v>0.83597213426219119</v>
      </c>
      <c r="I119" s="24">
        <f t="shared" si="32"/>
        <v>0.83597213426219119</v>
      </c>
      <c r="J119" s="25">
        <f t="shared" si="22"/>
        <v>239.63077861549883</v>
      </c>
      <c r="K119">
        <f t="shared" si="23"/>
        <v>-21.630778615498826</v>
      </c>
      <c r="L119">
        <f t="shared" si="24"/>
        <v>21.630778615498826</v>
      </c>
      <c r="M119">
        <f t="shared" si="25"/>
        <v>467.89058351272132</v>
      </c>
      <c r="N119">
        <f t="shared" si="26"/>
        <v>-9.9223755116967099E-2</v>
      </c>
      <c r="O119">
        <f t="shared" si="27"/>
        <v>9.9223755116967099E-2</v>
      </c>
      <c r="P119">
        <f t="shared" si="28"/>
        <v>1.4589805769744342E-2</v>
      </c>
      <c r="Q119">
        <f t="shared" si="29"/>
        <v>7.5751199393990411E-4</v>
      </c>
    </row>
    <row r="120" spans="1:17" x14ac:dyDescent="0.25">
      <c r="A120" s="16">
        <v>2014</v>
      </c>
      <c r="B120" s="16">
        <v>11</v>
      </c>
      <c r="C120" s="16">
        <v>119</v>
      </c>
      <c r="D120" s="16">
        <v>224</v>
      </c>
      <c r="E120" s="21">
        <f t="shared" si="17"/>
        <v>-11</v>
      </c>
      <c r="F120">
        <f t="shared" si="30"/>
        <v>307.18255798418295</v>
      </c>
      <c r="G120">
        <f t="shared" si="31"/>
        <v>31.43200379714753</v>
      </c>
      <c r="H120" s="25">
        <f t="shared" si="21"/>
        <v>0.71437618746041798</v>
      </c>
      <c r="I120" s="24">
        <f t="shared" si="32"/>
        <v>0.71437618746041798</v>
      </c>
      <c r="J120" s="25">
        <f t="shared" si="22"/>
        <v>250.33184249917446</v>
      </c>
      <c r="K120">
        <f t="shared" si="23"/>
        <v>-26.331842499174456</v>
      </c>
      <c r="L120">
        <f t="shared" si="24"/>
        <v>26.331842499174456</v>
      </c>
      <c r="M120">
        <f t="shared" si="25"/>
        <v>693.36592940133005</v>
      </c>
      <c r="N120">
        <f t="shared" si="26"/>
        <v>-0.11755286829988597</v>
      </c>
      <c r="O120">
        <f t="shared" si="27"/>
        <v>0.11755286829988597</v>
      </c>
      <c r="P120">
        <f t="shared" si="28"/>
        <v>0.14902816779022859</v>
      </c>
      <c r="Q120">
        <f t="shared" si="29"/>
        <v>1.6761001275510206E-2</v>
      </c>
    </row>
    <row r="121" spans="1:17" x14ac:dyDescent="0.25">
      <c r="A121" s="16">
        <v>2014</v>
      </c>
      <c r="B121" s="16">
        <v>12</v>
      </c>
      <c r="C121" s="16">
        <v>120</v>
      </c>
      <c r="D121" s="16">
        <v>253</v>
      </c>
      <c r="E121" s="21">
        <f t="shared" si="17"/>
        <v>-43</v>
      </c>
      <c r="F121">
        <f t="shared" si="30"/>
        <v>298.99630068853611</v>
      </c>
      <c r="G121">
        <f t="shared" si="31"/>
        <v>3.6297348173131434</v>
      </c>
      <c r="H121" s="25">
        <f t="shared" si="21"/>
        <v>0.8587713742875237</v>
      </c>
      <c r="I121" s="24">
        <f t="shared" si="32"/>
        <v>0.8587713742875237</v>
      </c>
      <c r="J121" s="25">
        <f t="shared" si="22"/>
        <v>339.47333315561804</v>
      </c>
      <c r="K121">
        <f t="shared" si="23"/>
        <v>-86.473333155618036</v>
      </c>
      <c r="L121">
        <f t="shared" si="24"/>
        <v>86.473333155618036</v>
      </c>
      <c r="M121">
        <f t="shared" si="25"/>
        <v>7477.6373470425096</v>
      </c>
      <c r="N121">
        <f t="shared" si="26"/>
        <v>-0.34179183065461677</v>
      </c>
      <c r="O121">
        <f t="shared" si="27"/>
        <v>0.34179183065461677</v>
      </c>
      <c r="P121">
        <f t="shared" si="28"/>
        <v>1.7740133909411305E-2</v>
      </c>
      <c r="Q121">
        <f t="shared" si="29"/>
        <v>4.5149900795200676E-3</v>
      </c>
    </row>
    <row r="122" spans="1:17" x14ac:dyDescent="0.25">
      <c r="A122" s="16">
        <v>2015</v>
      </c>
      <c r="B122" s="16">
        <v>1</v>
      </c>
      <c r="C122" s="16">
        <v>121</v>
      </c>
      <c r="D122" s="16">
        <v>270</v>
      </c>
      <c r="E122" s="21">
        <f t="shared" si="17"/>
        <v>-27</v>
      </c>
      <c r="F122">
        <f t="shared" si="30"/>
        <v>257.0207638218285</v>
      </c>
      <c r="G122">
        <f t="shared" si="31"/>
        <v>-28.373942155984821</v>
      </c>
      <c r="H122" s="25">
        <f t="shared" si="21"/>
        <v>1.071564281190627</v>
      </c>
      <c r="I122" s="24">
        <f t="shared" si="32"/>
        <v>1.071564281190627</v>
      </c>
      <c r="J122" s="25">
        <f>($F$121+(C122-$C$121)*$G$121)+H122</f>
        <v>303.69759978703985</v>
      </c>
      <c r="K122">
        <f t="shared" si="23"/>
        <v>-33.697599787039849</v>
      </c>
      <c r="L122">
        <f t="shared" si="24"/>
        <v>33.697599787039849</v>
      </c>
      <c r="M122">
        <f t="shared" si="25"/>
        <v>1135.528231407508</v>
      </c>
      <c r="N122">
        <f t="shared" si="26"/>
        <v>-0.12480592513718462</v>
      </c>
      <c r="O122">
        <f t="shared" si="27"/>
        <v>0.12480592513718462</v>
      </c>
      <c r="P122">
        <f t="shared" si="28"/>
        <v>1.0591201133580815E-2</v>
      </c>
      <c r="Q122">
        <f t="shared" si="29"/>
        <v>5.7956104252400539E-2</v>
      </c>
    </row>
    <row r="123" spans="1:17" x14ac:dyDescent="0.25">
      <c r="A123" s="16">
        <v>2015</v>
      </c>
      <c r="B123" s="16">
        <v>2</v>
      </c>
      <c r="C123" s="16">
        <v>122</v>
      </c>
      <c r="D123" s="16">
        <v>335</v>
      </c>
      <c r="E123" s="21">
        <f t="shared" si="17"/>
        <v>-82</v>
      </c>
      <c r="F123">
        <f t="shared" si="30"/>
        <v>337.75618166034377</v>
      </c>
      <c r="G123">
        <f t="shared" si="31"/>
        <v>48.193976049198426</v>
      </c>
      <c r="H123" s="25">
        <f t="shared" si="21"/>
        <v>0.95756808106396452</v>
      </c>
      <c r="I123" s="24">
        <f t="shared" si="32"/>
        <v>0.95756808106396452</v>
      </c>
      <c r="J123" s="25">
        <f t="shared" ref="J123:J133" si="33">($F$121+(C123-$C$121)*$G$121)+H123</f>
        <v>307.21333840422636</v>
      </c>
      <c r="K123">
        <f t="shared" si="23"/>
        <v>27.786661595773637</v>
      </c>
      <c r="L123">
        <f t="shared" si="24"/>
        <v>27.786661595773637</v>
      </c>
      <c r="M123">
        <f t="shared" si="25"/>
        <v>772.09856263804159</v>
      </c>
      <c r="N123">
        <f t="shared" si="26"/>
        <v>8.2945258494846671E-2</v>
      </c>
      <c r="O123">
        <f t="shared" si="27"/>
        <v>8.2945258494846671E-2</v>
      </c>
      <c r="P123">
        <f t="shared" si="28"/>
        <v>1.3539141553866924E-2</v>
      </c>
      <c r="Q123">
        <f t="shared" si="29"/>
        <v>3.5366451325462241E-2</v>
      </c>
    </row>
    <row r="124" spans="1:17" x14ac:dyDescent="0.25">
      <c r="A124" s="16">
        <v>2015</v>
      </c>
      <c r="B124" s="16">
        <v>3</v>
      </c>
      <c r="C124" s="16">
        <v>123</v>
      </c>
      <c r="D124" s="16">
        <v>272</v>
      </c>
      <c r="E124" s="21">
        <f t="shared" si="17"/>
        <v>30</v>
      </c>
      <c r="F124">
        <f t="shared" si="30"/>
        <v>262.2511059166643</v>
      </c>
      <c r="G124">
        <f t="shared" si="31"/>
        <v>-38.612315182032575</v>
      </c>
      <c r="H124" s="25">
        <f t="shared" si="21"/>
        <v>1.0943635212159595</v>
      </c>
      <c r="I124" s="24">
        <f t="shared" si="32"/>
        <v>1.0943635212159595</v>
      </c>
      <c r="J124" s="25">
        <f t="shared" si="33"/>
        <v>310.97986866169146</v>
      </c>
      <c r="K124">
        <f t="shared" si="23"/>
        <v>-38.979868661691455</v>
      </c>
      <c r="L124">
        <f t="shared" si="24"/>
        <v>38.979868661691455</v>
      </c>
      <c r="M124">
        <f t="shared" si="25"/>
        <v>1519.4301608827157</v>
      </c>
      <c r="N124">
        <f t="shared" si="26"/>
        <v>-0.14330834066798329</v>
      </c>
      <c r="O124">
        <f t="shared" si="27"/>
        <v>0.14330834066798329</v>
      </c>
      <c r="P124">
        <f t="shared" si="28"/>
        <v>1.4252847268674041E-3</v>
      </c>
      <c r="Q124">
        <f t="shared" si="29"/>
        <v>3.7967668685121109E-2</v>
      </c>
    </row>
    <row r="125" spans="1:17" x14ac:dyDescent="0.25">
      <c r="A125" s="16">
        <v>2015</v>
      </c>
      <c r="B125" s="16">
        <v>4</v>
      </c>
      <c r="C125" s="16">
        <v>124</v>
      </c>
      <c r="D125" s="16">
        <v>325</v>
      </c>
      <c r="E125" s="21">
        <f t="shared" si="17"/>
        <v>-64</v>
      </c>
      <c r="F125">
        <f t="shared" si="30"/>
        <v>262.92595952716454</v>
      </c>
      <c r="G125">
        <f t="shared" si="31"/>
        <v>-11.042391513050264</v>
      </c>
      <c r="H125" s="25">
        <f t="shared" si="21"/>
        <v>1.2159594680177326</v>
      </c>
      <c r="I125" s="24">
        <f t="shared" si="32"/>
        <v>1.2159594680177326</v>
      </c>
      <c r="J125" s="25">
        <f t="shared" si="33"/>
        <v>314.73119942580644</v>
      </c>
      <c r="K125">
        <f t="shared" si="23"/>
        <v>10.268800574193563</v>
      </c>
      <c r="L125">
        <f t="shared" si="24"/>
        <v>10.268800574193563</v>
      </c>
      <c r="M125">
        <f t="shared" si="25"/>
        <v>105.44826523255804</v>
      </c>
      <c r="N125">
        <f t="shared" si="26"/>
        <v>3.1596309459057115E-2</v>
      </c>
      <c r="O125">
        <f t="shared" si="27"/>
        <v>3.1596309459057115E-2</v>
      </c>
      <c r="P125">
        <f t="shared" si="28"/>
        <v>1.656954663140026E-5</v>
      </c>
      <c r="Q125">
        <f t="shared" si="29"/>
        <v>6.0591715976331356E-4</v>
      </c>
    </row>
    <row r="126" spans="1:17" x14ac:dyDescent="0.25">
      <c r="A126" s="16">
        <v>2015</v>
      </c>
      <c r="B126" s="16">
        <v>5</v>
      </c>
      <c r="C126" s="16">
        <v>125</v>
      </c>
      <c r="D126" s="16">
        <v>317</v>
      </c>
      <c r="E126" s="21">
        <f t="shared" si="17"/>
        <v>-22</v>
      </c>
      <c r="F126">
        <f t="shared" si="30"/>
        <v>267.39104264201922</v>
      </c>
      <c r="G126">
        <f t="shared" si="31"/>
        <v>-0.15996081289555297</v>
      </c>
      <c r="H126" s="25">
        <f t="shared" si="21"/>
        <v>1.1779607346421785</v>
      </c>
      <c r="I126" s="24">
        <f t="shared" si="32"/>
        <v>1.1779607346421785</v>
      </c>
      <c r="J126" s="25">
        <f t="shared" si="33"/>
        <v>318.32293550974401</v>
      </c>
      <c r="K126">
        <f t="shared" si="23"/>
        <v>-1.3229355097440134</v>
      </c>
      <c r="L126">
        <f t="shared" si="24"/>
        <v>1.3229355097440134</v>
      </c>
      <c r="M126">
        <f t="shared" si="25"/>
        <v>1.7501583629416526</v>
      </c>
      <c r="N126">
        <f t="shared" si="26"/>
        <v>-4.1732981379937334E-3</v>
      </c>
      <c r="O126">
        <f t="shared" si="27"/>
        <v>4.1732981379937334E-3</v>
      </c>
      <c r="P126">
        <f t="shared" si="28"/>
        <v>3.1424606034094319E-3</v>
      </c>
      <c r="Q126">
        <f t="shared" si="29"/>
        <v>1.6817761147986349E-3</v>
      </c>
    </row>
    <row r="127" spans="1:17" x14ac:dyDescent="0.25">
      <c r="A127" s="16">
        <v>2015</v>
      </c>
      <c r="B127" s="16">
        <v>6</v>
      </c>
      <c r="C127" s="16">
        <v>126</v>
      </c>
      <c r="D127" s="16">
        <v>304</v>
      </c>
      <c r="E127" s="21">
        <f t="shared" si="17"/>
        <v>-15</v>
      </c>
      <c r="F127">
        <f t="shared" si="30"/>
        <v>301.55129947510119</v>
      </c>
      <c r="G127">
        <f t="shared" si="31"/>
        <v>23.924385549632426</v>
      </c>
      <c r="H127" s="25">
        <f t="shared" si="21"/>
        <v>0.99556681443951867</v>
      </c>
      <c r="I127" s="24">
        <f t="shared" si="32"/>
        <v>0.99556681443951867</v>
      </c>
      <c r="J127" s="25">
        <f t="shared" si="33"/>
        <v>321.77027640685452</v>
      </c>
      <c r="K127">
        <f t="shared" si="23"/>
        <v>-17.770276406854521</v>
      </c>
      <c r="L127">
        <f t="shared" si="24"/>
        <v>17.770276406854521</v>
      </c>
      <c r="M127">
        <f t="shared" si="25"/>
        <v>315.78272357601043</v>
      </c>
      <c r="N127">
        <f t="shared" si="26"/>
        <v>-5.8454856601495131E-2</v>
      </c>
      <c r="O127">
        <f t="shared" si="27"/>
        <v>5.8454856601495131E-2</v>
      </c>
      <c r="P127">
        <f t="shared" si="28"/>
        <v>3.3162472924061119E-3</v>
      </c>
      <c r="Q127">
        <f t="shared" si="29"/>
        <v>1.7313019390581715E-4</v>
      </c>
    </row>
    <row r="128" spans="1:17" x14ac:dyDescent="0.25">
      <c r="A128" s="16">
        <v>2015</v>
      </c>
      <c r="B128" s="16">
        <v>7</v>
      </c>
      <c r="C128" s="16">
        <v>127</v>
      </c>
      <c r="D128" s="16">
        <v>308</v>
      </c>
      <c r="E128" s="21">
        <f t="shared" si="17"/>
        <v>-21</v>
      </c>
      <c r="F128">
        <f t="shared" si="30"/>
        <v>284.08669928753096</v>
      </c>
      <c r="G128">
        <f t="shared" si="31"/>
        <v>-5.1204963439225608</v>
      </c>
      <c r="H128" s="25">
        <f t="shared" si="21"/>
        <v>1.1019632678910702</v>
      </c>
      <c r="I128" s="24">
        <f t="shared" si="32"/>
        <v>1.1019632678910702</v>
      </c>
      <c r="J128" s="25">
        <f t="shared" si="33"/>
        <v>325.50640767761917</v>
      </c>
      <c r="K128">
        <f t="shared" si="23"/>
        <v>-17.506407677619165</v>
      </c>
      <c r="L128">
        <f t="shared" si="24"/>
        <v>17.506407677619165</v>
      </c>
      <c r="M128">
        <f t="shared" si="25"/>
        <v>306.47430977500329</v>
      </c>
      <c r="N128">
        <f t="shared" si="26"/>
        <v>-5.6838985966295989E-2</v>
      </c>
      <c r="O128">
        <f t="shared" si="27"/>
        <v>5.6838985966295989E-2</v>
      </c>
      <c r="P128">
        <f t="shared" si="28"/>
        <v>1.3765187999810804E-2</v>
      </c>
      <c r="Q128">
        <f t="shared" si="29"/>
        <v>2.3718164951931188E-3</v>
      </c>
    </row>
    <row r="129" spans="1:17" x14ac:dyDescent="0.25">
      <c r="A129" s="16">
        <v>2015</v>
      </c>
      <c r="B129" s="16">
        <v>8</v>
      </c>
      <c r="C129" s="16">
        <v>128</v>
      </c>
      <c r="D129" s="16">
        <v>293</v>
      </c>
      <c r="E129" s="21">
        <f t="shared" si="17"/>
        <v>14</v>
      </c>
      <c r="F129">
        <f t="shared" si="30"/>
        <v>267.19340678786529</v>
      </c>
      <c r="G129">
        <f t="shared" si="31"/>
        <v>-13.382101884864902</v>
      </c>
      <c r="H129" s="25">
        <f t="shared" si="21"/>
        <v>1.1019632678910702</v>
      </c>
      <c r="I129" s="24">
        <f t="shared" si="32"/>
        <v>1.1019632678910702</v>
      </c>
      <c r="J129" s="25">
        <f t="shared" si="33"/>
        <v>329.1361424949323</v>
      </c>
      <c r="K129">
        <f t="shared" si="23"/>
        <v>-36.136142494932301</v>
      </c>
      <c r="L129">
        <f t="shared" si="24"/>
        <v>36.136142494932301</v>
      </c>
      <c r="M129">
        <f t="shared" si="25"/>
        <v>1305.820794414052</v>
      </c>
      <c r="N129">
        <f t="shared" si="26"/>
        <v>-0.12333154435130478</v>
      </c>
      <c r="O129">
        <f t="shared" si="27"/>
        <v>0.12333154435130478</v>
      </c>
      <c r="P129">
        <f t="shared" si="28"/>
        <v>0.1749063266747968</v>
      </c>
      <c r="Q129">
        <f t="shared" si="29"/>
        <v>8.0245547414646651E-2</v>
      </c>
    </row>
    <row r="130" spans="1:17" x14ac:dyDescent="0.25">
      <c r="A130" s="16">
        <v>2015</v>
      </c>
      <c r="B130" s="16">
        <v>9</v>
      </c>
      <c r="C130" s="16">
        <v>129</v>
      </c>
      <c r="D130" s="16">
        <v>210</v>
      </c>
      <c r="E130" s="21">
        <f t="shared" si="17"/>
        <v>62</v>
      </c>
      <c r="F130">
        <f t="shared" si="30"/>
        <v>241.63197547491527</v>
      </c>
      <c r="G130">
        <f t="shared" si="31"/>
        <v>-21.928993732554318</v>
      </c>
      <c r="H130" s="25">
        <f t="shared" si="21"/>
        <v>0.87397086763774534</v>
      </c>
      <c r="I130" s="24">
        <f t="shared" si="32"/>
        <v>0.87397086763774534</v>
      </c>
      <c r="J130" s="25">
        <f t="shared" si="33"/>
        <v>332.53788491199214</v>
      </c>
      <c r="K130">
        <f t="shared" si="23"/>
        <v>-122.53788491199214</v>
      </c>
      <c r="L130">
        <f t="shared" si="24"/>
        <v>122.53788491199214</v>
      </c>
      <c r="M130">
        <f t="shared" si="25"/>
        <v>15015.533238704631</v>
      </c>
      <c r="N130">
        <f t="shared" si="26"/>
        <v>-0.583513737676153</v>
      </c>
      <c r="O130">
        <f t="shared" si="27"/>
        <v>0.583513737676153</v>
      </c>
      <c r="P130">
        <f t="shared" si="28"/>
        <v>0.34378466137417907</v>
      </c>
      <c r="Q130">
        <f t="shared" si="29"/>
        <v>2.040816326530612E-4</v>
      </c>
    </row>
    <row r="131" spans="1:17" x14ac:dyDescent="0.25">
      <c r="A131" s="16">
        <v>2015</v>
      </c>
      <c r="B131" s="16">
        <v>10</v>
      </c>
      <c r="C131" s="16">
        <v>130</v>
      </c>
      <c r="D131" s="16">
        <v>213</v>
      </c>
      <c r="E131" s="21">
        <f t="shared" ref="E131:E157" si="34">D142-D131</f>
        <v>0</v>
      </c>
      <c r="F131">
        <f t="shared" si="30"/>
        <v>251.29324734302602</v>
      </c>
      <c r="G131">
        <f t="shared" si="31"/>
        <v>0.23959815281337882</v>
      </c>
      <c r="H131" s="25">
        <f t="shared" si="21"/>
        <v>0.83597213426219119</v>
      </c>
      <c r="I131" s="24">
        <f t="shared" si="32"/>
        <v>0.83597213426219119</v>
      </c>
      <c r="J131" s="25">
        <f t="shared" si="33"/>
        <v>336.12962099592971</v>
      </c>
      <c r="K131">
        <f t="shared" si="23"/>
        <v>-123.12962099592971</v>
      </c>
      <c r="L131">
        <f t="shared" si="24"/>
        <v>123.12962099592971</v>
      </c>
      <c r="M131">
        <f t="shared" si="25"/>
        <v>15160.903566601295</v>
      </c>
      <c r="N131">
        <f t="shared" si="26"/>
        <v>-0.57807333800905969</v>
      </c>
      <c r="O131">
        <f t="shared" si="27"/>
        <v>0.57807333800905969</v>
      </c>
      <c r="P131">
        <f t="shared" si="28"/>
        <v>0.37042801876146814</v>
      </c>
      <c r="Q131">
        <f t="shared" si="29"/>
        <v>1.9837333862328903E-4</v>
      </c>
    </row>
    <row r="132" spans="1:17" x14ac:dyDescent="0.25">
      <c r="A132" s="16">
        <v>2015</v>
      </c>
      <c r="B132" s="16">
        <v>11</v>
      </c>
      <c r="C132" s="16">
        <v>131</v>
      </c>
      <c r="D132" s="16">
        <v>210</v>
      </c>
      <c r="E132" s="21">
        <f t="shared" si="34"/>
        <v>-1</v>
      </c>
      <c r="F132">
        <f t="shared" si="30"/>
        <v>289.73075983947592</v>
      </c>
      <c r="G132">
        <f t="shared" si="31"/>
        <v>27.045133271153222</v>
      </c>
      <c r="H132" s="25">
        <f t="shared" si="21"/>
        <v>0.71437618746041798</v>
      </c>
      <c r="I132" s="24">
        <f t="shared" si="32"/>
        <v>0.71437618746041798</v>
      </c>
      <c r="J132" s="25">
        <f t="shared" si="33"/>
        <v>339.63775986644112</v>
      </c>
      <c r="K132">
        <f t="shared" si="23"/>
        <v>-129.63775986644112</v>
      </c>
      <c r="L132">
        <f t="shared" si="24"/>
        <v>129.63775986644112</v>
      </c>
      <c r="M132">
        <f t="shared" si="25"/>
        <v>16805.948783189051</v>
      </c>
      <c r="N132">
        <f t="shared" si="26"/>
        <v>-0.61732266603067198</v>
      </c>
      <c r="O132">
        <f t="shared" si="27"/>
        <v>0.61732266603067198</v>
      </c>
      <c r="P132">
        <f t="shared" si="28"/>
        <v>0.22862919789981323</v>
      </c>
      <c r="Q132">
        <f t="shared" si="29"/>
        <v>2.4693877551020406E-2</v>
      </c>
    </row>
    <row r="133" spans="1:17" ht="16.5" thickBot="1" x14ac:dyDescent="0.3">
      <c r="A133" s="6">
        <v>2015</v>
      </c>
      <c r="B133" s="6">
        <v>12</v>
      </c>
      <c r="C133" s="6">
        <v>132</v>
      </c>
      <c r="D133" s="6">
        <v>243</v>
      </c>
      <c r="E133" s="8">
        <f t="shared" si="34"/>
        <v>-36</v>
      </c>
      <c r="F133" s="7">
        <f t="shared" si="30"/>
        <v>286.33498478252545</v>
      </c>
      <c r="G133" s="7">
        <f t="shared" si="31"/>
        <v>5.6831073269517907</v>
      </c>
      <c r="H133" s="9">
        <f t="shared" si="21"/>
        <v>0.8587713742875237</v>
      </c>
      <c r="I133" s="10">
        <f t="shared" si="32"/>
        <v>0.8587713742875237</v>
      </c>
      <c r="J133" s="9">
        <f t="shared" si="33"/>
        <v>343.41188987058138</v>
      </c>
      <c r="K133" s="7">
        <f t="shared" si="23"/>
        <v>-100.41188987058138</v>
      </c>
      <c r="L133" s="7">
        <f t="shared" si="24"/>
        <v>100.41188987058138</v>
      </c>
      <c r="M133" s="7">
        <f t="shared" si="25"/>
        <v>10082.547627381762</v>
      </c>
      <c r="N133" s="7">
        <f t="shared" si="26"/>
        <v>-0.41321765378840075</v>
      </c>
      <c r="O133" s="7">
        <f t="shared" si="27"/>
        <v>0.41321765378840075</v>
      </c>
      <c r="P133" s="7"/>
      <c r="Q133" s="7"/>
    </row>
    <row r="134" spans="1:17" x14ac:dyDescent="0.25">
      <c r="A134" s="16">
        <v>2016</v>
      </c>
      <c r="B134" s="16">
        <v>1</v>
      </c>
      <c r="C134" s="16">
        <v>133</v>
      </c>
      <c r="D134" s="16">
        <v>253</v>
      </c>
      <c r="E134" s="21">
        <f t="shared" si="34"/>
        <v>5</v>
      </c>
      <c r="F134">
        <f t="shared" si="30"/>
        <v>241.68041692781117</v>
      </c>
      <c r="G134">
        <f t="shared" si="31"/>
        <v>-29.641552226941414</v>
      </c>
      <c r="H134" s="25">
        <f t="shared" ref="H134:H157" si="35">I122</f>
        <v>1.071564281190627</v>
      </c>
      <c r="I134" s="24">
        <f t="shared" si="32"/>
        <v>1.071564281190627</v>
      </c>
      <c r="J134" s="25">
        <f>($F$133+(C134-$C$133)*$G$133)*H134</f>
        <v>312.91615696595028</v>
      </c>
      <c r="K134">
        <f t="shared" si="23"/>
        <v>-59.916156965950279</v>
      </c>
      <c r="L134">
        <f t="shared" si="24"/>
        <v>59.916156965950279</v>
      </c>
      <c r="M134">
        <f t="shared" si="25"/>
        <v>3589.945865568392</v>
      </c>
      <c r="N134">
        <f t="shared" si="26"/>
        <v>-0.23682275480612758</v>
      </c>
      <c r="O134">
        <f t="shared" si="27"/>
        <v>0.23682275480612758</v>
      </c>
      <c r="P134">
        <f t="shared" ref="P134:P156" si="36">((J135-D135)/D134)^2</f>
        <v>4.4783254015994846E-3</v>
      </c>
      <c r="Q134">
        <f t="shared" ref="Q134:Q156" si="37">((D135-D134)/D134)^2</f>
        <v>3.7510350107016199E-2</v>
      </c>
    </row>
    <row r="135" spans="1:17" x14ac:dyDescent="0.25">
      <c r="A135" s="16">
        <v>2016</v>
      </c>
      <c r="B135" s="16">
        <v>2</v>
      </c>
      <c r="C135" s="16">
        <v>134</v>
      </c>
      <c r="D135" s="16">
        <v>302</v>
      </c>
      <c r="E135" s="21">
        <f t="shared" si="34"/>
        <v>-40</v>
      </c>
      <c r="F135">
        <f t="shared" si="30"/>
        <v>305.07469169964946</v>
      </c>
      <c r="G135">
        <f t="shared" si="31"/>
        <v>35.646701614463417</v>
      </c>
      <c r="H135" s="25">
        <f t="shared" si="35"/>
        <v>0.95756808106396452</v>
      </c>
      <c r="I135" s="24">
        <f t="shared" si="32"/>
        <v>0.95756808106396452</v>
      </c>
      <c r="J135" s="25">
        <f t="shared" ref="J135:J157" si="38">($F$133+(C135-$C$133)*$G$133)*H135</f>
        <v>285.06916627478194</v>
      </c>
      <c r="K135">
        <f t="shared" ref="K135:K157" si="39">D135-J135</f>
        <v>16.930833725218065</v>
      </c>
      <c r="L135">
        <f t="shared" ref="L135:L157" si="40">ABS(K135)</f>
        <v>16.930833725218065</v>
      </c>
      <c r="M135">
        <f t="shared" ref="M135:M157" si="41">K135^2</f>
        <v>286.65313063098142</v>
      </c>
      <c r="N135">
        <f t="shared" ref="N135:N157" si="42">K135/D135</f>
        <v>5.6062363328536639E-2</v>
      </c>
      <c r="O135">
        <f t="shared" ref="O135:O157" si="43">ABS(N135)</f>
        <v>5.6062363328536639E-2</v>
      </c>
      <c r="P135">
        <f t="shared" si="36"/>
        <v>5.5291502023912996E-2</v>
      </c>
      <c r="Q135">
        <f t="shared" si="37"/>
        <v>1.8431209157493092E-2</v>
      </c>
    </row>
    <row r="136" spans="1:17" x14ac:dyDescent="0.25">
      <c r="A136" s="16">
        <v>2016</v>
      </c>
      <c r="B136" s="16">
        <v>3</v>
      </c>
      <c r="C136" s="16">
        <v>135</v>
      </c>
      <c r="D136" s="16">
        <v>261</v>
      </c>
      <c r="E136" s="21">
        <f t="shared" si="34"/>
        <v>40</v>
      </c>
      <c r="F136">
        <f t="shared" si="30"/>
        <v>248.69098338432093</v>
      </c>
      <c r="G136">
        <f t="shared" si="31"/>
        <v>-28.935996884079628</v>
      </c>
      <c r="H136" s="25">
        <f t="shared" si="35"/>
        <v>1.0943635212159595</v>
      </c>
      <c r="I136" s="24">
        <f t="shared" si="32"/>
        <v>1.0943635212159595</v>
      </c>
      <c r="J136" s="25">
        <f t="shared" si="38"/>
        <v>332.01271823123631</v>
      </c>
      <c r="K136">
        <f t="shared" si="39"/>
        <v>-71.012718231236306</v>
      </c>
      <c r="L136">
        <f t="shared" si="40"/>
        <v>71.012718231236306</v>
      </c>
      <c r="M136">
        <f t="shared" si="41"/>
        <v>5042.8061505889609</v>
      </c>
      <c r="N136">
        <f t="shared" si="42"/>
        <v>-0.27207938019630767</v>
      </c>
      <c r="O136">
        <f t="shared" si="43"/>
        <v>0.27207938019630767</v>
      </c>
      <c r="P136">
        <f t="shared" si="36"/>
        <v>9.5870780601484781E-2</v>
      </c>
      <c r="Q136">
        <f t="shared" si="37"/>
        <v>1.6969803731595248E-2</v>
      </c>
    </row>
    <row r="137" spans="1:17" x14ac:dyDescent="0.25">
      <c r="A137" s="16">
        <v>2016</v>
      </c>
      <c r="B137" s="16">
        <v>4</v>
      </c>
      <c r="C137" s="16">
        <v>136</v>
      </c>
      <c r="D137" s="16">
        <v>295</v>
      </c>
      <c r="E137" s="21">
        <f t="shared" si="34"/>
        <v>-40</v>
      </c>
      <c r="F137">
        <f t="shared" si="30"/>
        <v>240.32750916958116</v>
      </c>
      <c r="G137">
        <f t="shared" si="31"/>
        <v>-14.499148999537972</v>
      </c>
      <c r="H137" s="25">
        <f t="shared" si="35"/>
        <v>1.2159594680177326</v>
      </c>
      <c r="I137" s="24">
        <f t="shared" si="32"/>
        <v>1.2159594680177326</v>
      </c>
      <c r="J137" s="25">
        <f t="shared" si="38"/>
        <v>375.81344841889711</v>
      </c>
      <c r="K137">
        <f t="shared" si="39"/>
        <v>-80.81344841889711</v>
      </c>
      <c r="L137">
        <f t="shared" si="40"/>
        <v>80.81344841889711</v>
      </c>
      <c r="M137">
        <f t="shared" si="41"/>
        <v>6530.8134453537441</v>
      </c>
      <c r="N137">
        <f t="shared" si="42"/>
        <v>-0.27394389294541394</v>
      </c>
      <c r="O137">
        <f t="shared" si="43"/>
        <v>0.27394389294541394</v>
      </c>
      <c r="P137">
        <f t="shared" si="36"/>
        <v>7.6820588374353987E-2</v>
      </c>
      <c r="Q137">
        <f t="shared" si="37"/>
        <v>4.136742315426601E-4</v>
      </c>
    </row>
    <row r="138" spans="1:17" x14ac:dyDescent="0.25">
      <c r="A138" s="16">
        <v>2016</v>
      </c>
      <c r="B138" s="16">
        <v>5</v>
      </c>
      <c r="C138" s="16">
        <v>137</v>
      </c>
      <c r="D138" s="16">
        <v>289</v>
      </c>
      <c r="E138" s="21">
        <f t="shared" si="34"/>
        <v>16</v>
      </c>
      <c r="F138">
        <f t="shared" si="30"/>
        <v>243.39321034421718</v>
      </c>
      <c r="G138">
        <f t="shared" si="31"/>
        <v>-2.1729469991757142</v>
      </c>
      <c r="H138" s="25">
        <f t="shared" si="35"/>
        <v>1.1779607346421785</v>
      </c>
      <c r="I138" s="24">
        <f t="shared" si="32"/>
        <v>1.1779607346421785</v>
      </c>
      <c r="J138" s="25">
        <f t="shared" si="38"/>
        <v>370.76375543771309</v>
      </c>
      <c r="K138">
        <f t="shared" si="39"/>
        <v>-81.763755437713087</v>
      </c>
      <c r="L138">
        <f t="shared" si="40"/>
        <v>81.763755437713087</v>
      </c>
      <c r="M138">
        <f t="shared" si="41"/>
        <v>6685.3117032781565</v>
      </c>
      <c r="N138">
        <f t="shared" si="42"/>
        <v>-0.28291956898862658</v>
      </c>
      <c r="O138">
        <f t="shared" si="43"/>
        <v>0.28291956898862658</v>
      </c>
      <c r="P138">
        <f t="shared" si="36"/>
        <v>1.2270419891934253E-2</v>
      </c>
      <c r="Q138">
        <f t="shared" si="37"/>
        <v>4.7892146885214497E-5</v>
      </c>
    </row>
    <row r="139" spans="1:17" x14ac:dyDescent="0.25">
      <c r="A139" s="16">
        <v>2016</v>
      </c>
      <c r="B139" s="16">
        <v>6</v>
      </c>
      <c r="C139" s="16">
        <v>138</v>
      </c>
      <c r="D139" s="16">
        <v>287</v>
      </c>
      <c r="E139" s="21">
        <f t="shared" si="34"/>
        <v>12</v>
      </c>
      <c r="F139">
        <f t="shared" si="30"/>
        <v>283.58440133099725</v>
      </c>
      <c r="G139">
        <f t="shared" si="31"/>
        <v>27.556251781802075</v>
      </c>
      <c r="H139" s="25">
        <f t="shared" si="35"/>
        <v>0.99556681443951867</v>
      </c>
      <c r="I139" s="24">
        <f t="shared" si="32"/>
        <v>0.99556681443951867</v>
      </c>
      <c r="J139" s="25">
        <f t="shared" si="38"/>
        <v>319.01308700819465</v>
      </c>
      <c r="K139">
        <f t="shared" si="39"/>
        <v>-32.013087008194645</v>
      </c>
      <c r="L139">
        <f t="shared" si="40"/>
        <v>32.013087008194645</v>
      </c>
      <c r="M139">
        <f t="shared" si="41"/>
        <v>1024.8377397942409</v>
      </c>
      <c r="N139">
        <f t="shared" si="42"/>
        <v>-0.11154385717140991</v>
      </c>
      <c r="O139">
        <f t="shared" si="43"/>
        <v>0.11154385717140991</v>
      </c>
      <c r="P139">
        <f t="shared" si="36"/>
        <v>3.3295013774188802E-2</v>
      </c>
      <c r="Q139">
        <f t="shared" si="37"/>
        <v>4.8561958989425625E-3</v>
      </c>
    </row>
    <row r="140" spans="1:17" x14ac:dyDescent="0.25">
      <c r="A140" s="16">
        <v>2016</v>
      </c>
      <c r="B140" s="16">
        <v>7</v>
      </c>
      <c r="C140" s="16">
        <v>139</v>
      </c>
      <c r="D140" s="16">
        <v>307</v>
      </c>
      <c r="E140" s="21">
        <f t="shared" si="34"/>
        <v>-31</v>
      </c>
      <c r="F140">
        <f t="shared" si="30"/>
        <v>281.83994861392301</v>
      </c>
      <c r="G140">
        <f t="shared" si="31"/>
        <v>6.9943683142673496</v>
      </c>
      <c r="H140" s="25">
        <f t="shared" si="35"/>
        <v>1.1019632678910702</v>
      </c>
      <c r="I140" s="24">
        <f t="shared" si="32"/>
        <v>1.1019632678910702</v>
      </c>
      <c r="J140" s="25">
        <f t="shared" si="38"/>
        <v>359.36866419497596</v>
      </c>
      <c r="K140">
        <f t="shared" si="39"/>
        <v>-52.368664194975963</v>
      </c>
      <c r="L140">
        <f t="shared" si="40"/>
        <v>52.368664194975963</v>
      </c>
      <c r="M140">
        <f t="shared" si="41"/>
        <v>2742.4769895661575</v>
      </c>
      <c r="N140">
        <f t="shared" si="42"/>
        <v>-0.17058196806181095</v>
      </c>
      <c r="O140">
        <f t="shared" si="43"/>
        <v>0.17058196806181095</v>
      </c>
      <c r="P140">
        <f t="shared" si="36"/>
        <v>9.3017528577462635E-2</v>
      </c>
      <c r="Q140">
        <f t="shared" si="37"/>
        <v>1.2997485384460312E-2</v>
      </c>
    </row>
    <row r="141" spans="1:17" x14ac:dyDescent="0.25">
      <c r="A141" s="16">
        <v>2016</v>
      </c>
      <c r="B141" s="16">
        <v>8</v>
      </c>
      <c r="C141" s="16">
        <v>140</v>
      </c>
      <c r="D141" s="16">
        <v>272</v>
      </c>
      <c r="E141" s="21">
        <f t="shared" si="34"/>
        <v>24</v>
      </c>
      <c r="F141">
        <f t="shared" si="30"/>
        <v>251.0215220443246</v>
      </c>
      <c r="G141">
        <f t="shared" si="31"/>
        <v>-19.540907723674277</v>
      </c>
      <c r="H141" s="25">
        <f t="shared" si="35"/>
        <v>1.1019632678910702</v>
      </c>
      <c r="I141" s="24">
        <f t="shared" si="32"/>
        <v>1.1019632678910702</v>
      </c>
      <c r="J141" s="25">
        <f t="shared" si="38"/>
        <v>365.63123971675947</v>
      </c>
      <c r="K141">
        <f t="shared" si="39"/>
        <v>-93.631239716759467</v>
      </c>
      <c r="L141">
        <f t="shared" si="40"/>
        <v>93.631239716759467</v>
      </c>
      <c r="M141">
        <f t="shared" si="41"/>
        <v>8766.8090508972746</v>
      </c>
      <c r="N141">
        <f t="shared" si="42"/>
        <v>-0.34423249895867453</v>
      </c>
      <c r="O141">
        <f t="shared" si="43"/>
        <v>0.34423249895867453</v>
      </c>
      <c r="P141">
        <f t="shared" si="36"/>
        <v>9.0774306656614748E-2</v>
      </c>
      <c r="Q141">
        <f t="shared" si="37"/>
        <v>4.7050713667820071E-2</v>
      </c>
    </row>
    <row r="142" spans="1:17" x14ac:dyDescent="0.25">
      <c r="A142" s="16">
        <v>2016</v>
      </c>
      <c r="B142" s="16">
        <v>9</v>
      </c>
      <c r="C142" s="16">
        <v>141</v>
      </c>
      <c r="D142" s="16">
        <v>213</v>
      </c>
      <c r="E142" s="21">
        <f t="shared" si="34"/>
        <v>58</v>
      </c>
      <c r="F142">
        <f t="shared" si="30"/>
        <v>242.49492485993363</v>
      </c>
      <c r="G142">
        <f t="shared" si="31"/>
        <v>-11.81157241732803</v>
      </c>
      <c r="H142" s="25">
        <f t="shared" si="35"/>
        <v>0.87397086763774534</v>
      </c>
      <c r="I142" s="24">
        <f t="shared" si="32"/>
        <v>0.87397086763774534</v>
      </c>
      <c r="J142" s="25">
        <f t="shared" si="38"/>
        <v>294.95026725815472</v>
      </c>
      <c r="K142">
        <f t="shared" si="39"/>
        <v>-81.950267258154724</v>
      </c>
      <c r="L142">
        <f t="shared" si="40"/>
        <v>81.950267258154724</v>
      </c>
      <c r="M142">
        <f t="shared" si="41"/>
        <v>6715.8463036829862</v>
      </c>
      <c r="N142">
        <f t="shared" si="42"/>
        <v>-0.38474303877067945</v>
      </c>
      <c r="O142">
        <f t="shared" si="43"/>
        <v>0.38474303877067945</v>
      </c>
      <c r="P142">
        <f t="shared" si="36"/>
        <v>0.13367867772665323</v>
      </c>
      <c r="Q142">
        <f t="shared" si="37"/>
        <v>3.5266371310806942E-4</v>
      </c>
    </row>
    <row r="143" spans="1:17" x14ac:dyDescent="0.25">
      <c r="A143" s="16">
        <v>2016</v>
      </c>
      <c r="B143" s="16">
        <v>10</v>
      </c>
      <c r="C143" s="16">
        <v>142</v>
      </c>
      <c r="D143" s="16">
        <v>209</v>
      </c>
      <c r="E143" s="21">
        <f t="shared" si="34"/>
        <v>15</v>
      </c>
      <c r="F143">
        <f t="shared" si="30"/>
        <v>248.08083885609923</v>
      </c>
      <c r="G143">
        <f t="shared" si="31"/>
        <v>0.39718141232796</v>
      </c>
      <c r="H143" s="25">
        <f t="shared" si="35"/>
        <v>0.83597213426219119</v>
      </c>
      <c r="I143" s="24">
        <f t="shared" si="32"/>
        <v>0.83597213426219119</v>
      </c>
      <c r="J143" s="25">
        <f t="shared" si="38"/>
        <v>286.87726195610969</v>
      </c>
      <c r="K143">
        <f t="shared" si="39"/>
        <v>-77.877261956109692</v>
      </c>
      <c r="L143">
        <f t="shared" si="40"/>
        <v>77.877261956109692</v>
      </c>
      <c r="M143">
        <f t="shared" si="41"/>
        <v>6064.8679297805302</v>
      </c>
      <c r="N143">
        <f t="shared" si="42"/>
        <v>-0.37261847825889804</v>
      </c>
      <c r="O143">
        <f t="shared" si="43"/>
        <v>0.37261847825889804</v>
      </c>
      <c r="P143">
        <f t="shared" si="36"/>
        <v>4.0787642079602678E-2</v>
      </c>
      <c r="Q143">
        <f t="shared" si="37"/>
        <v>9.1572995123738007E-5</v>
      </c>
    </row>
    <row r="144" spans="1:17" x14ac:dyDescent="0.25">
      <c r="A144" s="16">
        <v>2016</v>
      </c>
      <c r="B144" s="16">
        <v>11</v>
      </c>
      <c r="C144" s="16">
        <v>143</v>
      </c>
      <c r="D144" s="16">
        <v>207</v>
      </c>
      <c r="E144" s="21">
        <f t="shared" si="34"/>
        <v>5</v>
      </c>
      <c r="F144">
        <f t="shared" si="30"/>
        <v>285.64545966993364</v>
      </c>
      <c r="G144">
        <f t="shared" si="31"/>
        <v>26.479576727762872</v>
      </c>
      <c r="H144" s="25">
        <f t="shared" si="35"/>
        <v>0.71437618746041798</v>
      </c>
      <c r="I144" s="24">
        <f t="shared" si="32"/>
        <v>0.71437618746041798</v>
      </c>
      <c r="J144" s="25">
        <f t="shared" si="38"/>
        <v>249.2095367621954</v>
      </c>
      <c r="K144">
        <f t="shared" si="39"/>
        <v>-42.209536762195398</v>
      </c>
      <c r="L144">
        <f t="shared" si="40"/>
        <v>42.209536762195398</v>
      </c>
      <c r="M144">
        <f t="shared" si="41"/>
        <v>1781.6449936791248</v>
      </c>
      <c r="N144">
        <f t="shared" si="42"/>
        <v>-0.20391080561447053</v>
      </c>
      <c r="O144">
        <f t="shared" si="43"/>
        <v>0.20391080561447053</v>
      </c>
      <c r="P144">
        <f t="shared" si="36"/>
        <v>5.0380008121567267E-2</v>
      </c>
      <c r="Q144">
        <f t="shared" si="37"/>
        <v>6.0701533291325355E-2</v>
      </c>
    </row>
    <row r="145" spans="1:17" x14ac:dyDescent="0.25">
      <c r="A145" s="16">
        <v>2016</v>
      </c>
      <c r="B145" s="16">
        <v>12</v>
      </c>
      <c r="C145" s="16">
        <v>144</v>
      </c>
      <c r="D145" s="16">
        <v>258</v>
      </c>
      <c r="E145" s="21">
        <f t="shared" si="34"/>
        <v>-39</v>
      </c>
      <c r="F145">
        <f t="shared" si="30"/>
        <v>301.59575854795872</v>
      </c>
      <c r="G145">
        <f t="shared" si="31"/>
        <v>19.090614999832201</v>
      </c>
      <c r="H145" s="25">
        <f t="shared" si="35"/>
        <v>0.8587713742875237</v>
      </c>
      <c r="I145" s="24">
        <f t="shared" si="32"/>
        <v>0.8587713742875237</v>
      </c>
      <c r="J145" s="25">
        <f t="shared" si="38"/>
        <v>304.46216706096516</v>
      </c>
      <c r="K145">
        <f t="shared" si="39"/>
        <v>-46.462167060965157</v>
      </c>
      <c r="L145">
        <f t="shared" si="40"/>
        <v>46.462167060965157</v>
      </c>
      <c r="M145">
        <f t="shared" si="41"/>
        <v>2158.7329680010357</v>
      </c>
      <c r="N145">
        <f t="shared" si="42"/>
        <v>-0.18008591884095021</v>
      </c>
      <c r="O145">
        <f t="shared" si="43"/>
        <v>0.18008591884095021</v>
      </c>
      <c r="P145">
        <f t="shared" si="36"/>
        <v>0.23097313655909787</v>
      </c>
      <c r="Q145">
        <f t="shared" si="37"/>
        <v>2.4037017006189532E-4</v>
      </c>
    </row>
    <row r="146" spans="1:17" x14ac:dyDescent="0.25">
      <c r="A146" s="16">
        <v>2017</v>
      </c>
      <c r="B146" s="16">
        <v>1</v>
      </c>
      <c r="C146" s="16">
        <v>145</v>
      </c>
      <c r="D146" s="16">
        <v>262</v>
      </c>
      <c r="E146" s="21">
        <f t="shared" si="34"/>
        <v>5</v>
      </c>
      <c r="F146">
        <f t="shared" si="30"/>
        <v>252.10103949876762</v>
      </c>
      <c r="G146">
        <f t="shared" si="31"/>
        <v>-29.039410213453777</v>
      </c>
      <c r="H146" s="25">
        <f t="shared" si="35"/>
        <v>1.071564281190627</v>
      </c>
      <c r="I146" s="24">
        <f t="shared" si="32"/>
        <v>1.071564281190627</v>
      </c>
      <c r="J146" s="25">
        <f t="shared" si="38"/>
        <v>385.99393477876163</v>
      </c>
      <c r="K146">
        <f t="shared" si="39"/>
        <v>-123.99393477876163</v>
      </c>
      <c r="L146">
        <f t="shared" si="40"/>
        <v>123.99393477876163</v>
      </c>
      <c r="M146">
        <f t="shared" si="41"/>
        <v>15374.495861919791</v>
      </c>
      <c r="N146">
        <f t="shared" si="42"/>
        <v>-0.47325929304870851</v>
      </c>
      <c r="O146">
        <f t="shared" si="43"/>
        <v>0.47325929304870851</v>
      </c>
      <c r="P146">
        <f t="shared" si="36"/>
        <v>3.5511694106758036E-2</v>
      </c>
      <c r="Q146">
        <f t="shared" si="37"/>
        <v>2.2157799662024358E-2</v>
      </c>
    </row>
    <row r="147" spans="1:17" x14ac:dyDescent="0.25">
      <c r="A147" s="16">
        <v>2017</v>
      </c>
      <c r="B147" s="16">
        <v>2</v>
      </c>
      <c r="C147" s="16">
        <v>146</v>
      </c>
      <c r="D147" s="16">
        <v>301</v>
      </c>
      <c r="E147" s="21">
        <f t="shared" si="34"/>
        <v>-301</v>
      </c>
      <c r="F147">
        <f t="shared" si="30"/>
        <v>305.23396280582637</v>
      </c>
      <c r="G147">
        <f t="shared" si="31"/>
        <v>28.625344781395341</v>
      </c>
      <c r="H147" s="25">
        <f t="shared" si="35"/>
        <v>0.95756808106396452</v>
      </c>
      <c r="I147" s="24">
        <f t="shared" si="32"/>
        <v>0.95756808106396452</v>
      </c>
      <c r="J147" s="25">
        <f t="shared" si="38"/>
        <v>350.37271240537933</v>
      </c>
      <c r="K147">
        <f t="shared" si="39"/>
        <v>-49.372712405379332</v>
      </c>
      <c r="L147">
        <f t="shared" si="40"/>
        <v>49.372712405379332</v>
      </c>
      <c r="M147">
        <f t="shared" si="41"/>
        <v>2437.6647302642982</v>
      </c>
      <c r="N147">
        <f t="shared" si="42"/>
        <v>-0.16402894486836989</v>
      </c>
      <c r="O147">
        <f t="shared" si="43"/>
        <v>0.16402894486836989</v>
      </c>
      <c r="P147">
        <f t="shared" si="36"/>
        <v>0.25381960315775948</v>
      </c>
      <c r="Q147">
        <f t="shared" si="37"/>
        <v>2.3355150605401706E-2</v>
      </c>
    </row>
    <row r="148" spans="1:17" x14ac:dyDescent="0.25">
      <c r="A148" s="16">
        <v>2017</v>
      </c>
      <c r="B148" s="16">
        <v>3</v>
      </c>
      <c r="C148" s="16">
        <v>147</v>
      </c>
      <c r="D148" s="16">
        <v>255</v>
      </c>
      <c r="E148" s="21">
        <f t="shared" si="34"/>
        <v>-255</v>
      </c>
      <c r="F148">
        <f t="shared" si="30"/>
        <v>243.07075697713526</v>
      </c>
      <c r="G148">
        <f t="shared" si="31"/>
        <v>-35.085874104231372</v>
      </c>
      <c r="H148" s="25">
        <f t="shared" si="35"/>
        <v>1.0943635212159595</v>
      </c>
      <c r="I148" s="24">
        <f t="shared" si="32"/>
        <v>1.0943635212159595</v>
      </c>
      <c r="J148" s="25">
        <f t="shared" si="38"/>
        <v>406.64534238049043</v>
      </c>
      <c r="K148">
        <f t="shared" si="39"/>
        <v>-151.64534238049043</v>
      </c>
      <c r="L148">
        <f t="shared" si="40"/>
        <v>151.64534238049043</v>
      </c>
      <c r="M148">
        <f t="shared" si="41"/>
        <v>22996.309865696167</v>
      </c>
      <c r="N148">
        <f t="shared" si="42"/>
        <v>-0.5946876171783938</v>
      </c>
      <c r="O148">
        <f t="shared" si="43"/>
        <v>0.5946876171783938</v>
      </c>
      <c r="P148">
        <f t="shared" si="36"/>
        <v>0.36348408976153529</v>
      </c>
      <c r="Q148">
        <f t="shared" si="37"/>
        <v>3.8446751249519413E-2</v>
      </c>
    </row>
    <row r="149" spans="1:17" x14ac:dyDescent="0.25">
      <c r="A149" s="16">
        <v>2017</v>
      </c>
      <c r="B149" s="16">
        <v>4</v>
      </c>
      <c r="C149" s="16">
        <v>148</v>
      </c>
      <c r="D149" s="16">
        <v>305</v>
      </c>
      <c r="E149" s="21">
        <f t="shared" si="34"/>
        <v>-305</v>
      </c>
      <c r="F149">
        <f t="shared" si="30"/>
        <v>246.55723815673383</v>
      </c>
      <c r="G149">
        <f t="shared" si="31"/>
        <v>-8.0175735981846703</v>
      </c>
      <c r="H149" s="25">
        <f t="shared" si="35"/>
        <v>1.2159594680177326</v>
      </c>
      <c r="I149" s="24">
        <f t="shared" si="32"/>
        <v>1.2159594680177326</v>
      </c>
      <c r="J149" s="25">
        <f t="shared" si="38"/>
        <v>458.73858636251288</v>
      </c>
      <c r="K149">
        <f t="shared" si="39"/>
        <v>-153.73858636251288</v>
      </c>
      <c r="L149">
        <f t="shared" si="40"/>
        <v>153.73858636251288</v>
      </c>
      <c r="M149">
        <f t="shared" si="41"/>
        <v>23635.552936743828</v>
      </c>
      <c r="N149">
        <f t="shared" si="42"/>
        <v>-0.5040609388934848</v>
      </c>
      <c r="O149">
        <f t="shared" si="43"/>
        <v>0.5040609388934848</v>
      </c>
      <c r="P149">
        <f t="shared" si="36"/>
        <v>0.24868201322612113</v>
      </c>
      <c r="Q149">
        <f t="shared" si="37"/>
        <v>3.8699274388605221E-4</v>
      </c>
    </row>
    <row r="150" spans="1:17" x14ac:dyDescent="0.25">
      <c r="A150" s="16">
        <v>2017</v>
      </c>
      <c r="B150" s="16">
        <v>5</v>
      </c>
      <c r="C150" s="16">
        <v>149</v>
      </c>
      <c r="D150" s="16">
        <v>299</v>
      </c>
      <c r="E150" s="21">
        <f t="shared" si="34"/>
        <v>-299</v>
      </c>
      <c r="F150">
        <f t="shared" si="30"/>
        <v>252.30357019136304</v>
      </c>
      <c r="G150">
        <f t="shared" si="31"/>
        <v>1.6413007708912417</v>
      </c>
      <c r="H150" s="25">
        <f t="shared" si="35"/>
        <v>1.1779607346421785</v>
      </c>
      <c r="I150" s="24">
        <f t="shared" si="32"/>
        <v>1.1779607346421785</v>
      </c>
      <c r="J150" s="25">
        <f t="shared" si="38"/>
        <v>451.09748282059081</v>
      </c>
      <c r="K150">
        <f t="shared" si="39"/>
        <v>-152.09748282059081</v>
      </c>
      <c r="L150">
        <f t="shared" si="40"/>
        <v>152.09748282059081</v>
      </c>
      <c r="M150">
        <f t="shared" si="41"/>
        <v>23133.644280359917</v>
      </c>
      <c r="N150">
        <f t="shared" si="42"/>
        <v>-0.50868723351368161</v>
      </c>
      <c r="O150">
        <f t="shared" si="43"/>
        <v>0.50868723351368161</v>
      </c>
      <c r="P150">
        <f t="shared" si="36"/>
        <v>0.13758899964493532</v>
      </c>
      <c r="Q150">
        <f t="shared" si="37"/>
        <v>5.9171597633136102E-3</v>
      </c>
    </row>
    <row r="151" spans="1:17" x14ac:dyDescent="0.25">
      <c r="A151" s="16">
        <v>2017</v>
      </c>
      <c r="B151" s="16">
        <v>6</v>
      </c>
      <c r="C151" s="16">
        <v>150</v>
      </c>
      <c r="D151" s="16">
        <v>276</v>
      </c>
      <c r="E151" s="21">
        <f t="shared" si="34"/>
        <v>-276</v>
      </c>
      <c r="F151">
        <f t="shared" si="30"/>
        <v>274.90662268040558</v>
      </c>
      <c r="G151">
        <f t="shared" si="31"/>
        <v>16.351291655941537</v>
      </c>
      <c r="H151" s="25">
        <f t="shared" si="35"/>
        <v>0.99556681443951867</v>
      </c>
      <c r="I151" s="24">
        <f t="shared" si="32"/>
        <v>0.99556681443951867</v>
      </c>
      <c r="J151" s="25">
        <f t="shared" si="38"/>
        <v>386.90804369953003</v>
      </c>
      <c r="K151">
        <f t="shared" si="39"/>
        <v>-110.90804369953003</v>
      </c>
      <c r="L151">
        <f t="shared" si="40"/>
        <v>110.90804369953003</v>
      </c>
      <c r="M151">
        <f t="shared" si="41"/>
        <v>12300.594157256863</v>
      </c>
      <c r="N151">
        <f t="shared" si="42"/>
        <v>-0.40184073804177545</v>
      </c>
      <c r="O151">
        <f t="shared" si="43"/>
        <v>0.40184073804177545</v>
      </c>
      <c r="P151">
        <f t="shared" si="36"/>
        <v>0.251886045466018</v>
      </c>
      <c r="Q151">
        <f t="shared" si="37"/>
        <v>5.2509976895610171E-3</v>
      </c>
    </row>
    <row r="152" spans="1:17" x14ac:dyDescent="0.25">
      <c r="A152" s="16">
        <v>2017</v>
      </c>
      <c r="B152" s="16">
        <v>7</v>
      </c>
      <c r="C152" s="16">
        <v>151</v>
      </c>
      <c r="D152" s="16">
        <v>296</v>
      </c>
      <c r="E152" s="21">
        <f t="shared" si="34"/>
        <v>-296</v>
      </c>
      <c r="F152">
        <f t="shared" si="30"/>
        <v>270.87027266444568</v>
      </c>
      <c r="G152">
        <f t="shared" si="31"/>
        <v>2.0441847312063715</v>
      </c>
      <c r="H152" s="25">
        <f t="shared" si="35"/>
        <v>1.1019632678910702</v>
      </c>
      <c r="I152" s="24">
        <f t="shared" si="32"/>
        <v>1.1019632678910702</v>
      </c>
      <c r="J152" s="25">
        <f t="shared" si="38"/>
        <v>434.51957045637772</v>
      </c>
      <c r="K152">
        <f t="shared" si="39"/>
        <v>-138.51957045637772</v>
      </c>
      <c r="L152">
        <f t="shared" si="40"/>
        <v>138.51957045637772</v>
      </c>
      <c r="M152">
        <f t="shared" si="41"/>
        <v>19187.671399419392</v>
      </c>
      <c r="N152">
        <f t="shared" si="42"/>
        <v>-0.4679715218120869</v>
      </c>
      <c r="O152">
        <f t="shared" si="43"/>
        <v>0.4679715218120869</v>
      </c>
      <c r="P152">
        <f t="shared" si="36"/>
        <v>0.32900357346774162</v>
      </c>
      <c r="Q152">
        <f t="shared" si="37"/>
        <v>7.1334002921840754E-3</v>
      </c>
    </row>
    <row r="153" spans="1:17" x14ac:dyDescent="0.25">
      <c r="A153" s="16">
        <v>2017</v>
      </c>
      <c r="B153" s="16">
        <v>8</v>
      </c>
      <c r="C153" s="16">
        <v>152</v>
      </c>
      <c r="D153" s="16">
        <v>271</v>
      </c>
      <c r="E153" s="21">
        <f t="shared" si="34"/>
        <v>-271</v>
      </c>
      <c r="F153">
        <f t="shared" si="30"/>
        <v>248.61669895122216</v>
      </c>
      <c r="G153">
        <f t="shared" si="31"/>
        <v>-15.006861863111359</v>
      </c>
      <c r="H153" s="25">
        <f t="shared" si="35"/>
        <v>1.1019632678910702</v>
      </c>
      <c r="I153" s="24">
        <f t="shared" si="32"/>
        <v>1.1019632678910702</v>
      </c>
      <c r="J153" s="25">
        <f t="shared" si="38"/>
        <v>440.78214597816122</v>
      </c>
      <c r="K153">
        <f t="shared" si="39"/>
        <v>-169.78214597816122</v>
      </c>
      <c r="L153">
        <f t="shared" si="40"/>
        <v>169.78214597816122</v>
      </c>
      <c r="M153">
        <f t="shared" si="41"/>
        <v>28825.977092949648</v>
      </c>
      <c r="N153">
        <f t="shared" si="42"/>
        <v>-0.62650238368325173</v>
      </c>
      <c r="O153">
        <f t="shared" si="43"/>
        <v>0.62650238368325173</v>
      </c>
      <c r="P153">
        <f t="shared" si="36"/>
        <v>0.23207758784397017</v>
      </c>
      <c r="Q153">
        <f t="shared" si="37"/>
        <v>3.0078566468321515E-2</v>
      </c>
    </row>
    <row r="154" spans="1:17" x14ac:dyDescent="0.25">
      <c r="A154" s="16">
        <v>2017</v>
      </c>
      <c r="B154" s="16">
        <v>9</v>
      </c>
      <c r="C154" s="16">
        <v>153</v>
      </c>
      <c r="D154" s="16">
        <v>224</v>
      </c>
      <c r="E154" s="21">
        <f t="shared" si="34"/>
        <v>-224</v>
      </c>
      <c r="F154">
        <f t="shared" si="30"/>
        <v>254.03816335452339</v>
      </c>
      <c r="G154">
        <f t="shared" si="31"/>
        <v>-0.67120436576814146</v>
      </c>
      <c r="H154" s="25">
        <f t="shared" si="35"/>
        <v>0.87397086763774534</v>
      </c>
      <c r="I154" s="24">
        <f t="shared" si="32"/>
        <v>0.87397086763774534</v>
      </c>
      <c r="J154" s="25">
        <f t="shared" si="38"/>
        <v>354.55271015512858</v>
      </c>
      <c r="K154">
        <f t="shared" si="39"/>
        <v>-130.55271015512858</v>
      </c>
      <c r="L154">
        <f t="shared" si="40"/>
        <v>130.55271015512858</v>
      </c>
      <c r="M154">
        <f t="shared" si="41"/>
        <v>17044.010128849011</v>
      </c>
      <c r="N154">
        <f t="shared" si="42"/>
        <v>-0.58282459890682403</v>
      </c>
      <c r="O154">
        <f t="shared" si="43"/>
        <v>0.58282459890682403</v>
      </c>
      <c r="P154">
        <f t="shared" si="36"/>
        <v>0.34667016444802967</v>
      </c>
      <c r="Q154">
        <f t="shared" si="37"/>
        <v>2.8698979591836732E-3</v>
      </c>
    </row>
    <row r="155" spans="1:17" x14ac:dyDescent="0.25">
      <c r="A155" s="16">
        <v>2017</v>
      </c>
      <c r="B155" s="16">
        <v>10</v>
      </c>
      <c r="C155" s="16">
        <v>154</v>
      </c>
      <c r="D155" s="16">
        <v>212</v>
      </c>
      <c r="E155" s="21">
        <f t="shared" si="34"/>
        <v>-212</v>
      </c>
      <c r="F155">
        <f t="shared" si="30"/>
        <v>253.57402818037548</v>
      </c>
      <c r="G155">
        <f t="shared" si="31"/>
        <v>-0.52589275430244975</v>
      </c>
      <c r="H155" s="25">
        <f t="shared" si="35"/>
        <v>0.83597213426219119</v>
      </c>
      <c r="I155" s="24">
        <f t="shared" si="32"/>
        <v>0.83597213426219119</v>
      </c>
      <c r="J155" s="25">
        <f t="shared" si="38"/>
        <v>343.88829429234551</v>
      </c>
      <c r="K155">
        <f t="shared" si="39"/>
        <v>-131.88829429234551</v>
      </c>
      <c r="L155">
        <f t="shared" si="40"/>
        <v>131.88829429234551</v>
      </c>
      <c r="M155">
        <f t="shared" si="41"/>
        <v>17394.522171344335</v>
      </c>
      <c r="N155">
        <f t="shared" si="42"/>
        <v>-0.62211459571861083</v>
      </c>
      <c r="O155">
        <f t="shared" si="43"/>
        <v>0.62211459571861083</v>
      </c>
      <c r="P155">
        <f t="shared" si="36"/>
        <v>0.13860888915277397</v>
      </c>
      <c r="Q155">
        <f t="shared" si="37"/>
        <v>1.0902456390174439E-3</v>
      </c>
    </row>
    <row r="156" spans="1:17" x14ac:dyDescent="0.25">
      <c r="A156" s="16">
        <v>2017</v>
      </c>
      <c r="B156" s="16">
        <v>11</v>
      </c>
      <c r="C156" s="16">
        <v>155</v>
      </c>
      <c r="D156" s="16">
        <v>219</v>
      </c>
      <c r="E156" s="21">
        <f t="shared" si="34"/>
        <v>-219</v>
      </c>
      <c r="F156">
        <f t="shared" si="30"/>
        <v>301.22372229524285</v>
      </c>
      <c r="G156">
        <f t="shared" si="31"/>
        <v>33.281512907972839</v>
      </c>
      <c r="H156" s="25">
        <f t="shared" si="35"/>
        <v>0.71437618746041798</v>
      </c>
      <c r="I156" s="24">
        <f t="shared" si="32"/>
        <v>0.71437618746041798</v>
      </c>
      <c r="J156" s="25">
        <f t="shared" si="38"/>
        <v>297.92805530406963</v>
      </c>
      <c r="K156">
        <f t="shared" si="39"/>
        <v>-78.92805530406963</v>
      </c>
      <c r="L156">
        <f t="shared" si="40"/>
        <v>78.92805530406963</v>
      </c>
      <c r="M156">
        <f t="shared" si="41"/>
        <v>6229.6379140822737</v>
      </c>
      <c r="N156">
        <f t="shared" si="42"/>
        <v>-0.36040207901401655</v>
      </c>
      <c r="O156">
        <f t="shared" si="43"/>
        <v>0.36040207901401655</v>
      </c>
      <c r="P156">
        <f t="shared" si="36"/>
        <v>0.19226841741045383</v>
      </c>
      <c r="Q156">
        <f t="shared" si="37"/>
        <v>4.8039031713267025E-2</v>
      </c>
    </row>
    <row r="157" spans="1:17" ht="16.5" thickBot="1" x14ac:dyDescent="0.3">
      <c r="A157" s="6">
        <v>2017</v>
      </c>
      <c r="B157" s="6">
        <v>12</v>
      </c>
      <c r="C157" s="6">
        <v>156</v>
      </c>
      <c r="D157" s="6">
        <v>267</v>
      </c>
      <c r="E157" s="8">
        <f t="shared" si="34"/>
        <v>-267</v>
      </c>
      <c r="F157" s="7">
        <f t="shared" si="30"/>
        <v>313.26277690548784</v>
      </c>
      <c r="G157" s="7">
        <f t="shared" si="31"/>
        <v>18.374535087743403</v>
      </c>
      <c r="H157" s="9">
        <f t="shared" si="35"/>
        <v>0.8587713742875237</v>
      </c>
      <c r="I157" s="10">
        <f t="shared" si="32"/>
        <v>0.8587713742875237</v>
      </c>
      <c r="J157" s="9">
        <f t="shared" si="38"/>
        <v>363.02804573364375</v>
      </c>
      <c r="K157" s="7">
        <f t="shared" si="39"/>
        <v>-96.028045733643751</v>
      </c>
      <c r="L157" s="7">
        <f t="shared" si="40"/>
        <v>96.028045733643751</v>
      </c>
      <c r="M157" s="7">
        <f t="shared" si="41"/>
        <v>9221.3855674227761</v>
      </c>
      <c r="N157" s="7">
        <f t="shared" si="42"/>
        <v>-0.35965560199866575</v>
      </c>
      <c r="O157" s="7">
        <f t="shared" si="43"/>
        <v>0.35965560199866575</v>
      </c>
      <c r="P157" s="7"/>
      <c r="Q157" s="7"/>
    </row>
    <row r="158" spans="1:17" x14ac:dyDescent="0.25">
      <c r="A158" s="16">
        <v>2018</v>
      </c>
      <c r="B158" s="16">
        <v>1</v>
      </c>
      <c r="C158" s="16">
        <v>157</v>
      </c>
      <c r="D158" s="16"/>
      <c r="E158" s="21"/>
      <c r="H158" s="25"/>
      <c r="I158" s="24"/>
    </row>
    <row r="159" spans="1:17" x14ac:dyDescent="0.25">
      <c r="A159" s="16">
        <v>2018</v>
      </c>
      <c r="B159" s="16">
        <v>2</v>
      </c>
      <c r="C159" s="16">
        <v>158</v>
      </c>
      <c r="D159" s="16"/>
      <c r="E159" s="21"/>
      <c r="H159" s="25"/>
      <c r="I159" s="24"/>
    </row>
    <row r="160" spans="1:17" x14ac:dyDescent="0.25">
      <c r="A160" s="16">
        <v>2018</v>
      </c>
      <c r="B160" s="16">
        <v>3</v>
      </c>
      <c r="C160" s="16">
        <v>159</v>
      </c>
      <c r="D160" s="16"/>
      <c r="E160" s="21"/>
      <c r="H160" s="25"/>
      <c r="I160" s="24"/>
    </row>
    <row r="161" spans="1:9" x14ac:dyDescent="0.25">
      <c r="A161" s="16">
        <v>2018</v>
      </c>
      <c r="B161" s="16">
        <v>4</v>
      </c>
      <c r="C161" s="16">
        <v>160</v>
      </c>
      <c r="D161" s="16"/>
      <c r="E161" s="21"/>
      <c r="H161" s="25"/>
      <c r="I161" s="24"/>
    </row>
    <row r="162" spans="1:9" x14ac:dyDescent="0.25">
      <c r="A162" s="16">
        <v>2018</v>
      </c>
      <c r="B162" s="16">
        <v>5</v>
      </c>
      <c r="C162" s="16">
        <v>161</v>
      </c>
      <c r="D162" s="16"/>
      <c r="E162" s="21"/>
      <c r="H162" s="25"/>
      <c r="I162" s="24"/>
    </row>
    <row r="163" spans="1:9" x14ac:dyDescent="0.25">
      <c r="A163" s="16">
        <v>2018</v>
      </c>
      <c r="B163" s="16">
        <v>6</v>
      </c>
      <c r="C163" s="16">
        <v>162</v>
      </c>
      <c r="D163" s="16"/>
      <c r="E163" s="21"/>
      <c r="H163" s="25"/>
      <c r="I163" s="24"/>
    </row>
    <row r="164" spans="1:9" x14ac:dyDescent="0.25">
      <c r="A164" s="16">
        <v>2018</v>
      </c>
      <c r="B164" s="16">
        <v>7</v>
      </c>
      <c r="C164" s="16">
        <v>163</v>
      </c>
      <c r="D164" s="16"/>
      <c r="E164" s="21"/>
      <c r="H164" s="25"/>
      <c r="I164" s="24"/>
    </row>
    <row r="165" spans="1:9" x14ac:dyDescent="0.25">
      <c r="A165" s="16">
        <v>2018</v>
      </c>
      <c r="B165" s="16">
        <v>8</v>
      </c>
      <c r="C165" s="16">
        <v>164</v>
      </c>
      <c r="D165" s="16"/>
      <c r="E165" s="21"/>
      <c r="H165" s="25"/>
      <c r="I165" s="24"/>
    </row>
    <row r="166" spans="1:9" x14ac:dyDescent="0.25">
      <c r="A166" s="16">
        <v>2018</v>
      </c>
      <c r="B166" s="16">
        <v>9</v>
      </c>
      <c r="C166" s="16">
        <v>165</v>
      </c>
      <c r="D166" s="16"/>
      <c r="E166" s="21"/>
      <c r="H166" s="25"/>
      <c r="I166" s="24"/>
    </row>
    <row r="167" spans="1:9" x14ac:dyDescent="0.25">
      <c r="A167" s="16">
        <v>2018</v>
      </c>
      <c r="B167" s="16">
        <v>10</v>
      </c>
      <c r="C167" s="16">
        <v>166</v>
      </c>
      <c r="D167" s="16"/>
      <c r="E167" s="21"/>
      <c r="H167" s="25"/>
      <c r="I167" s="24"/>
    </row>
    <row r="168" spans="1:9" x14ac:dyDescent="0.25">
      <c r="A168" s="16">
        <v>2018</v>
      </c>
      <c r="B168" s="16">
        <v>11</v>
      </c>
      <c r="C168" s="16">
        <v>167</v>
      </c>
      <c r="D168" s="16"/>
      <c r="E168" s="21"/>
      <c r="H168" s="25"/>
      <c r="I168" s="24"/>
    </row>
    <row r="169" spans="1:9" x14ac:dyDescent="0.25">
      <c r="A169" s="16">
        <v>2018</v>
      </c>
      <c r="B169" s="16">
        <v>12</v>
      </c>
      <c r="C169" s="16">
        <v>168</v>
      </c>
      <c r="D169" s="16"/>
      <c r="E169" s="21"/>
      <c r="H169" s="25"/>
      <c r="I169" s="24"/>
    </row>
    <row r="170" spans="1:9" x14ac:dyDescent="0.25">
      <c r="A170" s="16">
        <v>2019</v>
      </c>
      <c r="B170" s="16">
        <v>1</v>
      </c>
      <c r="C170" s="16">
        <v>169</v>
      </c>
      <c r="D170" s="16"/>
      <c r="E170" s="21"/>
      <c r="H170" s="25"/>
      <c r="I170" s="24"/>
    </row>
    <row r="171" spans="1:9" x14ac:dyDescent="0.25">
      <c r="A171" s="16">
        <v>2019</v>
      </c>
      <c r="B171" s="16">
        <v>2</v>
      </c>
      <c r="C171" s="16">
        <v>170</v>
      </c>
      <c r="D171" s="16"/>
      <c r="E171" s="21"/>
      <c r="H171" s="25"/>
      <c r="I171" s="24"/>
    </row>
    <row r="172" spans="1:9" x14ac:dyDescent="0.25">
      <c r="A172" s="16">
        <v>2019</v>
      </c>
      <c r="B172" s="16">
        <v>3</v>
      </c>
      <c r="C172" s="16">
        <v>171</v>
      </c>
      <c r="D172" s="16"/>
      <c r="E172" s="21"/>
      <c r="H172" s="25"/>
      <c r="I172" s="24"/>
    </row>
    <row r="173" spans="1:9" x14ac:dyDescent="0.25">
      <c r="A173" s="16">
        <v>2019</v>
      </c>
      <c r="B173" s="16">
        <v>4</v>
      </c>
      <c r="C173" s="16">
        <v>172</v>
      </c>
      <c r="D173" s="16"/>
      <c r="E173" s="21"/>
      <c r="H173" s="25"/>
      <c r="I173" s="24"/>
    </row>
    <row r="174" spans="1:9" x14ac:dyDescent="0.25">
      <c r="A174" s="16">
        <v>2019</v>
      </c>
      <c r="B174" s="16">
        <v>5</v>
      </c>
      <c r="C174" s="16">
        <v>173</v>
      </c>
      <c r="D174" s="16"/>
      <c r="E174" s="21"/>
      <c r="H174" s="25"/>
      <c r="I174" s="24"/>
    </row>
    <row r="175" spans="1:9" x14ac:dyDescent="0.25">
      <c r="A175" s="16">
        <v>2019</v>
      </c>
      <c r="B175" s="16">
        <v>6</v>
      </c>
      <c r="C175" s="16">
        <v>174</v>
      </c>
      <c r="D175" s="16"/>
      <c r="E175" s="21"/>
      <c r="H175" s="25"/>
      <c r="I175" s="24"/>
    </row>
    <row r="176" spans="1:9" x14ac:dyDescent="0.25">
      <c r="A176" s="16">
        <v>2019</v>
      </c>
      <c r="B176" s="16">
        <v>7</v>
      </c>
      <c r="C176" s="16">
        <v>175</v>
      </c>
      <c r="D176" s="16"/>
      <c r="E176" s="21"/>
      <c r="H176" s="25"/>
      <c r="I176" s="24"/>
    </row>
    <row r="177" spans="1:9" x14ac:dyDescent="0.25">
      <c r="A177" s="16">
        <v>2019</v>
      </c>
      <c r="B177" s="16">
        <v>8</v>
      </c>
      <c r="C177" s="16">
        <v>176</v>
      </c>
      <c r="D177" s="16"/>
      <c r="E177" s="21"/>
      <c r="H177" s="25"/>
      <c r="I177" s="24"/>
    </row>
    <row r="178" spans="1:9" x14ac:dyDescent="0.25">
      <c r="A178" s="16">
        <v>2019</v>
      </c>
      <c r="B178" s="16">
        <v>9</v>
      </c>
      <c r="C178" s="16">
        <v>177</v>
      </c>
      <c r="D178" s="16"/>
      <c r="E178" s="21"/>
      <c r="H178" s="25"/>
      <c r="I178" s="24"/>
    </row>
    <row r="179" spans="1:9" x14ac:dyDescent="0.25">
      <c r="A179" s="16">
        <v>2019</v>
      </c>
      <c r="B179" s="16">
        <v>10</v>
      </c>
      <c r="C179" s="16">
        <v>178</v>
      </c>
      <c r="D179" s="16"/>
      <c r="E179" s="21"/>
      <c r="H179" s="25"/>
      <c r="I179" s="24"/>
    </row>
    <row r="180" spans="1:9" x14ac:dyDescent="0.25">
      <c r="A180" s="16">
        <v>2019</v>
      </c>
      <c r="B180" s="16">
        <v>11</v>
      </c>
      <c r="C180" s="16">
        <v>179</v>
      </c>
      <c r="D180" s="16"/>
      <c r="E180" s="21"/>
      <c r="H180" s="25"/>
      <c r="I180" s="24"/>
    </row>
    <row r="181" spans="1:9" x14ac:dyDescent="0.25">
      <c r="A181" s="16">
        <v>2019</v>
      </c>
      <c r="B181" s="16">
        <v>12</v>
      </c>
      <c r="C181" s="16">
        <v>180</v>
      </c>
      <c r="D181" s="16"/>
      <c r="E181" s="21"/>
      <c r="H181" s="25"/>
      <c r="I181" s="24"/>
    </row>
  </sheetData>
  <mergeCells count="2">
    <mergeCell ref="S12:T12"/>
    <mergeCell ref="V12:W12"/>
  </mergeCells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6CD-BB16-479B-8B90-255223FFC621}">
  <dimension ref="A1:G33"/>
  <sheetViews>
    <sheetView showGridLines="0" workbookViewId="0"/>
  </sheetViews>
  <sheetFormatPr defaultRowHeight="15.75" x14ac:dyDescent="0.25"/>
  <cols>
    <col min="1" max="1" width="2.28515625" customWidth="1"/>
    <col min="2" max="2" width="6" bestFit="1" customWidth="1"/>
    <col min="3" max="3" width="8.5703125" bestFit="1" customWidth="1"/>
    <col min="4" max="4" width="16.42578125" bestFit="1" customWidth="1"/>
    <col min="5" max="5" width="13" bestFit="1" customWidth="1"/>
    <col min="6" max="6" width="11.85546875" bestFit="1" customWidth="1"/>
    <col min="7" max="7" width="13" bestFit="1" customWidth="1"/>
  </cols>
  <sheetData>
    <row r="1" spans="1:5" x14ac:dyDescent="0.25">
      <c r="A1" s="3" t="s">
        <v>46</v>
      </c>
    </row>
    <row r="2" spans="1:5" x14ac:dyDescent="0.25">
      <c r="A2" s="3" t="s">
        <v>103</v>
      </c>
    </row>
    <row r="3" spans="1:5" x14ac:dyDescent="0.25">
      <c r="A3" s="3" t="s">
        <v>104</v>
      </c>
    </row>
    <row r="4" spans="1:5" x14ac:dyDescent="0.25">
      <c r="A4" s="3" t="s">
        <v>47</v>
      </c>
    </row>
    <row r="5" spans="1:5" x14ac:dyDescent="0.25">
      <c r="A5" s="3" t="s">
        <v>48</v>
      </c>
    </row>
    <row r="6" spans="1:5" x14ac:dyDescent="0.25">
      <c r="A6" s="3"/>
      <c r="B6" t="s">
        <v>49</v>
      </c>
    </row>
    <row r="7" spans="1:5" x14ac:dyDescent="0.25">
      <c r="A7" s="3"/>
      <c r="B7" t="s">
        <v>105</v>
      </c>
    </row>
    <row r="8" spans="1:5" x14ac:dyDescent="0.25">
      <c r="A8" s="3"/>
      <c r="B8" t="s">
        <v>106</v>
      </c>
    </row>
    <row r="9" spans="1:5" x14ac:dyDescent="0.25">
      <c r="A9" s="3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2" spans="1:5" x14ac:dyDescent="0.25">
      <c r="B12" t="s">
        <v>53</v>
      </c>
    </row>
    <row r="14" spans="1:5" ht="16.5" thickBot="1" x14ac:dyDescent="0.3">
      <c r="A14" t="s">
        <v>54</v>
      </c>
    </row>
    <row r="15" spans="1:5" ht="16.5" thickBot="1" x14ac:dyDescent="0.3">
      <c r="B15" s="28" t="s">
        <v>55</v>
      </c>
      <c r="C15" s="28" t="s">
        <v>56</v>
      </c>
      <c r="D15" s="28" t="s">
        <v>57</v>
      </c>
      <c r="E15" s="28" t="s">
        <v>58</v>
      </c>
    </row>
    <row r="16" spans="1:5" ht="16.5" thickBot="1" x14ac:dyDescent="0.3">
      <c r="B16" s="27" t="s">
        <v>107</v>
      </c>
      <c r="C16" s="27" t="s">
        <v>14</v>
      </c>
      <c r="D16" s="30">
        <v>235580.75448203582</v>
      </c>
      <c r="E16" s="30">
        <v>71241.026314414034</v>
      </c>
    </row>
    <row r="19" spans="1:7" ht="16.5" thickBot="1" x14ac:dyDescent="0.3">
      <c r="A19" t="s">
        <v>59</v>
      </c>
    </row>
    <row r="20" spans="1:7" ht="16.5" thickBot="1" x14ac:dyDescent="0.3">
      <c r="B20" s="28" t="s">
        <v>55</v>
      </c>
      <c r="C20" s="28" t="s">
        <v>56</v>
      </c>
      <c r="D20" s="28" t="s">
        <v>57</v>
      </c>
      <c r="E20" s="28" t="s">
        <v>58</v>
      </c>
      <c r="F20" s="28" t="s">
        <v>60</v>
      </c>
    </row>
    <row r="21" spans="1:7" x14ac:dyDescent="0.25">
      <c r="B21" s="29" t="s">
        <v>108</v>
      </c>
      <c r="C21" s="29" t="s">
        <v>109</v>
      </c>
      <c r="D21" s="31">
        <v>0.90025891936799052</v>
      </c>
      <c r="E21" s="31">
        <v>0.20902381032049649</v>
      </c>
      <c r="F21" s="29" t="s">
        <v>66</v>
      </c>
    </row>
    <row r="22" spans="1:7" x14ac:dyDescent="0.25">
      <c r="B22" s="29" t="s">
        <v>110</v>
      </c>
      <c r="C22" s="29" t="s">
        <v>111</v>
      </c>
      <c r="D22" s="31">
        <v>0.70175389360768703</v>
      </c>
      <c r="E22" s="31">
        <v>1</v>
      </c>
      <c r="F22" s="29" t="s">
        <v>66</v>
      </c>
    </row>
    <row r="23" spans="1:7" ht="16.5" thickBot="1" x14ac:dyDescent="0.3">
      <c r="B23" s="27" t="s">
        <v>112</v>
      </c>
      <c r="C23" s="27" t="s">
        <v>113</v>
      </c>
      <c r="D23" s="30">
        <v>0</v>
      </c>
      <c r="E23" s="30">
        <v>4.007715898869442E-2</v>
      </c>
      <c r="F23" s="27" t="s">
        <v>66</v>
      </c>
    </row>
    <row r="26" spans="1:7" ht="16.5" thickBot="1" x14ac:dyDescent="0.3">
      <c r="A26" t="s">
        <v>61</v>
      </c>
    </row>
    <row r="27" spans="1:7" ht="16.5" thickBot="1" x14ac:dyDescent="0.3">
      <c r="B27" s="28" t="s">
        <v>55</v>
      </c>
      <c r="C27" s="28" t="s">
        <v>56</v>
      </c>
      <c r="D27" s="28" t="s">
        <v>62</v>
      </c>
      <c r="E27" s="28" t="s">
        <v>63</v>
      </c>
      <c r="F27" s="28" t="s">
        <v>64</v>
      </c>
      <c r="G27" s="28" t="s">
        <v>65</v>
      </c>
    </row>
    <row r="28" spans="1:7" x14ac:dyDescent="0.25">
      <c r="B28" s="29" t="s">
        <v>108</v>
      </c>
      <c r="C28" s="29" t="s">
        <v>109</v>
      </c>
      <c r="D28" s="31">
        <v>0.20902381032049649</v>
      </c>
      <c r="E28" s="29" t="s">
        <v>114</v>
      </c>
      <c r="F28" s="29" t="s">
        <v>67</v>
      </c>
      <c r="G28" s="29">
        <v>0.79097618967950334</v>
      </c>
    </row>
    <row r="29" spans="1:7" x14ac:dyDescent="0.25">
      <c r="B29" s="29" t="s">
        <v>108</v>
      </c>
      <c r="C29" s="29" t="s">
        <v>109</v>
      </c>
      <c r="D29" s="31">
        <v>0.20902381032049649</v>
      </c>
      <c r="E29" s="29" t="s">
        <v>115</v>
      </c>
      <c r="F29" s="29" t="s">
        <v>67</v>
      </c>
      <c r="G29" s="31">
        <v>0.20902381032049649</v>
      </c>
    </row>
    <row r="30" spans="1:7" x14ac:dyDescent="0.25">
      <c r="B30" s="29" t="s">
        <v>110</v>
      </c>
      <c r="C30" s="29" t="s">
        <v>111</v>
      </c>
      <c r="D30" s="31">
        <v>1</v>
      </c>
      <c r="E30" s="29" t="s">
        <v>116</v>
      </c>
      <c r="F30" s="29" t="s">
        <v>117</v>
      </c>
      <c r="G30" s="29">
        <v>0</v>
      </c>
    </row>
    <row r="31" spans="1:7" x14ac:dyDescent="0.25">
      <c r="B31" s="29" t="s">
        <v>110</v>
      </c>
      <c r="C31" s="29" t="s">
        <v>111</v>
      </c>
      <c r="D31" s="31">
        <v>1</v>
      </c>
      <c r="E31" s="29" t="s">
        <v>118</v>
      </c>
      <c r="F31" s="29" t="s">
        <v>67</v>
      </c>
      <c r="G31" s="31">
        <v>1</v>
      </c>
    </row>
    <row r="32" spans="1:7" x14ac:dyDescent="0.25">
      <c r="B32" s="29" t="s">
        <v>112</v>
      </c>
      <c r="C32" s="29" t="s">
        <v>113</v>
      </c>
      <c r="D32" s="31">
        <v>4.007715898869442E-2</v>
      </c>
      <c r="E32" s="29" t="s">
        <v>119</v>
      </c>
      <c r="F32" s="29" t="s">
        <v>67</v>
      </c>
      <c r="G32" s="29">
        <v>0.95992284101130554</v>
      </c>
    </row>
    <row r="33" spans="2:7" ht="16.5" thickBot="1" x14ac:dyDescent="0.3">
      <c r="B33" s="27" t="s">
        <v>112</v>
      </c>
      <c r="C33" s="27" t="s">
        <v>113</v>
      </c>
      <c r="D33" s="30">
        <v>4.007715898869442E-2</v>
      </c>
      <c r="E33" s="27" t="s">
        <v>120</v>
      </c>
      <c r="F33" s="27" t="s">
        <v>67</v>
      </c>
      <c r="G33" s="30">
        <v>4.007715898869442E-2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Simple Exp </vt:lpstr>
      <vt:lpstr>Brwon Double Exp</vt:lpstr>
      <vt:lpstr>Answer Report 1</vt:lpstr>
      <vt:lpstr>Holt Double Exp</vt:lpstr>
      <vt:lpstr>Answer Report 2</vt:lpstr>
      <vt:lpstr>Winter Multiplicative </vt:lpstr>
      <vt:lpstr>Answer Report 3</vt:lpstr>
      <vt:lpstr>Winter Additive</vt:lpstr>
      <vt:lpstr>Answer Report 4</vt:lpstr>
      <vt:lpstr>Alpha</vt:lpstr>
      <vt:lpstr>alpha2</vt:lpstr>
      <vt:lpstr>Alpha3</vt:lpstr>
      <vt:lpstr>alpha4</vt:lpstr>
      <vt:lpstr>alpha5</vt:lpstr>
      <vt:lpstr>beta3</vt:lpstr>
      <vt:lpstr>beta4</vt:lpstr>
      <vt:lpstr>beta5</vt:lpstr>
      <vt:lpstr>gamma4</vt:lpstr>
      <vt:lpstr>gamma5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 Yan</dc:creator>
  <cp:lastModifiedBy>YAN Man Ho</cp:lastModifiedBy>
  <dcterms:created xsi:type="dcterms:W3CDTF">2022-09-29T04:56:46Z</dcterms:created>
  <dcterms:modified xsi:type="dcterms:W3CDTF">2022-11-27T13:11:06Z</dcterms:modified>
</cp:coreProperties>
</file>