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39460" windowHeight="23360" tabRatio="500" activeTab="2"/>
  </bookViews>
  <sheets>
    <sheet name="IT Journals 2016-17" sheetId="2" r:id="rId1"/>
    <sheet name="Packaging Journals 1016-17" sheetId="3" r:id="rId2"/>
    <sheet name="E-ship Journals 2016-17" sheetId="4" r:id="rId3"/>
    <sheet name="pre 2016-17 Baseline" sheetId="1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4" l="1"/>
  <c r="H21" i="3"/>
  <c r="H20" i="3"/>
  <c r="H22" i="3"/>
  <c r="H15" i="3"/>
  <c r="H26" i="3"/>
  <c r="H5" i="3"/>
  <c r="H33" i="3"/>
  <c r="H18" i="3"/>
  <c r="H16" i="3"/>
  <c r="H30" i="3"/>
  <c r="H10" i="3"/>
  <c r="H8" i="3"/>
  <c r="H6" i="3"/>
  <c r="H24" i="3"/>
  <c r="H23" i="3"/>
  <c r="H31" i="3"/>
  <c r="H14" i="3"/>
  <c r="H11" i="3"/>
  <c r="H27" i="3"/>
  <c r="H25" i="3"/>
  <c r="I3" i="3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5" i="1"/>
  <c r="J94" i="1"/>
  <c r="J92" i="1"/>
  <c r="J91" i="1"/>
  <c r="J89" i="1"/>
  <c r="J88" i="1"/>
  <c r="J87" i="1"/>
  <c r="J85" i="1"/>
  <c r="J84" i="1"/>
  <c r="J83" i="1"/>
  <c r="J82" i="1"/>
  <c r="J81" i="1"/>
  <c r="J80" i="1"/>
  <c r="J79" i="1"/>
  <c r="J78" i="1"/>
  <c r="J77" i="1"/>
  <c r="J76" i="1"/>
  <c r="J74" i="1"/>
  <c r="J73" i="1"/>
  <c r="J72" i="1"/>
  <c r="J70" i="1"/>
  <c r="J69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2" i="1"/>
  <c r="J41" i="1"/>
  <c r="J40" i="1"/>
  <c r="J39" i="1"/>
  <c r="J38" i="1"/>
  <c r="J33" i="1"/>
  <c r="J31" i="1"/>
  <c r="J27" i="1"/>
  <c r="J26" i="1"/>
  <c r="J25" i="1"/>
  <c r="J24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K3" i="1"/>
</calcChain>
</file>

<file path=xl/sharedStrings.xml><?xml version="1.0" encoding="utf-8"?>
<sst xmlns="http://schemas.openxmlformats.org/spreadsheetml/2006/main" count="1014" uniqueCount="319">
  <si>
    <t xml:space="preserve">California Polytechnic State University, Orfalea College of Business </t>
  </si>
  <si>
    <t xml:space="preserve">Note: The following list is compiled based on the input from IPT faculty members. </t>
  </si>
  <si>
    <t>No.</t>
  </si>
  <si>
    <t>Tier</t>
  </si>
  <si>
    <t>Journal</t>
  </si>
  <si>
    <t>IT</t>
  </si>
  <si>
    <t>Packaging</t>
  </si>
  <si>
    <t>E-ship</t>
  </si>
  <si>
    <t>Proposed  by</t>
  </si>
  <si>
    <t>Current # Articles (2014)</t>
  </si>
  <si>
    <t>Website</t>
  </si>
  <si>
    <t>AIIG (2014)</t>
  </si>
  <si>
    <t>Impact Factor (2014)</t>
  </si>
  <si>
    <t>Entrepreneurship Research Journal</t>
  </si>
  <si>
    <t>X</t>
  </si>
  <si>
    <t>Jon</t>
  </si>
  <si>
    <t>E-SHIP</t>
  </si>
  <si>
    <t>Journal of Small Business Strategy</t>
  </si>
  <si>
    <t>Qualitative Market Research</t>
  </si>
  <si>
    <t>Copper</t>
  </si>
  <si>
    <t>Strategic Entrepreneurship Journal (Wiley)</t>
  </si>
  <si>
    <t>Silver</t>
  </si>
  <si>
    <t xml:space="preserve">Academy of Entrepreneurship Journal </t>
  </si>
  <si>
    <t>Asian Journal of Business and Entrepreneurship</t>
  </si>
  <si>
    <t xml:space="preserve">Creativity and Innovation Management </t>
  </si>
  <si>
    <t xml:space="preserve">Economics of Innovation and New Technology </t>
  </si>
  <si>
    <t xml:space="preserve">Entrepreneurship and Regional Development       </t>
  </si>
  <si>
    <t xml:space="preserve">Entrepreneurship Theory and Practice </t>
  </si>
  <si>
    <t>Gold</t>
  </si>
  <si>
    <t>Entrepreneurship, Innovation and Change</t>
  </si>
  <si>
    <t xml:space="preserve">Frontiers of Entrepreneurship Research (Babson College; conference) </t>
  </si>
  <si>
    <t xml:space="preserve">International Journal of Entrepreneurship </t>
  </si>
  <si>
    <t>Bronze</t>
  </si>
  <si>
    <t xml:space="preserve">International Journal of Entrepreneurship Education </t>
  </si>
  <si>
    <t xml:space="preserve">Journal of Business and Entrepreneurship </t>
  </si>
  <si>
    <t>Journal of International Entrepreneurship (Springer)</t>
  </si>
  <si>
    <t>CIRP Annals - Manufacturing Technology</t>
  </si>
  <si>
    <t>Ahmed</t>
  </si>
  <si>
    <t>Decision Support Systems</t>
  </si>
  <si>
    <t>Engineering Management Journal</t>
  </si>
  <si>
    <t>Delete</t>
  </si>
  <si>
    <t xml:space="preserve">IEEE Transactions on Engineering Management </t>
  </si>
  <si>
    <t>IIE Transactions</t>
  </si>
  <si>
    <t>International Journal of Advanced Manufacturing Technology</t>
  </si>
  <si>
    <t>International Journal of Flexible Manufacturing Systems</t>
  </si>
  <si>
    <t>International Journal of Lean Six Sigma</t>
  </si>
  <si>
    <t>International Journal of Logistics Management</t>
  </si>
  <si>
    <t>International Journal of Manufacturing Research</t>
  </si>
  <si>
    <t>International Journal of Manufacturing Research</t>
  </si>
  <si>
    <t>International Journal of Production and Operation Management</t>
  </si>
  <si>
    <t>International Journal of Production Economics</t>
  </si>
  <si>
    <t>International Journal of Service and Operation Management</t>
  </si>
  <si>
    <t>International Journal of Supply Chain and Operations Resilience</t>
  </si>
  <si>
    <t>Journal of Business Logistics</t>
  </si>
  <si>
    <t>Journal of Cleaner Production</t>
  </si>
  <si>
    <t>Journal of Cleaner Production</t>
  </si>
  <si>
    <t>Journal of Engineering and Technology Management</t>
  </si>
  <si>
    <t>Journal of Industrial and Production Engineering</t>
  </si>
  <si>
    <t>Journal of Manufacturing Technology Management</t>
  </si>
  <si>
    <t>Journal of Operations Management</t>
  </si>
  <si>
    <t>Journal of Production Planning and Control</t>
  </si>
  <si>
    <t>Journal of Supply Chain Management</t>
  </si>
  <si>
    <t>Journal of Technology Education</t>
  </si>
  <si>
    <t>Journal of Technology, Management, and Applied Engineering (ATMAE Journal) </t>
  </si>
  <si>
    <t>Management Science</t>
  </si>
  <si>
    <t>Manufacturing and Service Operations Management (INFORMS journal)</t>
  </si>
  <si>
    <t>Production and Operations Management</t>
  </si>
  <si>
    <t>Production Planning and Control</t>
  </si>
  <si>
    <t>Supply Chain Management</t>
  </si>
  <si>
    <t>Manocher</t>
  </si>
  <si>
    <t>Business Horizons (Indiana University)</t>
  </si>
  <si>
    <t>o</t>
  </si>
  <si>
    <t>California Journal of Operations Management</t>
  </si>
  <si>
    <t>International Journal of Agile Manufacturing</t>
  </si>
  <si>
    <t xml:space="preserve">International Journal of Manufacturing Technology and Management (Inderscience) </t>
  </si>
  <si>
    <t xml:space="preserve">International Journal of Production Research </t>
  </si>
  <si>
    <t>International Journal of Productivity and Project Management</t>
  </si>
  <si>
    <t>Journal of Manufacturing Systems</t>
  </si>
  <si>
    <t>Production and Inventory Management Journal (APICS)</t>
  </si>
  <si>
    <t>Society of Manufacturing Engineers, Technical Paper</t>
  </si>
  <si>
    <t xml:space="preserve">The Journal of Technology, Management, and Applied Engineering (JTMAE) </t>
  </si>
  <si>
    <t xml:space="preserve">International Journal of Operations and Production Management </t>
  </si>
  <si>
    <t xml:space="preserve">International Journal of Productivity and Performance Management (Emerald) </t>
  </si>
  <si>
    <t>International Journal of Technology Management</t>
  </si>
  <si>
    <t xml:space="preserve">Journal of Applied Management and Entrepreneurship </t>
  </si>
  <si>
    <t>Quality Progress (ASQ)</t>
  </si>
  <si>
    <t>Experimental Mechanics</t>
  </si>
  <si>
    <t>Manocher, Javier</t>
  </si>
  <si>
    <t>ITP</t>
  </si>
  <si>
    <t>http://www.springer.com/materials/mechanics/journal/11340</t>
  </si>
  <si>
    <t>Qualitative Market Research: An International Journal</t>
  </si>
  <si>
    <t>o/p</t>
  </si>
  <si>
    <t>Universal Journal of Marketing and Business Research</t>
  </si>
  <si>
    <t xml:space="preserve">Carbohydrate Research </t>
  </si>
  <si>
    <t>Ajay</t>
  </si>
  <si>
    <t>PACKAGING</t>
  </si>
  <si>
    <t>http://www.journals.elsevier.com/carbohydrate-research/</t>
  </si>
  <si>
    <t>Industrial &amp; Engineering Chemistry Research</t>
  </si>
  <si>
    <t xml:space="preserve">Journal of Applied Polymer Science </t>
  </si>
  <si>
    <t>Journal of Bio-based Material and Bioenergy</t>
  </si>
  <si>
    <t>Journal of Crystal Growth</t>
  </si>
  <si>
    <t>http://www.journals.elsevier.com/journal-of-crystal-growth</t>
  </si>
  <si>
    <t>Polymer</t>
  </si>
  <si>
    <t>Polymer International</t>
  </si>
  <si>
    <t xml:space="preserve">Applied Ergonomics     </t>
  </si>
  <si>
    <t>Javier</t>
  </si>
  <si>
    <t xml:space="preserve">Design Studies </t>
  </si>
  <si>
    <t xml:space="preserve">Health Expectations     </t>
  </si>
  <si>
    <t xml:space="preserve">International Journal of Design </t>
  </si>
  <si>
    <t>DELETE</t>
  </si>
  <si>
    <t>Journal for Patient Compliance</t>
  </si>
  <si>
    <t xml:space="preserve">Journal of Applied Biomechanics     </t>
  </si>
  <si>
    <t>Journal of Biomechanics </t>
  </si>
  <si>
    <t>Journal of Engineering Design</t>
  </si>
  <si>
    <t>Medical Device Developments</t>
  </si>
  <si>
    <t>http://www.medicaldevice-developments.com/</t>
  </si>
  <si>
    <t>Packaging World</t>
  </si>
  <si>
    <t>ACS Sustainable Chemistry &amp; Engineering</t>
  </si>
  <si>
    <t>Jay</t>
  </si>
  <si>
    <t>Supply Chain Management Review</t>
  </si>
  <si>
    <t>Journal of Applied Packaging Research (DEStech)</t>
  </si>
  <si>
    <t>Jay, Koushik, Javier, Ajay</t>
  </si>
  <si>
    <t>http://scholarworks.rit.edu/japr/</t>
  </si>
  <si>
    <t xml:space="preserve">Journal of ASTM International (ASTM) </t>
  </si>
  <si>
    <t>Packaging Technology and Science</t>
  </si>
  <si>
    <t>Journal of Packaging Technology and Science, Japan</t>
  </si>
  <si>
    <t>p</t>
  </si>
  <si>
    <t>http://www.spstj.jp/english/publication/magazin/index.html</t>
  </si>
  <si>
    <t>Journal of Plastic Film and Sheeting</t>
  </si>
  <si>
    <t>Journal of Testing and Evaluation (ASTM)</t>
  </si>
  <si>
    <t>International Journal of Food Properties</t>
  </si>
  <si>
    <t>Saha</t>
  </si>
  <si>
    <t>American Journal of Engineering and Technology Research</t>
  </si>
  <si>
    <t>Asia Pacific Metalworking Equipment News</t>
  </si>
  <si>
    <t>Expert Systems with Applications</t>
  </si>
  <si>
    <t>Food and Drug Packaging</t>
  </si>
  <si>
    <t>Good Packaging Magazine</t>
  </si>
  <si>
    <t xml:space="preserve">IEEE Robotics &amp; Automation </t>
  </si>
  <si>
    <t>Industry &amp; Higher Education</t>
  </si>
  <si>
    <t>Innovative Higher Education (Springer)</t>
  </si>
  <si>
    <t xml:space="preserve">International Journal of Applied Management and Technology (IJAMT) </t>
  </si>
  <si>
    <t>International Journal of Computer Science &amp; Network Security</t>
  </si>
  <si>
    <t xml:space="preserve">International Journal of Engineering Business Management </t>
  </si>
  <si>
    <t xml:space="preserve">International Journal of Engineering Research and Innovation </t>
  </si>
  <si>
    <t>International Journal of Modern Engineering (IJME)</t>
  </si>
  <si>
    <t>International Journal of Product Lifecycle Management (Inderscience)</t>
  </si>
  <si>
    <t xml:space="preserve">International Small Business Journal    </t>
  </si>
  <si>
    <t>Journal of Business and Industrial Marketing</t>
  </si>
  <si>
    <t>Journal of Business Venturing</t>
  </si>
  <si>
    <t>Journal of Engineering Education</t>
  </si>
  <si>
    <t>Journal of Entrepreneurial and Small Business Finance</t>
  </si>
  <si>
    <t>Journal of Entrepreneurship Education</t>
  </si>
  <si>
    <t xml:space="preserve">Journal of Food Protection </t>
  </si>
  <si>
    <t>Journal of Food Science</t>
  </si>
  <si>
    <t>Journal of Information Technology and Libraries</t>
  </si>
  <si>
    <t>Journal of Management Education (Sage)</t>
  </si>
  <si>
    <t xml:space="preserve">Journal of Managerial Issues (Pittsburg State University, Kansas) </t>
  </si>
  <si>
    <t>Journal of Manufacturing Processes</t>
  </si>
  <si>
    <t>Journal of Polymers and Environment</t>
  </si>
  <si>
    <t>Journal of Product Innovation Management</t>
  </si>
  <si>
    <t>Journal of Purchasing and Supply Management (Elsevier)</t>
  </si>
  <si>
    <t xml:space="preserve">Journal of Small Business and Enterprise Development (Emerald) </t>
  </si>
  <si>
    <t>Journal of Small Business Management</t>
  </si>
  <si>
    <t>Journal of Technology Management and Innovation (JOTMI)</t>
  </si>
  <si>
    <t>Journal of Technology Studies (Virginia Tech)</t>
  </si>
  <si>
    <t xml:space="preserve">Journal of Technology Transfer (Springer) </t>
  </si>
  <si>
    <t xml:space="preserve">Manufacturing and Service Operations Management (INFORMS) </t>
  </si>
  <si>
    <t>Package Printing and Converting</t>
  </si>
  <si>
    <t xml:space="preserve">Packaging (UK) </t>
  </si>
  <si>
    <t xml:space="preserve">Packaging Design </t>
  </si>
  <si>
    <t>http://www.packagedesignmag.com</t>
  </si>
  <si>
    <t>Packaging Digest</t>
  </si>
  <si>
    <t>Packaging News</t>
  </si>
  <si>
    <t>Paper, Film and Foil Converter</t>
  </si>
  <si>
    <t>Paperboard Packaging</t>
  </si>
  <si>
    <t>Pharmaceutical and Medical Packaging News</t>
  </si>
  <si>
    <t>Polymer Engineering and Science</t>
  </si>
  <si>
    <t>Project Management Journal</t>
  </si>
  <si>
    <t xml:space="preserve">Project Management Journal (PMI) </t>
  </si>
  <si>
    <t xml:space="preserve">RFID Product News </t>
  </si>
  <si>
    <t>Robotics and Computer-­‐integrated Manufacturing</t>
  </si>
  <si>
    <t>Small Business Economics</t>
  </si>
  <si>
    <t>The Technology Interface International Journal</t>
  </si>
  <si>
    <t>Total Quality Management and Business Excellence</t>
  </si>
  <si>
    <t>http://en.wikipedia.org/wiki/Impact_factor</t>
  </si>
  <si>
    <t>http://www.cirp.net/mainmenu-publications/CIRP-annals-presentation.html</t>
  </si>
  <si>
    <t>http://ieeexplore.ieee.org/xpl/RecentIssue.jsp?punumber=8856</t>
  </si>
  <si>
    <t>http://www.tandfonline.com/toc/uiie20/current#.VCsJxvldXPs</t>
  </si>
  <si>
    <t>http://www.springer.com/engineering/production+engineering/journal/170</t>
  </si>
  <si>
    <t>http://www.springer.com/engineering/production+engineering/journal/10696</t>
  </si>
  <si>
    <t>http://www.inderscience.com/jhome.php?jcode=ijmr</t>
  </si>
  <si>
    <t>http://www.journals.elsevier.com/international-journal-of-production-economics/</t>
  </si>
  <si>
    <t>http://www.journals.elsevier.com/journal-of-cleaner-production/</t>
  </si>
  <si>
    <t>http://www.journals.elsevier.com/journal-of-engineering-and-technology-management/</t>
  </si>
  <si>
    <t>http://www.tandfonline.com/toc/tjci21/current#.VCxn6fldXPs</t>
  </si>
  <si>
    <t>http://www.emeraldinsight.com/journal/jmtm</t>
  </si>
  <si>
    <t>http://www.journals.elsevier.com/journal-of-operations-management/</t>
  </si>
  <si>
    <t>http://onlinelibrary.wiley.com/journal/10.1111/(ISSN)1937-5956</t>
  </si>
  <si>
    <t>http://www.tandfonline.com/toc/tppc20/current#.VCsYMvldXPs</t>
  </si>
  <si>
    <t>http://www.emeraldinsight.com/journal/scm</t>
  </si>
  <si>
    <t>http://www.journals.elsevier.com/business-horizons/</t>
  </si>
  <si>
    <t>http://www.csupom.org/</t>
  </si>
  <si>
    <t>http://www.lions.odu.edu/~averma/ISAM/ijam/index.htm</t>
  </si>
  <si>
    <t>http://www.inderscience.com/jhome.php?jcode=ijmtm</t>
  </si>
  <si>
    <t>http://www.tandfonline.com/toc/tprs20/current#.VCsKufldXPs</t>
  </si>
  <si>
    <t>http://www.inderscience.com/info/ingeneral/forthcoming.php?jcode=ijpqm</t>
  </si>
  <si>
    <t>http://www.journals.elsevier.com/journal-of-manufacturing-systems/</t>
  </si>
  <si>
    <t>http://www.apics.org/industry-content-research/publications/p-im-journal</t>
  </si>
  <si>
    <t>http://www.sme.org/techpapers/</t>
  </si>
  <si>
    <t>http://www.atmae.org/?page=JTMAE</t>
  </si>
  <si>
    <t>http://www.emeraldgrouppublishing.com/ijopm.htm</t>
  </si>
  <si>
    <t>http://www.emeraldinsight.com/journal/ijppm</t>
  </si>
  <si>
    <t>http://www.inderscience.com/jhome.php?jcode=IJTM</t>
  </si>
  <si>
    <t>http://www.huizenga.nova.edu/Jame/</t>
  </si>
  <si>
    <t>http://asq.org/quality-press/journal/index.html?item=SUBSCR_QP</t>
  </si>
  <si>
    <t>http://www.emeraldinsight.com/loi/qmr</t>
  </si>
  <si>
    <t>http://universalresearchjournals.org/ujmbr/</t>
  </si>
  <si>
    <t>MD, JDLF</t>
  </si>
  <si>
    <t xml:space="preserve">Industrial Technology Academic Journal List (2016-17 Edition) </t>
  </si>
  <si>
    <t>Pkg</t>
  </si>
  <si>
    <t xml:space="preserve">Packaging Academic Journal List (2016-17 Edition) </t>
  </si>
  <si>
    <t xml:space="preserve">Entrepreneurship Academic Journal List (2016-17 Edition) </t>
  </si>
  <si>
    <t>JKJA</t>
  </si>
  <si>
    <t>Journal of Packaging Technology &amp; Research</t>
  </si>
  <si>
    <t>http://www.springer.com/engineering/production+engineering/journal/41783</t>
  </si>
  <si>
    <t>Resources, Conservation and Recycling</t>
  </si>
  <si>
    <t>https://www.journals.elsevier.com/resources-conservation-and-recycling/</t>
  </si>
  <si>
    <t>Added</t>
  </si>
  <si>
    <t>2017</t>
  </si>
  <si>
    <t>Australian Business Dean's Council</t>
  </si>
  <si>
    <t>Fried_JBV_2003</t>
  </si>
  <si>
    <t>Academy of Management Journal</t>
  </si>
  <si>
    <t>High Quality</t>
  </si>
  <si>
    <t>Academy of Management Review</t>
  </si>
  <si>
    <t>Entrepreneurship and Regional Development</t>
  </si>
  <si>
    <t>http://www.tandf.co.uk/</t>
  </si>
  <si>
    <t>A</t>
  </si>
  <si>
    <t>Acceptable</t>
  </si>
  <si>
    <t>http://www.degruyter.com/view/j/erj</t>
  </si>
  <si>
    <t>B</t>
  </si>
  <si>
    <t>Entrepreneurship Theory and Practice</t>
  </si>
  <si>
    <t>http://www.wiley.com/</t>
  </si>
  <si>
    <t>Quality</t>
  </si>
  <si>
    <t>International Small Business Journal</t>
  </si>
  <si>
    <t>http://isb.sagepub.com/</t>
  </si>
  <si>
    <t>Journal of Business and Entrepreneurship</t>
  </si>
  <si>
    <t>http://www1.usfsp.edu/jbe/</t>
  </si>
  <si>
    <t>http://www.elsevier.com/</t>
  </si>
  <si>
    <t>http://www.alliedacademies.org/public/journals/JournalDetails.aspx?jid=8</t>
  </si>
  <si>
    <t>http://www.blackwellpublishing.com/</t>
  </si>
  <si>
    <t>Small Business Economics: an entrepreneurship journal</t>
  </si>
  <si>
    <t>http://springerlink.metapress.com/</t>
  </si>
  <si>
    <t>http://interscience.wiley.com/</t>
  </si>
  <si>
    <t>Strategic Management Journal</t>
  </si>
  <si>
    <t>Technovation</t>
  </si>
  <si>
    <t>Harvard Business Review</t>
  </si>
  <si>
    <t>International Journal of Entrepreneurial Behavior &amp; Research</t>
  </si>
  <si>
    <t>http://info.emeraldinsight.com/</t>
  </si>
  <si>
    <t>Journal of Management</t>
  </si>
  <si>
    <t>Sloan Management Review</t>
  </si>
  <si>
    <t>Venture Capital: an international journal of entrepreneurial finance</t>
  </si>
  <si>
    <t>http://www.springer.com/business+%26+management/entrepreneurship/journal/13731</t>
  </si>
  <si>
    <t>Academy of Entrepreneurship Journal</t>
  </si>
  <si>
    <t>http://www.alliedacademies.org/</t>
  </si>
  <si>
    <t>C</t>
  </si>
  <si>
    <t>Briefings in Entrepreneurial Finance</t>
  </si>
  <si>
    <t>http://findresearcher.sdu.dk:8080/portal/en/journals/briefings-in-entrepreneurial-finance(3f12d999-14c5-4de4-ba67-220b059d4d06).html</t>
  </si>
  <si>
    <t>Business Journal for Entrepreneurs (Quarterly)</t>
  </si>
  <si>
    <t>http://www.franklinpublishing.net/</t>
  </si>
  <si>
    <t>Creativity and Innovation Management</t>
  </si>
  <si>
    <t>http://onlinelibrary.wiley.com/journal/10.1111/(ISSN)1467-8691</t>
  </si>
  <si>
    <t>Entrepreneurial Business Law Journal</t>
  </si>
  <si>
    <t>http://heinonline.org/</t>
  </si>
  <si>
    <t>Foundations and Trends in Entrepreneurship</t>
  </si>
  <si>
    <t>http://www.nowpublishers.com/</t>
  </si>
  <si>
    <t>International Entrepreneurship and Management Journal</t>
  </si>
  <si>
    <t>http://www.springer.com/business+%26+management/entrepreneurship/journal/11365</t>
  </si>
  <si>
    <t>International Journal of Entrepreneurship</t>
  </si>
  <si>
    <t>http://www.inderscience.com/jhome.php?jcode=ijesb</t>
  </si>
  <si>
    <t>International Journal of Entrepreneurship and Innovation</t>
  </si>
  <si>
    <t>http://www.ippublishing.com/ei.htm</t>
  </si>
  <si>
    <t>International Journal of Entrepreneurship and Innovation Management</t>
  </si>
  <si>
    <t>http://www.inderscience.com/</t>
  </si>
  <si>
    <t>International Journal of Entrepreneurship and Small Business</t>
  </si>
  <si>
    <t>International Journal of Entrepreneurship Education</t>
  </si>
  <si>
    <t>http://www.senatehall.com/entrepreneurship?article=16</t>
  </si>
  <si>
    <t>International Journal of Gender and Entrepreneurship</t>
  </si>
  <si>
    <t>http://www.emeraldinsight.com/</t>
  </si>
  <si>
    <t>International Journal of Management and Enterprise Development</t>
  </si>
  <si>
    <t>International Journal of Technoentrepreneurship</t>
  </si>
  <si>
    <t>Journal of Applied Management and Entrepreneurship</t>
  </si>
  <si>
    <t>http://www.huizenga.nova.edu/jame/</t>
  </si>
  <si>
    <t>Journal of Asia Entrepreneurship and Sustainability</t>
  </si>
  <si>
    <t>http://www.asiaentrepreneurshipjournal.com/</t>
  </si>
  <si>
    <t>Journal of Developmental Entrepreneurship</t>
  </si>
  <si>
    <t>http://www.worldscinet.com/jde/</t>
  </si>
  <si>
    <t>http://digitalcommons.pepperdine.edu/jef/</t>
  </si>
  <si>
    <t>Journal of Entrepreneurial Finance</t>
  </si>
  <si>
    <t>Journal of Entrepreneurship</t>
  </si>
  <si>
    <t>http://www.uk.sagepub.com/</t>
  </si>
  <si>
    <t>Journal of Family Business Strategy</t>
  </si>
  <si>
    <t>Journal of High Technology Management Research</t>
  </si>
  <si>
    <t>http://www.springer.com/business+%26+management/entrepreneurship/journal/10843</t>
  </si>
  <si>
    <t>Journal of Research in Marketing and Entrepreneurship</t>
  </si>
  <si>
    <t>http://emeraldinsight.com/</t>
  </si>
  <si>
    <t>Journal of Small Business and Enterprise Development (Emerald)</t>
  </si>
  <si>
    <t>http://www.emeraldinsight.com/journal/jsbed</t>
  </si>
  <si>
    <t>Journal of Small Business and Entrepreneurship</t>
  </si>
  <si>
    <t>http://smallbusinessinstitute.biz/page-1259165?</t>
  </si>
  <si>
    <t>Journal for International Business and Entrepreneurship Development</t>
  </si>
  <si>
    <t>New England Journal of Entrepreneurship</t>
  </si>
  <si>
    <t>http://www.sacredheart.edu/academics/johnfwelchcollegeofbusiness/aboutthecollege/newenglandjournalofentrepreneurship/</t>
  </si>
  <si>
    <t>Social Entrepreneurship Journal</t>
  </si>
  <si>
    <t>World Review of Entrepreneurship, Management and Sustainable Development</t>
  </si>
  <si>
    <t>ABS (4=hi; 1=lo)</t>
  </si>
  <si>
    <t xml:space="preserve">Industrial Technology and Packaging Area Academic Journal List (pre 2016-17 Edition) </t>
  </si>
  <si>
    <t xml:space="preserve">Note: The following list is compiled based on the input from ITP faculty members. </t>
  </si>
  <si>
    <t>E-ship Faculty Jun17</t>
  </si>
  <si>
    <t>A*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</si>
</sst>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6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b/>
      <sz val="12"/>
      <color rgb="FF000000"/>
      <name val="Calibri"/>
      <family val="2"/>
      <scheme val="minor"/>
    </font>
    <font>
      <u/>
      <sz val="10"/>
      <color rgb="FF0000FF"/>
      <name val="Times New Roman"/>
      <family val="1"/>
    </font>
    <font>
      <b/>
      <sz val="14"/>
      <color rgb="FF000000"/>
      <name val="Calibri"/>
      <family val="2"/>
    </font>
    <font>
      <b/>
      <sz val="14"/>
      <name val="Calibri"/>
      <family val="2"/>
    </font>
    <font>
      <b/>
      <sz val="10"/>
      <color rgb="FF000000"/>
      <name val="Calibri"/>
      <family val="2"/>
    </font>
    <font>
      <sz val="10"/>
      <color theme="0"/>
      <name val="Arial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2"/>
      <name val="Calibri"/>
      <family val="2"/>
      <scheme val="minor"/>
    </font>
    <font>
      <sz val="10"/>
      <color theme="1"/>
      <name val="Times New Roman"/>
      <family val="1"/>
    </font>
    <font>
      <sz val="10"/>
      <color theme="1"/>
      <name val="Arial"/>
    </font>
    <font>
      <i/>
      <sz val="12"/>
      <name val="Calibri"/>
      <scheme val="minor"/>
    </font>
    <font>
      <u/>
      <sz val="10"/>
      <color theme="10"/>
      <name val="Times New Roman"/>
      <family val="1"/>
    </font>
    <font>
      <b/>
      <sz val="10"/>
      <color theme="0"/>
      <name val="Arial"/>
    </font>
    <font>
      <b/>
      <sz val="12"/>
      <color rgb="FFFF0000"/>
      <name val="Calibri"/>
      <family val="2"/>
      <scheme val="minor"/>
    </font>
    <font>
      <u/>
      <sz val="12"/>
      <color rgb="FFFF0000"/>
      <name val="Calibri"/>
      <family val="2"/>
      <scheme val="minor"/>
    </font>
    <font>
      <sz val="13"/>
      <color rgb="FF222222"/>
      <name val="Arial"/>
      <family val="2"/>
    </font>
    <font>
      <u/>
      <sz val="12"/>
      <color theme="0"/>
      <name val="Calibri"/>
      <family val="2"/>
      <scheme val="minor"/>
    </font>
    <font>
      <b/>
      <sz val="12"/>
      <color theme="0"/>
      <name val="Arial"/>
    </font>
    <font>
      <sz val="10"/>
      <color rgb="FF000000"/>
      <name val="Times New Roman"/>
    </font>
    <font>
      <sz val="10"/>
      <color rgb="FF000000"/>
      <name val="Calibri"/>
      <family val="2"/>
      <scheme val="minor"/>
    </font>
    <font>
      <sz val="12"/>
      <name val="Arial"/>
    </font>
    <font>
      <b/>
      <sz val="12"/>
      <name val="Arial"/>
    </font>
    <font>
      <u/>
      <sz val="12"/>
      <color theme="10"/>
      <name val="Arial"/>
    </font>
    <font>
      <i/>
      <sz val="12"/>
      <name val="Arial"/>
    </font>
    <font>
      <b/>
      <sz val="16"/>
      <color rgb="FF000000"/>
      <name val="Arial"/>
    </font>
    <font>
      <b/>
      <sz val="12"/>
      <color rgb="FF000000"/>
      <name val="Arial"/>
    </font>
    <font>
      <sz val="12"/>
      <color rgb="FF0000FF"/>
      <name val="Arial"/>
    </font>
    <font>
      <u/>
      <sz val="10"/>
      <color theme="10"/>
      <name val="Arial"/>
    </font>
    <font>
      <b/>
      <sz val="14"/>
      <color rgb="FF000000"/>
      <name val="Arial"/>
    </font>
    <font>
      <b/>
      <sz val="14"/>
      <name val="Arial"/>
    </font>
    <font>
      <b/>
      <sz val="10"/>
      <color rgb="FF000000"/>
      <name val="Arial"/>
    </font>
    <font>
      <u/>
      <sz val="12"/>
      <color theme="11"/>
      <name val="Calibri"/>
      <family val="2"/>
      <scheme val="minor"/>
    </font>
    <font>
      <b/>
      <sz val="10"/>
      <name val="Calibri"/>
      <family val="2"/>
    </font>
    <font>
      <sz val="10"/>
      <name val="Arial"/>
    </font>
    <font>
      <b/>
      <sz val="10"/>
      <name val="Arial"/>
    </font>
    <font>
      <sz val="13"/>
      <name val="Arial"/>
      <family val="2"/>
    </font>
    <font>
      <sz val="10"/>
      <name val="Times New Roman"/>
      <family val="1"/>
    </font>
    <font>
      <b/>
      <sz val="10"/>
      <color rgb="FF000000"/>
      <name val="Calibri"/>
      <scheme val="minor"/>
    </font>
    <font>
      <u/>
      <sz val="10"/>
      <color rgb="FF0000FF"/>
      <name val="Calibri"/>
      <scheme val="minor"/>
    </font>
    <font>
      <b/>
      <sz val="10"/>
      <name val="Calibri"/>
      <scheme val="minor"/>
    </font>
    <font>
      <sz val="12"/>
      <color theme="1"/>
      <name val="Arial"/>
    </font>
    <font>
      <sz val="12"/>
      <color rgb="FF000000"/>
      <name val="Arial"/>
    </font>
    <font>
      <u/>
      <sz val="12"/>
      <color rgb="FF000000"/>
      <name val="Arial"/>
    </font>
    <font>
      <u/>
      <sz val="12"/>
      <color rgb="FF0000FF"/>
      <name val="Arial"/>
    </font>
    <font>
      <u/>
      <sz val="12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66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9">
    <xf numFmtId="0" fontId="0" fillId="0" borderId="0"/>
    <xf numFmtId="0" fontId="2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</cellStyleXfs>
  <cellXfs count="166">
    <xf numFmtId="0" fontId="0" fillId="0" borderId="0" xfId="0"/>
    <xf numFmtId="0" fontId="0" fillId="2" borderId="0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horizontal="left" vertical="top"/>
    </xf>
    <xf numFmtId="0" fontId="5" fillId="2" borderId="0" xfId="0" applyFont="1" applyFill="1" applyBorder="1" applyAlignment="1">
      <alignment horizontal="center" vertical="top"/>
    </xf>
    <xf numFmtId="0" fontId="0" fillId="2" borderId="0" xfId="0" applyFont="1" applyFill="1" applyBorder="1" applyAlignment="1">
      <alignment horizontal="left" vertical="top"/>
    </xf>
    <xf numFmtId="0" fontId="6" fillId="2" borderId="0" xfId="0" applyFont="1" applyFill="1" applyBorder="1" applyAlignment="1">
      <alignment horizontal="center" vertical="top" wrapText="1"/>
    </xf>
    <xf numFmtId="0" fontId="0" fillId="0" borderId="0" xfId="0" applyFont="1" applyBorder="1" applyAlignment="1">
      <alignment horizontal="left" vertical="top"/>
    </xf>
    <xf numFmtId="0" fontId="7" fillId="0" borderId="0" xfId="0" applyFont="1" applyBorder="1" applyAlignment="1">
      <alignment horizontal="center" vertical="center"/>
    </xf>
    <xf numFmtId="0" fontId="8" fillId="2" borderId="0" xfId="0" applyFont="1" applyFill="1" applyBorder="1" applyAlignment="1">
      <alignment horizontal="left" vertical="top"/>
    </xf>
    <xf numFmtId="0" fontId="9" fillId="2" borderId="0" xfId="0" applyFont="1" applyFill="1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10" fillId="2" borderId="0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left"/>
    </xf>
    <xf numFmtId="0" fontId="11" fillId="3" borderId="0" xfId="0" applyFont="1" applyFill="1" applyBorder="1" applyAlignment="1">
      <alignment horizontal="center" textRotation="90"/>
    </xf>
    <xf numFmtId="0" fontId="10" fillId="2" borderId="0" xfId="0" applyFont="1" applyFill="1" applyBorder="1" applyAlignment="1">
      <alignment horizontal="center" wrapText="1"/>
    </xf>
    <xf numFmtId="0" fontId="10" fillId="2" borderId="0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center" wrapText="1"/>
    </xf>
    <xf numFmtId="0" fontId="13" fillId="4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  <xf numFmtId="0" fontId="15" fillId="5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center" vertical="center" wrapText="1"/>
    </xf>
    <xf numFmtId="2" fontId="14" fillId="0" borderId="1" xfId="0" applyNumberFormat="1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left" vertical="center"/>
    </xf>
    <xf numFmtId="0" fontId="15" fillId="5" borderId="2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left" vertical="center"/>
    </xf>
    <xf numFmtId="0" fontId="14" fillId="0" borderId="2" xfId="0" applyFont="1" applyFill="1" applyBorder="1" applyAlignment="1">
      <alignment horizontal="center" vertical="center" wrapText="1"/>
    </xf>
    <xf numFmtId="2" fontId="14" fillId="0" borderId="2" xfId="0" applyNumberFormat="1" applyFont="1" applyFill="1" applyBorder="1" applyAlignment="1">
      <alignment horizontal="center" vertical="center" wrapText="1"/>
    </xf>
    <xf numFmtId="0" fontId="14" fillId="5" borderId="2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left" vertical="top"/>
    </xf>
    <xf numFmtId="0" fontId="18" fillId="0" borderId="0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left" vertical="center"/>
    </xf>
    <xf numFmtId="0" fontId="15" fillId="5" borderId="3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left" vertical="center"/>
    </xf>
    <xf numFmtId="0" fontId="14" fillId="0" borderId="3" xfId="0" applyFont="1" applyFill="1" applyBorder="1" applyAlignment="1">
      <alignment horizontal="center" vertical="center" wrapText="1"/>
    </xf>
    <xf numFmtId="2" fontId="14" fillId="0" borderId="3" xfId="0" applyNumberFormat="1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left" vertical="center"/>
    </xf>
    <xf numFmtId="0" fontId="15" fillId="5" borderId="4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left" vertical="center"/>
    </xf>
    <xf numFmtId="0" fontId="14" fillId="0" borderId="4" xfId="0" applyFont="1" applyFill="1" applyBorder="1" applyAlignment="1">
      <alignment horizontal="center" vertical="center" wrapText="1"/>
    </xf>
    <xf numFmtId="2" fontId="14" fillId="0" borderId="4" xfId="0" applyNumberFormat="1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16" fillId="0" borderId="2" xfId="1" applyFont="1" applyFill="1" applyBorder="1" applyAlignment="1">
      <alignment horizontal="left" vertical="center"/>
    </xf>
    <xf numFmtId="0" fontId="21" fillId="4" borderId="0" xfId="0" applyFont="1" applyFill="1" applyBorder="1" applyAlignment="1">
      <alignment horizontal="center" vertical="center"/>
    </xf>
    <xf numFmtId="0" fontId="15" fillId="5" borderId="2" xfId="1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left" vertical="center"/>
    </xf>
    <xf numFmtId="0" fontId="2" fillId="6" borderId="2" xfId="0" applyFont="1" applyFill="1" applyBorder="1" applyAlignment="1">
      <alignment horizontal="left" vertical="center"/>
    </xf>
    <xf numFmtId="0" fontId="22" fillId="6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3" fillId="6" borderId="2" xfId="0" applyFont="1" applyFill="1" applyBorder="1" applyAlignment="1">
      <alignment horizontal="left" vertical="center"/>
    </xf>
    <xf numFmtId="0" fontId="2" fillId="6" borderId="2" xfId="0" applyFont="1" applyFill="1" applyBorder="1" applyAlignment="1">
      <alignment horizontal="center" vertical="center" wrapText="1"/>
    </xf>
    <xf numFmtId="2" fontId="2" fillId="6" borderId="2" xfId="0" applyNumberFormat="1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left" vertical="top"/>
    </xf>
    <xf numFmtId="0" fontId="25" fillId="4" borderId="2" xfId="0" applyFont="1" applyFill="1" applyBorder="1" applyAlignment="1">
      <alignment horizontal="left" vertical="center"/>
    </xf>
    <xf numFmtId="0" fontId="26" fillId="4" borderId="0" xfId="0" applyFont="1" applyFill="1" applyBorder="1" applyAlignment="1">
      <alignment horizontal="center" vertical="top"/>
    </xf>
    <xf numFmtId="0" fontId="0" fillId="7" borderId="0" xfId="0" applyFont="1" applyFill="1" applyBorder="1" applyAlignment="1">
      <alignment horizontal="left" vertical="top"/>
    </xf>
    <xf numFmtId="0" fontId="14" fillId="7" borderId="2" xfId="0" applyFont="1" applyFill="1" applyBorder="1" applyAlignment="1">
      <alignment horizontal="left" vertical="center"/>
    </xf>
    <xf numFmtId="0" fontId="14" fillId="7" borderId="2" xfId="0" applyFont="1" applyFill="1" applyBorder="1" applyAlignment="1">
      <alignment horizontal="center" vertical="center"/>
    </xf>
    <xf numFmtId="0" fontId="15" fillId="7" borderId="2" xfId="0" applyFont="1" applyFill="1" applyBorder="1" applyAlignment="1">
      <alignment horizontal="center" vertical="center"/>
    </xf>
    <xf numFmtId="0" fontId="16" fillId="7" borderId="2" xfId="0" applyFont="1" applyFill="1" applyBorder="1" applyAlignment="1">
      <alignment horizontal="left" vertical="center"/>
    </xf>
    <xf numFmtId="0" fontId="14" fillId="7" borderId="2" xfId="0" applyFont="1" applyFill="1" applyBorder="1" applyAlignment="1">
      <alignment horizontal="center" vertical="center" wrapText="1"/>
    </xf>
    <xf numFmtId="2" fontId="14" fillId="7" borderId="2" xfId="0" applyNumberFormat="1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/>
    </xf>
    <xf numFmtId="0" fontId="27" fillId="2" borderId="0" xfId="0" applyFont="1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0" fontId="27" fillId="2" borderId="0" xfId="0" applyFont="1" applyFill="1" applyAlignment="1">
      <alignment horizontal="left" vertical="top"/>
    </xf>
    <xf numFmtId="0" fontId="28" fillId="2" borderId="0" xfId="0" applyFont="1" applyFill="1" applyAlignment="1">
      <alignment horizontal="center" vertical="top" wrapText="1"/>
    </xf>
    <xf numFmtId="0" fontId="0" fillId="0" borderId="0" xfId="0" applyFill="1"/>
    <xf numFmtId="0" fontId="7" fillId="2" borderId="0" xfId="0" applyFont="1" applyFill="1" applyAlignment="1">
      <alignment horizontal="center" vertical="top"/>
    </xf>
    <xf numFmtId="0" fontId="33" fillId="2" borderId="0" xfId="0" applyFont="1" applyFill="1" applyAlignment="1">
      <alignment horizontal="left" vertical="top"/>
    </xf>
    <xf numFmtId="0" fontId="33" fillId="2" borderId="0" xfId="0" applyFont="1" applyFill="1" applyAlignment="1">
      <alignment horizontal="center" vertical="top"/>
    </xf>
    <xf numFmtId="0" fontId="7" fillId="2" borderId="0" xfId="0" applyFont="1" applyFill="1" applyAlignment="1">
      <alignment horizontal="left" vertical="top"/>
    </xf>
    <xf numFmtId="0" fontId="7" fillId="2" borderId="0" xfId="0" applyFont="1" applyFill="1" applyAlignment="1">
      <alignment horizontal="center" vertical="top" wrapText="1"/>
    </xf>
    <xf numFmtId="0" fontId="34" fillId="2" borderId="0" xfId="0" applyFont="1" applyFill="1" applyAlignment="1">
      <alignment horizontal="left" vertical="top"/>
    </xf>
    <xf numFmtId="0" fontId="35" fillId="0" borderId="0" xfId="0" applyFont="1" applyAlignment="1">
      <alignment horizontal="center" vertical="center"/>
    </xf>
    <xf numFmtId="0" fontId="36" fillId="2" borderId="0" xfId="1" applyFont="1" applyFill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37" fillId="2" borderId="0" xfId="0" applyFont="1" applyFill="1" applyAlignment="1">
      <alignment horizontal="center"/>
    </xf>
    <xf numFmtId="0" fontId="38" fillId="2" borderId="0" xfId="0" applyFont="1" applyFill="1" applyAlignment="1">
      <alignment horizontal="left"/>
    </xf>
    <xf numFmtId="0" fontId="37" fillId="2" borderId="0" xfId="0" applyFont="1" applyFill="1" applyAlignment="1">
      <alignment horizontal="center" wrapText="1"/>
    </xf>
    <xf numFmtId="0" fontId="37" fillId="2" borderId="0" xfId="0" applyFont="1" applyFill="1" applyAlignment="1">
      <alignment horizontal="left"/>
    </xf>
    <xf numFmtId="0" fontId="39" fillId="2" borderId="0" xfId="0" applyFont="1" applyFill="1" applyAlignment="1">
      <alignment horizontal="center" wrapText="1"/>
    </xf>
    <xf numFmtId="0" fontId="29" fillId="0" borderId="2" xfId="0" applyFont="1" applyBorder="1" applyAlignment="1">
      <alignment horizontal="left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31" fillId="0" borderId="2" xfId="1" applyFont="1" applyBorder="1" applyAlignment="1">
      <alignment horizontal="left" vertical="center"/>
    </xf>
    <xf numFmtId="0" fontId="29" fillId="0" borderId="2" xfId="0" applyFont="1" applyBorder="1" applyAlignment="1">
      <alignment horizontal="center" vertical="center" wrapText="1"/>
    </xf>
    <xf numFmtId="2" fontId="29" fillId="0" borderId="2" xfId="0" applyNumberFormat="1" applyFont="1" applyBorder="1" applyAlignment="1">
      <alignment horizontal="center" vertical="center" wrapText="1"/>
    </xf>
    <xf numFmtId="0" fontId="29" fillId="0" borderId="2" xfId="0" applyFont="1" applyFill="1" applyBorder="1" applyAlignment="1">
      <alignment horizontal="center" vertical="center"/>
    </xf>
    <xf numFmtId="0" fontId="30" fillId="0" borderId="2" xfId="0" applyFont="1" applyFill="1" applyBorder="1" applyAlignment="1">
      <alignment horizontal="center" vertical="center"/>
    </xf>
    <xf numFmtId="0" fontId="31" fillId="0" borderId="2" xfId="1" applyFont="1" applyFill="1" applyBorder="1" applyAlignment="1">
      <alignment horizontal="left" vertical="center"/>
    </xf>
    <xf numFmtId="0" fontId="29" fillId="0" borderId="2" xfId="0" applyFont="1" applyFill="1" applyBorder="1" applyAlignment="1">
      <alignment horizontal="center" vertical="center" wrapText="1"/>
    </xf>
    <xf numFmtId="2" fontId="29" fillId="0" borderId="2" xfId="0" applyNumberFormat="1" applyFont="1" applyFill="1" applyBorder="1" applyAlignment="1">
      <alignment horizontal="center" vertical="center" wrapText="1"/>
    </xf>
    <xf numFmtId="0" fontId="32" fillId="0" borderId="2" xfId="0" applyFont="1" applyBorder="1" applyAlignment="1">
      <alignment horizontal="center" vertical="center"/>
    </xf>
    <xf numFmtId="0" fontId="27" fillId="2" borderId="2" xfId="0" applyFont="1" applyFill="1" applyBorder="1" applyAlignment="1">
      <alignment horizontal="center" vertical="top"/>
    </xf>
    <xf numFmtId="0" fontId="27" fillId="2" borderId="2" xfId="0" applyFont="1" applyFill="1" applyBorder="1" applyAlignment="1">
      <alignment horizontal="left" vertical="top"/>
    </xf>
    <xf numFmtId="0" fontId="4" fillId="2" borderId="2" xfId="0" applyFont="1" applyFill="1" applyBorder="1" applyAlignment="1">
      <alignment horizontal="center" vertical="top"/>
    </xf>
    <xf numFmtId="0" fontId="28" fillId="2" borderId="2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9" fillId="0" borderId="4" xfId="0" applyFont="1" applyBorder="1" applyAlignment="1">
      <alignment horizontal="center" vertical="center"/>
    </xf>
    <xf numFmtId="0" fontId="30" fillId="0" borderId="4" xfId="0" applyFont="1" applyBorder="1" applyAlignment="1">
      <alignment horizontal="center" vertical="center"/>
    </xf>
    <xf numFmtId="0" fontId="31" fillId="0" borderId="4" xfId="1" applyFont="1" applyBorder="1" applyAlignment="1">
      <alignment horizontal="left" vertical="center"/>
    </xf>
    <xf numFmtId="0" fontId="29" fillId="0" borderId="4" xfId="0" applyFont="1" applyBorder="1" applyAlignment="1">
      <alignment horizontal="center" vertical="center" wrapText="1"/>
    </xf>
    <xf numFmtId="2" fontId="29" fillId="0" borderId="4" xfId="0" applyNumberFormat="1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/>
    </xf>
    <xf numFmtId="0" fontId="30" fillId="0" borderId="5" xfId="0" applyFont="1" applyBorder="1" applyAlignment="1">
      <alignment horizontal="center" vertical="center"/>
    </xf>
    <xf numFmtId="0" fontId="31" fillId="0" borderId="5" xfId="1" applyFont="1" applyBorder="1" applyAlignment="1">
      <alignment horizontal="left" vertical="center"/>
    </xf>
    <xf numFmtId="0" fontId="29" fillId="0" borderId="5" xfId="0" applyFont="1" applyBorder="1" applyAlignment="1">
      <alignment horizontal="center" vertical="center" wrapText="1"/>
    </xf>
    <xf numFmtId="2" fontId="29" fillId="0" borderId="5" xfId="0" applyNumberFormat="1" applyFont="1" applyBorder="1" applyAlignment="1">
      <alignment horizontal="center" vertical="center" wrapText="1"/>
    </xf>
    <xf numFmtId="0" fontId="29" fillId="8" borderId="2" xfId="0" applyFont="1" applyFill="1" applyBorder="1" applyAlignment="1">
      <alignment horizontal="center" vertical="center"/>
    </xf>
    <xf numFmtId="0" fontId="29" fillId="8" borderId="5" xfId="0" applyFont="1" applyFill="1" applyBorder="1" applyAlignment="1">
      <alignment horizontal="center" vertical="center"/>
    </xf>
    <xf numFmtId="0" fontId="29" fillId="5" borderId="4" xfId="0" applyFont="1" applyFill="1" applyBorder="1" applyAlignment="1">
      <alignment horizontal="center" vertical="center"/>
    </xf>
    <xf numFmtId="0" fontId="29" fillId="5" borderId="2" xfId="0" applyFont="1" applyFill="1" applyBorder="1" applyAlignment="1">
      <alignment horizontal="center" vertical="center"/>
    </xf>
    <xf numFmtId="0" fontId="29" fillId="0" borderId="2" xfId="0" applyFont="1" applyBorder="1" applyAlignment="1">
      <alignment horizontal="left" vertical="center" wrapText="1"/>
    </xf>
    <xf numFmtId="0" fontId="29" fillId="0" borderId="2" xfId="0" applyFont="1" applyFill="1" applyBorder="1" applyAlignment="1">
      <alignment horizontal="left" vertical="center" wrapText="1"/>
    </xf>
    <xf numFmtId="0" fontId="29" fillId="0" borderId="5" xfId="0" applyFont="1" applyBorder="1" applyAlignment="1">
      <alignment horizontal="left" vertical="center" wrapText="1"/>
    </xf>
    <xf numFmtId="0" fontId="29" fillId="0" borderId="4" xfId="0" applyFont="1" applyBorder="1" applyAlignment="1">
      <alignment horizontal="left" vertical="center" wrapText="1"/>
    </xf>
    <xf numFmtId="0" fontId="27" fillId="2" borderId="2" xfId="0" applyFont="1" applyFill="1" applyBorder="1" applyAlignment="1">
      <alignment horizontal="left" vertical="top" wrapText="1"/>
    </xf>
    <xf numFmtId="0" fontId="27" fillId="2" borderId="0" xfId="0" applyFont="1" applyFill="1" applyAlignment="1">
      <alignment horizontal="left" vertical="top" wrapText="1"/>
    </xf>
    <xf numFmtId="0" fontId="11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 wrapText="1"/>
    </xf>
    <xf numFmtId="0" fontId="41" fillId="0" borderId="0" xfId="0" applyFont="1" applyFill="1" applyBorder="1" applyAlignment="1">
      <alignment horizontal="center" wrapText="1"/>
    </xf>
    <xf numFmtId="0" fontId="14" fillId="0" borderId="0" xfId="0" applyFont="1" applyFill="1" applyBorder="1" applyAlignment="1">
      <alignment horizontal="left" vertical="top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left" vertical="top"/>
    </xf>
    <xf numFmtId="0" fontId="30" fillId="0" borderId="0" xfId="0" applyFont="1" applyFill="1" applyBorder="1" applyAlignment="1">
      <alignment horizontal="center" vertical="top"/>
    </xf>
    <xf numFmtId="0" fontId="45" fillId="0" borderId="0" xfId="0" applyFont="1" applyFill="1" applyBorder="1" applyAlignment="1">
      <alignment horizontal="left" vertical="top"/>
    </xf>
    <xf numFmtId="0" fontId="28" fillId="2" borderId="0" xfId="0" applyFont="1" applyFill="1" applyBorder="1" applyAlignment="1">
      <alignment horizontal="center" vertical="top" wrapText="1"/>
    </xf>
    <xf numFmtId="0" fontId="28" fillId="0" borderId="0" xfId="0" applyFont="1" applyBorder="1" applyAlignment="1">
      <alignment horizontal="center" vertical="center"/>
    </xf>
    <xf numFmtId="0" fontId="46" fillId="2" borderId="0" xfId="0" applyFont="1" applyFill="1" applyAlignment="1">
      <alignment horizontal="center" wrapText="1"/>
    </xf>
    <xf numFmtId="0" fontId="48" fillId="0" borderId="0" xfId="0" applyFont="1" applyAlignment="1">
      <alignment horizontal="center" wrapText="1"/>
    </xf>
    <xf numFmtId="0" fontId="47" fillId="2" borderId="0" xfId="0" applyFont="1" applyFill="1" applyBorder="1" applyAlignment="1">
      <alignment horizontal="center" vertical="top"/>
    </xf>
    <xf numFmtId="0" fontId="49" fillId="2" borderId="2" xfId="0" applyFont="1" applyFill="1" applyBorder="1" applyAlignment="1">
      <alignment horizontal="center" vertical="center"/>
    </xf>
    <xf numFmtId="0" fontId="50" fillId="8" borderId="2" xfId="0" applyFont="1" applyFill="1" applyBorder="1" applyAlignment="1">
      <alignment horizontal="center" vertical="top"/>
    </xf>
    <xf numFmtId="0" fontId="50" fillId="0" borderId="2" xfId="0" applyFont="1" applyBorder="1" applyAlignment="1"/>
    <xf numFmtId="0" fontId="49" fillId="0" borderId="2" xfId="0" applyFont="1" applyBorder="1" applyAlignment="1">
      <alignment horizontal="left" vertical="center"/>
    </xf>
    <xf numFmtId="0" fontId="50" fillId="0" borderId="2" xfId="0" applyFont="1" applyBorder="1" applyAlignment="1">
      <alignment horizontal="center" vertical="top"/>
    </xf>
    <xf numFmtId="0" fontId="29" fillId="0" borderId="2" xfId="0" applyFont="1" applyBorder="1" applyAlignment="1">
      <alignment horizontal="center"/>
    </xf>
    <xf numFmtId="0" fontId="50" fillId="0" borderId="2" xfId="0" applyFont="1" applyBorder="1" applyAlignment="1">
      <alignment horizontal="left" vertical="top"/>
    </xf>
    <xf numFmtId="0" fontId="51" fillId="0" borderId="2" xfId="0" applyFont="1" applyBorder="1" applyAlignment="1"/>
    <xf numFmtId="0" fontId="52" fillId="0" borderId="2" xfId="0" applyFont="1" applyBorder="1" applyAlignment="1">
      <alignment horizontal="left" vertical="top"/>
    </xf>
    <xf numFmtId="0" fontId="50" fillId="5" borderId="2" xfId="0" applyFont="1" applyFill="1" applyBorder="1" applyAlignment="1">
      <alignment horizontal="center" vertical="top"/>
    </xf>
    <xf numFmtId="0" fontId="29" fillId="0" borderId="2" xfId="0" applyFont="1" applyBorder="1" applyAlignment="1"/>
    <xf numFmtId="0" fontId="50" fillId="9" borderId="2" xfId="0" applyFont="1" applyFill="1" applyBorder="1" applyAlignment="1">
      <alignment horizontal="center" vertical="top"/>
    </xf>
    <xf numFmtId="0" fontId="29" fillId="0" borderId="2" xfId="0" applyFont="1" applyBorder="1" applyAlignment="1">
      <alignment horizontal="left" vertical="top"/>
    </xf>
    <xf numFmtId="0" fontId="29" fillId="0" borderId="2" xfId="0" applyFont="1" applyFill="1" applyBorder="1" applyAlignment="1">
      <alignment horizontal="left" vertical="center"/>
    </xf>
    <xf numFmtId="0" fontId="53" fillId="0" borderId="2" xfId="0" applyFont="1" applyFill="1" applyBorder="1" applyAlignment="1">
      <alignment horizontal="left" vertical="center"/>
    </xf>
    <xf numFmtId="0" fontId="53" fillId="0" borderId="2" xfId="1" applyFont="1" applyFill="1" applyBorder="1" applyAlignment="1">
      <alignment horizontal="left" vertical="center"/>
    </xf>
    <xf numFmtId="16" fontId="29" fillId="0" borderId="2" xfId="0" quotePrefix="1" applyNumberFormat="1" applyFont="1" applyFill="1" applyBorder="1" applyAlignment="1">
      <alignment horizontal="center" vertical="center"/>
    </xf>
    <xf numFmtId="0" fontId="29" fillId="9" borderId="2" xfId="0" applyFont="1" applyFill="1" applyBorder="1" applyAlignment="1">
      <alignment horizontal="center" vertical="center"/>
    </xf>
  </cellXfs>
  <cellStyles count="9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://www.lions.odu.edu/~averma/ISAM/ijam/index.htm" TargetMode="External"/><Relationship Id="rId21" Type="http://schemas.openxmlformats.org/officeDocument/2006/relationships/hyperlink" Target="http://www.inderscience.com/jhome.php?jcode=ijmtm" TargetMode="External"/><Relationship Id="rId22" Type="http://schemas.openxmlformats.org/officeDocument/2006/relationships/hyperlink" Target="http://www.tandfonline.com/toc/tprs20/current" TargetMode="External"/><Relationship Id="rId23" Type="http://schemas.openxmlformats.org/officeDocument/2006/relationships/hyperlink" Target="http://www.inderscience.com/info/ingeneral/forthcoming.php?jcode=ijpqm" TargetMode="External"/><Relationship Id="rId24" Type="http://schemas.openxmlformats.org/officeDocument/2006/relationships/hyperlink" Target="http://www.journals.elsevier.com/journal-of-manufacturing-systems/" TargetMode="External"/><Relationship Id="rId25" Type="http://schemas.openxmlformats.org/officeDocument/2006/relationships/hyperlink" Target="http://www.apics.org/industry-content-research/publications/p-im-journal" TargetMode="External"/><Relationship Id="rId26" Type="http://schemas.openxmlformats.org/officeDocument/2006/relationships/hyperlink" Target="http://www.sme.org/techpapers/" TargetMode="External"/><Relationship Id="rId27" Type="http://schemas.openxmlformats.org/officeDocument/2006/relationships/hyperlink" Target="http://www.atmae.org/?page=JTMAE" TargetMode="External"/><Relationship Id="rId28" Type="http://schemas.openxmlformats.org/officeDocument/2006/relationships/hyperlink" Target="http://www.emeraldgrouppublishing.com/ijopm.htm" TargetMode="External"/><Relationship Id="rId29" Type="http://schemas.openxmlformats.org/officeDocument/2006/relationships/hyperlink" Target="http://www.emeraldinsight.com/journal/ijppm" TargetMode="External"/><Relationship Id="rId1" Type="http://schemas.openxmlformats.org/officeDocument/2006/relationships/hyperlink" Target="http://en.wikipedia.org/wiki/Impact_factor" TargetMode="External"/><Relationship Id="rId2" Type="http://schemas.openxmlformats.org/officeDocument/2006/relationships/hyperlink" Target="http://www.cirp.net/mainmenu-publications/CIRP-annals-presentation.html" TargetMode="External"/><Relationship Id="rId3" Type="http://schemas.openxmlformats.org/officeDocument/2006/relationships/hyperlink" Target="http://ieeexplore.ieee.org/xpl/RecentIssue.jsp?punumber=8856" TargetMode="External"/><Relationship Id="rId4" Type="http://schemas.openxmlformats.org/officeDocument/2006/relationships/hyperlink" Target="http://www.tandfonline.com/toc/uiie20/current" TargetMode="External"/><Relationship Id="rId5" Type="http://schemas.openxmlformats.org/officeDocument/2006/relationships/hyperlink" Target="http://www.springer.com/engineering/production+engineering/journal/170" TargetMode="External"/><Relationship Id="rId30" Type="http://schemas.openxmlformats.org/officeDocument/2006/relationships/hyperlink" Target="http://www.inderscience.com/jhome.php?jcode=IJTM" TargetMode="External"/><Relationship Id="rId31" Type="http://schemas.openxmlformats.org/officeDocument/2006/relationships/hyperlink" Target="http://www.huizenga.nova.edu/Jame/" TargetMode="External"/><Relationship Id="rId32" Type="http://schemas.openxmlformats.org/officeDocument/2006/relationships/hyperlink" Target="http://asq.org/quality-press/journal/index.html?item=SUBSCR_QP" TargetMode="External"/><Relationship Id="rId9" Type="http://schemas.openxmlformats.org/officeDocument/2006/relationships/hyperlink" Target="http://www.journals.elsevier.com/journal-of-cleaner-production/" TargetMode="External"/><Relationship Id="rId6" Type="http://schemas.openxmlformats.org/officeDocument/2006/relationships/hyperlink" Target="http://www.springer.com/engineering/production+engineering/journal/10696" TargetMode="External"/><Relationship Id="rId7" Type="http://schemas.openxmlformats.org/officeDocument/2006/relationships/hyperlink" Target="http://www.inderscience.com/jhome.php?jcode=ijmr" TargetMode="External"/><Relationship Id="rId8" Type="http://schemas.openxmlformats.org/officeDocument/2006/relationships/hyperlink" Target="http://www.journals.elsevier.com/international-journal-of-production-economics/" TargetMode="External"/><Relationship Id="rId33" Type="http://schemas.openxmlformats.org/officeDocument/2006/relationships/hyperlink" Target="http://www.emeraldinsight.com/loi/qmr" TargetMode="External"/><Relationship Id="rId34" Type="http://schemas.openxmlformats.org/officeDocument/2006/relationships/hyperlink" Target="http://universalresearchjournals.org/ujmbr/" TargetMode="External"/><Relationship Id="rId35" Type="http://schemas.openxmlformats.org/officeDocument/2006/relationships/hyperlink" Target="http://www.springer.com/materials/mechanics/journal/11340" TargetMode="External"/><Relationship Id="rId10" Type="http://schemas.openxmlformats.org/officeDocument/2006/relationships/hyperlink" Target="http://www.journals.elsevier.com/journal-of-engineering-and-technology-management/" TargetMode="External"/><Relationship Id="rId11" Type="http://schemas.openxmlformats.org/officeDocument/2006/relationships/hyperlink" Target="http://www.tandfonline.com/toc/tjci21/current" TargetMode="External"/><Relationship Id="rId12" Type="http://schemas.openxmlformats.org/officeDocument/2006/relationships/hyperlink" Target="http://www.emeraldinsight.com/journal/jmtm" TargetMode="External"/><Relationship Id="rId13" Type="http://schemas.openxmlformats.org/officeDocument/2006/relationships/hyperlink" Target="http://www.journals.elsevier.com/journal-of-operations-management/" TargetMode="External"/><Relationship Id="rId14" Type="http://schemas.openxmlformats.org/officeDocument/2006/relationships/hyperlink" Target="http://onlinelibrary.wiley.com/journal/10.1111/(ISSN)1937-5956" TargetMode="External"/><Relationship Id="rId15" Type="http://schemas.openxmlformats.org/officeDocument/2006/relationships/hyperlink" Target="http://www.tandfonline.com/toc/tppc20/current" TargetMode="External"/><Relationship Id="rId16" Type="http://schemas.openxmlformats.org/officeDocument/2006/relationships/hyperlink" Target="http://www.emeraldinsight.com/journal/scm" TargetMode="External"/><Relationship Id="rId17" Type="http://schemas.openxmlformats.org/officeDocument/2006/relationships/hyperlink" Target="http://www.emeraldinsight.com/journal/jmtm" TargetMode="External"/><Relationship Id="rId18" Type="http://schemas.openxmlformats.org/officeDocument/2006/relationships/hyperlink" Target="http://www.journals.elsevier.com/business-horizons/" TargetMode="External"/><Relationship Id="rId19" Type="http://schemas.openxmlformats.org/officeDocument/2006/relationships/hyperlink" Target="http://www.csupom.org/" TargetMode="External"/></Relationships>
</file>

<file path=xl/worksheets/_rels/sheet3.xml.rels><?xml version="1.0" encoding="UTF-8" standalone="yes"?>
<Relationships xmlns="http://schemas.openxmlformats.org/package/2006/relationships"><Relationship Id="rId20" Type="http://schemas.openxmlformats.org/officeDocument/2006/relationships/hyperlink" Target="http://www.springer.com/business+%26+management/entrepreneurship/journal/11365" TargetMode="External"/><Relationship Id="rId21" Type="http://schemas.openxmlformats.org/officeDocument/2006/relationships/hyperlink" Target="http://www.inderscience.com/jhome.php?jcode=ijesb" TargetMode="External"/><Relationship Id="rId22" Type="http://schemas.openxmlformats.org/officeDocument/2006/relationships/hyperlink" Target="http://www.ippublishing.com/ei.htm" TargetMode="External"/><Relationship Id="rId23" Type="http://schemas.openxmlformats.org/officeDocument/2006/relationships/hyperlink" Target="http://www.inderscience.com/" TargetMode="External"/><Relationship Id="rId24" Type="http://schemas.openxmlformats.org/officeDocument/2006/relationships/hyperlink" Target="http://www.inderscience.com/" TargetMode="External"/><Relationship Id="rId25" Type="http://schemas.openxmlformats.org/officeDocument/2006/relationships/hyperlink" Target="http://www.senatehall.com/entrepreneurship?article=16" TargetMode="External"/><Relationship Id="rId26" Type="http://schemas.openxmlformats.org/officeDocument/2006/relationships/hyperlink" Target="http://www.emeraldinsight.com/" TargetMode="External"/><Relationship Id="rId27" Type="http://schemas.openxmlformats.org/officeDocument/2006/relationships/hyperlink" Target="http://www.inderscience.com/" TargetMode="External"/><Relationship Id="rId28" Type="http://schemas.openxmlformats.org/officeDocument/2006/relationships/hyperlink" Target="http://www.huizenga.nova.edu/jame/" TargetMode="External"/><Relationship Id="rId29" Type="http://schemas.openxmlformats.org/officeDocument/2006/relationships/hyperlink" Target="http://www.asiaentrepreneurshipjournal.com/" TargetMode="External"/><Relationship Id="rId1" Type="http://schemas.openxmlformats.org/officeDocument/2006/relationships/hyperlink" Target="http://www.tandf.co.uk/" TargetMode="External"/><Relationship Id="rId2" Type="http://schemas.openxmlformats.org/officeDocument/2006/relationships/hyperlink" Target="http://www.degruyter.com/view/j/erj" TargetMode="External"/><Relationship Id="rId3" Type="http://schemas.openxmlformats.org/officeDocument/2006/relationships/hyperlink" Target="http://www.wiley.com/" TargetMode="External"/><Relationship Id="rId4" Type="http://schemas.openxmlformats.org/officeDocument/2006/relationships/hyperlink" Target="http://isb.sagepub.com/" TargetMode="External"/><Relationship Id="rId5" Type="http://schemas.openxmlformats.org/officeDocument/2006/relationships/hyperlink" Target="http://www1.usfsp.edu/jbe/" TargetMode="External"/><Relationship Id="rId30" Type="http://schemas.openxmlformats.org/officeDocument/2006/relationships/hyperlink" Target="http://www.worldscinet.com/jde/" TargetMode="External"/><Relationship Id="rId31" Type="http://schemas.openxmlformats.org/officeDocument/2006/relationships/hyperlink" Target="http://digitalcommons.pepperdine.edu/jef/" TargetMode="External"/><Relationship Id="rId32" Type="http://schemas.openxmlformats.org/officeDocument/2006/relationships/hyperlink" Target="http://www.uk.sagepub.com/" TargetMode="External"/><Relationship Id="rId9" Type="http://schemas.openxmlformats.org/officeDocument/2006/relationships/hyperlink" Target="http://springerlink.metapress.com/" TargetMode="External"/><Relationship Id="rId6" Type="http://schemas.openxmlformats.org/officeDocument/2006/relationships/hyperlink" Target="http://www.elsevier.com/" TargetMode="External"/><Relationship Id="rId7" Type="http://schemas.openxmlformats.org/officeDocument/2006/relationships/hyperlink" Target="http://www.alliedacademies.org/public/journals/JournalDetails.aspx?jid=8" TargetMode="External"/><Relationship Id="rId8" Type="http://schemas.openxmlformats.org/officeDocument/2006/relationships/hyperlink" Target="http://www.blackwellpublishing.com/" TargetMode="External"/><Relationship Id="rId33" Type="http://schemas.openxmlformats.org/officeDocument/2006/relationships/hyperlink" Target="http://www.elsevier.com/" TargetMode="External"/><Relationship Id="rId34" Type="http://schemas.openxmlformats.org/officeDocument/2006/relationships/hyperlink" Target="http://www.springer.com/business+%26+management/entrepreneurship/journal/10843" TargetMode="External"/><Relationship Id="rId35" Type="http://schemas.openxmlformats.org/officeDocument/2006/relationships/hyperlink" Target="http://emeraldinsight.com/" TargetMode="External"/><Relationship Id="rId36" Type="http://schemas.openxmlformats.org/officeDocument/2006/relationships/hyperlink" Target="http://www.emeraldinsight.com/journal/jsbed" TargetMode="External"/><Relationship Id="rId10" Type="http://schemas.openxmlformats.org/officeDocument/2006/relationships/hyperlink" Target="http://interscience.wiley.com/" TargetMode="External"/><Relationship Id="rId11" Type="http://schemas.openxmlformats.org/officeDocument/2006/relationships/hyperlink" Target="http://info.emeraldinsight.com/" TargetMode="External"/><Relationship Id="rId12" Type="http://schemas.openxmlformats.org/officeDocument/2006/relationships/hyperlink" Target="http://www.tandf.co.uk/" TargetMode="External"/><Relationship Id="rId13" Type="http://schemas.openxmlformats.org/officeDocument/2006/relationships/hyperlink" Target="http://www.springer.com/business+%26+management/entrepreneurship/journal/13731" TargetMode="External"/><Relationship Id="rId14" Type="http://schemas.openxmlformats.org/officeDocument/2006/relationships/hyperlink" Target="http://www.alliedacademies.org/" TargetMode="External"/><Relationship Id="rId15" Type="http://schemas.openxmlformats.org/officeDocument/2006/relationships/hyperlink" Target="http://findresearcher.sdu.dk:8080/portal/en/journals/briefings-in-entrepreneurial-finance(3f12d999-14c5-4de4-ba67-220b059d4d06).html" TargetMode="External"/><Relationship Id="rId16" Type="http://schemas.openxmlformats.org/officeDocument/2006/relationships/hyperlink" Target="http://www.franklinpublishing.net/" TargetMode="External"/><Relationship Id="rId17" Type="http://schemas.openxmlformats.org/officeDocument/2006/relationships/hyperlink" Target="http://onlinelibrary.wiley.com/journal/10.1111/(ISSN)1467-8691" TargetMode="External"/><Relationship Id="rId18" Type="http://schemas.openxmlformats.org/officeDocument/2006/relationships/hyperlink" Target="http://heinonline.org/" TargetMode="External"/><Relationship Id="rId19" Type="http://schemas.openxmlformats.org/officeDocument/2006/relationships/hyperlink" Target="http://www.nowpublishers.com/" TargetMode="External"/><Relationship Id="rId37" Type="http://schemas.openxmlformats.org/officeDocument/2006/relationships/hyperlink" Target="http://smallbusinessinstitute.biz/page-1259165?" TargetMode="External"/><Relationship Id="rId38" Type="http://schemas.openxmlformats.org/officeDocument/2006/relationships/hyperlink" Target="http://www.inderscience.com/" TargetMode="External"/><Relationship Id="rId39" Type="http://schemas.openxmlformats.org/officeDocument/2006/relationships/hyperlink" Target="http://www.sacredheart.edu/academics/johnfwelchcollegeofbusiness/aboutthecollege/newenglandjournalofentrepreneurship/" TargetMode="External"/><Relationship Id="rId40" Type="http://schemas.openxmlformats.org/officeDocument/2006/relationships/hyperlink" Target="http://www.inderscienc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8"/>
  <sheetViews>
    <sheetView zoomScale="150" zoomScaleNormal="150" zoomScalePageLayoutView="15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B6" sqref="B6"/>
    </sheetView>
  </sheetViews>
  <sheetFormatPr baseColWidth="10" defaultColWidth="11.1640625" defaultRowHeight="15" x14ac:dyDescent="0"/>
  <cols>
    <col min="1" max="1" width="7.33203125" style="112" customWidth="1"/>
    <col min="2" max="2" width="6.1640625" style="112" customWidth="1"/>
    <col min="3" max="3" width="61.33203125" customWidth="1"/>
    <col min="4" max="4" width="11.6640625" customWidth="1"/>
  </cols>
  <sheetData>
    <row r="1" spans="1:9" ht="18">
      <c r="A1" s="82"/>
      <c r="B1" s="82"/>
      <c r="C1" s="83" t="s">
        <v>0</v>
      </c>
      <c r="D1" s="83"/>
      <c r="E1" s="82"/>
      <c r="F1" s="84"/>
      <c r="G1" s="85"/>
      <c r="H1" s="86"/>
      <c r="I1" s="86"/>
    </row>
    <row r="2" spans="1:9" ht="18">
      <c r="A2" s="82"/>
      <c r="B2" s="82"/>
      <c r="C2" s="83" t="s">
        <v>218</v>
      </c>
      <c r="D2" s="83"/>
      <c r="E2" s="82"/>
      <c r="F2" s="84"/>
      <c r="G2" s="85"/>
      <c r="H2" s="86"/>
      <c r="I2" s="86"/>
    </row>
    <row r="3" spans="1:9" ht="18">
      <c r="A3" s="82"/>
      <c r="B3" s="82"/>
      <c r="C3" s="87" t="s">
        <v>316</v>
      </c>
      <c r="D3" s="82"/>
      <c r="E3" s="82"/>
      <c r="F3" s="84"/>
      <c r="G3" s="85"/>
      <c r="H3" s="86"/>
      <c r="I3" s="86"/>
    </row>
    <row r="4" spans="1:9" ht="18">
      <c r="A4" s="82"/>
      <c r="B4" s="82"/>
      <c r="C4" s="88"/>
      <c r="D4" s="82"/>
      <c r="E4" s="82"/>
      <c r="F4" s="84"/>
      <c r="G4" s="85"/>
      <c r="H4" s="89" t="s">
        <v>184</v>
      </c>
      <c r="I4" s="90"/>
    </row>
    <row r="5" spans="1:9" ht="68">
      <c r="A5" s="91" t="s">
        <v>2</v>
      </c>
      <c r="B5" s="91" t="s">
        <v>3</v>
      </c>
      <c r="C5" s="92" t="s">
        <v>4</v>
      </c>
      <c r="D5" s="93" t="s">
        <v>8</v>
      </c>
      <c r="E5" s="93"/>
      <c r="F5" s="93" t="s">
        <v>9</v>
      </c>
      <c r="G5" s="94" t="s">
        <v>10</v>
      </c>
      <c r="H5" s="95" t="s">
        <v>11</v>
      </c>
      <c r="I5" s="95" t="s">
        <v>12</v>
      </c>
    </row>
    <row r="6" spans="1:9">
      <c r="A6" s="97">
        <v>1</v>
      </c>
      <c r="B6" s="123">
        <v>1</v>
      </c>
      <c r="C6" s="127" t="s">
        <v>36</v>
      </c>
      <c r="D6" s="97" t="s">
        <v>37</v>
      </c>
      <c r="E6" s="97" t="s">
        <v>5</v>
      </c>
      <c r="F6" s="98">
        <v>3</v>
      </c>
      <c r="G6" s="99" t="s">
        <v>185</v>
      </c>
      <c r="H6" s="100"/>
      <c r="I6" s="101">
        <v>2.54</v>
      </c>
    </row>
    <row r="7" spans="1:9">
      <c r="A7" s="97">
        <v>2</v>
      </c>
      <c r="B7" s="123">
        <v>1</v>
      </c>
      <c r="C7" s="127" t="s">
        <v>38</v>
      </c>
      <c r="D7" s="97" t="s">
        <v>37</v>
      </c>
      <c r="E7" s="97" t="s">
        <v>5</v>
      </c>
      <c r="F7" s="98"/>
      <c r="G7" s="96"/>
      <c r="H7" s="100"/>
      <c r="I7" s="100"/>
    </row>
    <row r="8" spans="1:9">
      <c r="A8" s="97">
        <v>3</v>
      </c>
      <c r="B8" s="123">
        <v>1</v>
      </c>
      <c r="C8" s="127" t="s">
        <v>39</v>
      </c>
      <c r="D8" s="97" t="s">
        <v>37</v>
      </c>
      <c r="E8" s="97" t="s">
        <v>5</v>
      </c>
      <c r="F8" s="98"/>
      <c r="G8" s="96"/>
      <c r="H8" s="100"/>
      <c r="I8" s="100"/>
    </row>
    <row r="9" spans="1:9" s="81" customFormat="1">
      <c r="A9" s="102">
        <v>4</v>
      </c>
      <c r="B9" s="123">
        <v>1</v>
      </c>
      <c r="C9" s="128" t="s">
        <v>86</v>
      </c>
      <c r="D9" s="102" t="s">
        <v>217</v>
      </c>
      <c r="E9" s="102" t="s">
        <v>88</v>
      </c>
      <c r="F9" s="103"/>
      <c r="G9" s="104" t="s">
        <v>89</v>
      </c>
      <c r="H9" s="105"/>
      <c r="I9" s="106">
        <v>1.55</v>
      </c>
    </row>
    <row r="10" spans="1:9">
      <c r="A10" s="97">
        <v>5</v>
      </c>
      <c r="B10" s="123">
        <v>1</v>
      </c>
      <c r="C10" s="127" t="s">
        <v>41</v>
      </c>
      <c r="D10" s="97" t="s">
        <v>37</v>
      </c>
      <c r="E10" s="97" t="s">
        <v>5</v>
      </c>
      <c r="F10" s="98"/>
      <c r="G10" s="99" t="s">
        <v>186</v>
      </c>
      <c r="H10" s="100" t="s">
        <v>28</v>
      </c>
      <c r="I10" s="101">
        <v>2.16</v>
      </c>
    </row>
    <row r="11" spans="1:9">
      <c r="A11" s="97">
        <v>6</v>
      </c>
      <c r="B11" s="123">
        <v>1</v>
      </c>
      <c r="C11" s="127" t="s">
        <v>42</v>
      </c>
      <c r="D11" s="97" t="s">
        <v>37</v>
      </c>
      <c r="E11" s="97" t="s">
        <v>5</v>
      </c>
      <c r="F11" s="98">
        <v>3</v>
      </c>
      <c r="G11" s="99" t="s">
        <v>187</v>
      </c>
      <c r="H11" s="100" t="s">
        <v>28</v>
      </c>
      <c r="I11" s="101"/>
    </row>
    <row r="12" spans="1:9">
      <c r="A12" s="97">
        <v>7</v>
      </c>
      <c r="B12" s="123">
        <v>1</v>
      </c>
      <c r="C12" s="127" t="s">
        <v>43</v>
      </c>
      <c r="D12" s="97" t="s">
        <v>37</v>
      </c>
      <c r="E12" s="97" t="s">
        <v>5</v>
      </c>
      <c r="F12" s="98">
        <v>1</v>
      </c>
      <c r="G12" s="99" t="s">
        <v>188</v>
      </c>
      <c r="H12" s="100"/>
      <c r="I12" s="101">
        <v>1.78</v>
      </c>
    </row>
    <row r="13" spans="1:9">
      <c r="A13" s="97">
        <v>8</v>
      </c>
      <c r="B13" s="123">
        <v>1</v>
      </c>
      <c r="C13" s="127" t="s">
        <v>44</v>
      </c>
      <c r="D13" s="97" t="s">
        <v>37</v>
      </c>
      <c r="E13" s="97" t="s">
        <v>5</v>
      </c>
      <c r="F13" s="98"/>
      <c r="G13" s="99" t="s">
        <v>189</v>
      </c>
      <c r="H13" s="100"/>
      <c r="I13" s="101"/>
    </row>
    <row r="14" spans="1:9">
      <c r="A14" s="97">
        <v>9</v>
      </c>
      <c r="B14" s="123">
        <v>1</v>
      </c>
      <c r="C14" s="127" t="s">
        <v>45</v>
      </c>
      <c r="D14" s="97" t="s">
        <v>37</v>
      </c>
      <c r="E14" s="97" t="s">
        <v>5</v>
      </c>
      <c r="F14" s="98"/>
      <c r="G14" s="96"/>
      <c r="H14" s="100" t="s">
        <v>21</v>
      </c>
      <c r="I14" s="100"/>
    </row>
    <row r="15" spans="1:9">
      <c r="A15" s="97">
        <v>10</v>
      </c>
      <c r="B15" s="123">
        <v>1</v>
      </c>
      <c r="C15" s="127" t="s">
        <v>46</v>
      </c>
      <c r="D15" s="97" t="s">
        <v>37</v>
      </c>
      <c r="E15" s="97" t="s">
        <v>5</v>
      </c>
      <c r="F15" s="98"/>
      <c r="G15" s="96"/>
      <c r="H15" s="100"/>
      <c r="I15" s="100"/>
    </row>
    <row r="16" spans="1:9">
      <c r="A16" s="97">
        <v>11</v>
      </c>
      <c r="B16" s="123">
        <v>1</v>
      </c>
      <c r="C16" s="127" t="s">
        <v>81</v>
      </c>
      <c r="D16" s="97"/>
      <c r="E16" s="107" t="s">
        <v>5</v>
      </c>
      <c r="F16" s="98"/>
      <c r="G16" s="99" t="s">
        <v>210</v>
      </c>
      <c r="H16" s="100" t="s">
        <v>28</v>
      </c>
      <c r="I16" s="101">
        <v>1.52</v>
      </c>
    </row>
    <row r="17" spans="1:9">
      <c r="A17" s="97">
        <v>12</v>
      </c>
      <c r="B17" s="123">
        <v>1</v>
      </c>
      <c r="C17" s="127" t="s">
        <v>49</v>
      </c>
      <c r="D17" s="97" t="s">
        <v>37</v>
      </c>
      <c r="E17" s="97" t="s">
        <v>5</v>
      </c>
      <c r="F17" s="98"/>
      <c r="G17" s="96"/>
      <c r="H17" s="100"/>
      <c r="I17" s="100"/>
    </row>
    <row r="18" spans="1:9">
      <c r="A18" s="97">
        <v>13</v>
      </c>
      <c r="B18" s="123">
        <v>1</v>
      </c>
      <c r="C18" s="127" t="s">
        <v>50</v>
      </c>
      <c r="D18" s="97" t="s">
        <v>37</v>
      </c>
      <c r="E18" s="97" t="s">
        <v>5</v>
      </c>
      <c r="F18" s="98">
        <v>1</v>
      </c>
      <c r="G18" s="99" t="s">
        <v>191</v>
      </c>
      <c r="H18" s="100" t="s">
        <v>28</v>
      </c>
      <c r="I18" s="101">
        <v>2.54</v>
      </c>
    </row>
    <row r="19" spans="1:9">
      <c r="A19" s="97">
        <v>14</v>
      </c>
      <c r="B19" s="123">
        <v>1</v>
      </c>
      <c r="C19" s="127" t="s">
        <v>75</v>
      </c>
      <c r="D19" s="97" t="s">
        <v>71</v>
      </c>
      <c r="E19" s="97" t="s">
        <v>5</v>
      </c>
      <c r="F19" s="98">
        <v>3</v>
      </c>
      <c r="G19" s="99" t="s">
        <v>204</v>
      </c>
      <c r="H19" s="100" t="s">
        <v>28</v>
      </c>
      <c r="I19" s="101">
        <v>1.32</v>
      </c>
    </row>
    <row r="20" spans="1:9">
      <c r="A20" s="97">
        <v>15</v>
      </c>
      <c r="B20" s="123">
        <v>1</v>
      </c>
      <c r="C20" s="127" t="s">
        <v>76</v>
      </c>
      <c r="D20" s="97" t="s">
        <v>71</v>
      </c>
      <c r="E20" s="97" t="s">
        <v>5</v>
      </c>
      <c r="F20" s="98">
        <v>1</v>
      </c>
      <c r="G20" s="99" t="s">
        <v>205</v>
      </c>
      <c r="H20" s="100"/>
      <c r="I20" s="101"/>
    </row>
    <row r="21" spans="1:9">
      <c r="A21" s="97">
        <v>16</v>
      </c>
      <c r="B21" s="123">
        <v>1</v>
      </c>
      <c r="C21" s="127" t="s">
        <v>51</v>
      </c>
      <c r="D21" s="97" t="s">
        <v>37</v>
      </c>
      <c r="E21" s="97" t="s">
        <v>5</v>
      </c>
      <c r="F21" s="98"/>
      <c r="G21" s="96"/>
      <c r="H21" s="100"/>
      <c r="I21" s="100"/>
    </row>
    <row r="22" spans="1:9">
      <c r="A22" s="97">
        <v>17</v>
      </c>
      <c r="B22" s="123">
        <v>1</v>
      </c>
      <c r="C22" s="127" t="s">
        <v>52</v>
      </c>
      <c r="D22" s="97" t="s">
        <v>37</v>
      </c>
      <c r="E22" s="97" t="s">
        <v>5</v>
      </c>
      <c r="F22" s="98"/>
      <c r="G22" s="96"/>
      <c r="H22" s="100"/>
      <c r="I22" s="100"/>
    </row>
    <row r="23" spans="1:9">
      <c r="A23" s="97">
        <v>18</v>
      </c>
      <c r="B23" s="123">
        <v>1</v>
      </c>
      <c r="C23" s="127" t="s">
        <v>53</v>
      </c>
      <c r="D23" s="97" t="s">
        <v>37</v>
      </c>
      <c r="E23" s="97" t="s">
        <v>5</v>
      </c>
      <c r="F23" s="98"/>
      <c r="G23" s="96"/>
      <c r="H23" s="100"/>
      <c r="I23" s="100"/>
    </row>
    <row r="24" spans="1:9">
      <c r="A24" s="97">
        <v>19</v>
      </c>
      <c r="B24" s="123">
        <v>1</v>
      </c>
      <c r="C24" s="127" t="s">
        <v>54</v>
      </c>
      <c r="D24" s="97" t="s">
        <v>37</v>
      </c>
      <c r="E24" s="97" t="s">
        <v>5</v>
      </c>
      <c r="F24" s="98"/>
      <c r="G24" s="96"/>
      <c r="H24" s="100"/>
      <c r="I24" s="100"/>
    </row>
    <row r="25" spans="1:9">
      <c r="A25" s="97">
        <v>20</v>
      </c>
      <c r="B25" s="123">
        <v>1</v>
      </c>
      <c r="C25" s="127" t="s">
        <v>55</v>
      </c>
      <c r="D25" s="97" t="s">
        <v>37</v>
      </c>
      <c r="E25" s="97" t="s">
        <v>5</v>
      </c>
      <c r="F25" s="98">
        <v>1</v>
      </c>
      <c r="G25" s="99" t="s">
        <v>192</v>
      </c>
      <c r="H25" s="100" t="s">
        <v>28</v>
      </c>
      <c r="I25" s="101">
        <v>3.59</v>
      </c>
    </row>
    <row r="26" spans="1:9">
      <c r="A26" s="97">
        <v>21</v>
      </c>
      <c r="B26" s="123">
        <v>1</v>
      </c>
      <c r="C26" s="127" t="s">
        <v>56</v>
      </c>
      <c r="D26" s="97" t="s">
        <v>37</v>
      </c>
      <c r="E26" s="97" t="s">
        <v>5</v>
      </c>
      <c r="F26" s="98"/>
      <c r="G26" s="99" t="s">
        <v>193</v>
      </c>
      <c r="H26" s="100" t="s">
        <v>21</v>
      </c>
      <c r="I26" s="101">
        <v>2.11</v>
      </c>
    </row>
    <row r="27" spans="1:9">
      <c r="A27" s="97">
        <v>22</v>
      </c>
      <c r="B27" s="123">
        <v>1</v>
      </c>
      <c r="C27" s="127" t="s">
        <v>58</v>
      </c>
      <c r="D27" s="97" t="s">
        <v>37</v>
      </c>
      <c r="E27" s="97" t="s">
        <v>5</v>
      </c>
      <c r="F27" s="98">
        <v>4</v>
      </c>
      <c r="G27" s="99" t="s">
        <v>195</v>
      </c>
      <c r="H27" s="100" t="s">
        <v>32</v>
      </c>
      <c r="I27" s="101"/>
    </row>
    <row r="28" spans="1:9">
      <c r="A28" s="97">
        <v>23</v>
      </c>
      <c r="B28" s="123">
        <v>1</v>
      </c>
      <c r="C28" s="127" t="s">
        <v>58</v>
      </c>
      <c r="D28" s="97" t="s">
        <v>69</v>
      </c>
      <c r="E28" s="97" t="s">
        <v>5</v>
      </c>
      <c r="F28" s="98">
        <v>1</v>
      </c>
      <c r="G28" s="99" t="s">
        <v>195</v>
      </c>
      <c r="H28" s="100" t="s">
        <v>32</v>
      </c>
      <c r="I28" s="101"/>
    </row>
    <row r="29" spans="1:9">
      <c r="A29" s="97">
        <v>24</v>
      </c>
      <c r="B29" s="123">
        <v>1</v>
      </c>
      <c r="C29" s="127" t="s">
        <v>59</v>
      </c>
      <c r="D29" s="97" t="s">
        <v>37</v>
      </c>
      <c r="E29" s="97" t="s">
        <v>5</v>
      </c>
      <c r="F29" s="98"/>
      <c r="G29" s="99" t="s">
        <v>196</v>
      </c>
      <c r="H29" s="100" t="s">
        <v>28</v>
      </c>
      <c r="I29" s="101">
        <v>4.4800000000000004</v>
      </c>
    </row>
    <row r="30" spans="1:9">
      <c r="A30" s="97">
        <v>25</v>
      </c>
      <c r="B30" s="123">
        <v>1</v>
      </c>
      <c r="C30" s="127" t="s">
        <v>60</v>
      </c>
      <c r="D30" s="97" t="s">
        <v>37</v>
      </c>
      <c r="E30" s="97" t="s">
        <v>5</v>
      </c>
      <c r="F30" s="98"/>
      <c r="G30" s="96"/>
      <c r="H30" s="100"/>
      <c r="I30" s="100"/>
    </row>
    <row r="31" spans="1:9">
      <c r="A31" s="97">
        <v>26</v>
      </c>
      <c r="B31" s="123">
        <v>1</v>
      </c>
      <c r="C31" s="127" t="s">
        <v>61</v>
      </c>
      <c r="D31" s="97" t="s">
        <v>37</v>
      </c>
      <c r="E31" s="97" t="s">
        <v>5</v>
      </c>
      <c r="F31" s="98"/>
      <c r="G31" s="96"/>
      <c r="H31" s="100"/>
      <c r="I31" s="100"/>
    </row>
    <row r="32" spans="1:9">
      <c r="A32" s="97">
        <v>27</v>
      </c>
      <c r="B32" s="123">
        <v>1</v>
      </c>
      <c r="C32" s="127" t="s">
        <v>62</v>
      </c>
      <c r="D32" s="97" t="s">
        <v>37</v>
      </c>
      <c r="E32" s="97" t="s">
        <v>5</v>
      </c>
      <c r="F32" s="98"/>
      <c r="G32" s="96"/>
      <c r="H32" s="100"/>
      <c r="I32" s="100"/>
    </row>
    <row r="33" spans="1:9" ht="30">
      <c r="A33" s="97">
        <v>28</v>
      </c>
      <c r="B33" s="123">
        <v>1</v>
      </c>
      <c r="C33" s="127" t="s">
        <v>63</v>
      </c>
      <c r="D33" s="97" t="s">
        <v>37</v>
      </c>
      <c r="E33" s="97" t="s">
        <v>5</v>
      </c>
      <c r="F33" s="98"/>
      <c r="G33" s="96"/>
      <c r="H33" s="100"/>
      <c r="I33" s="100"/>
    </row>
    <row r="34" spans="1:9">
      <c r="A34" s="97">
        <v>29</v>
      </c>
      <c r="B34" s="123">
        <v>1</v>
      </c>
      <c r="C34" s="127" t="s">
        <v>64</v>
      </c>
      <c r="D34" s="97" t="s">
        <v>37</v>
      </c>
      <c r="E34" s="97" t="s">
        <v>5</v>
      </c>
      <c r="F34" s="98"/>
      <c r="G34" s="96"/>
      <c r="H34" s="100" t="s">
        <v>28</v>
      </c>
      <c r="I34" s="100"/>
    </row>
    <row r="35" spans="1:9" ht="30">
      <c r="A35" s="97">
        <v>30</v>
      </c>
      <c r="B35" s="123">
        <v>1</v>
      </c>
      <c r="C35" s="127" t="s">
        <v>65</v>
      </c>
      <c r="D35" s="97" t="s">
        <v>37</v>
      </c>
      <c r="E35" s="97" t="s">
        <v>5</v>
      </c>
      <c r="F35" s="98"/>
      <c r="G35" s="96"/>
      <c r="H35" s="100"/>
      <c r="I35" s="100"/>
    </row>
    <row r="36" spans="1:9">
      <c r="A36" s="97">
        <v>31</v>
      </c>
      <c r="B36" s="123">
        <v>1</v>
      </c>
      <c r="C36" s="127" t="s">
        <v>66</v>
      </c>
      <c r="D36" s="97" t="s">
        <v>37</v>
      </c>
      <c r="E36" s="97" t="s">
        <v>5</v>
      </c>
      <c r="F36" s="98"/>
      <c r="G36" s="99" t="s">
        <v>197</v>
      </c>
      <c r="H36" s="100" t="s">
        <v>28</v>
      </c>
      <c r="I36" s="101">
        <v>1.76</v>
      </c>
    </row>
    <row r="37" spans="1:9">
      <c r="A37" s="97">
        <v>32</v>
      </c>
      <c r="B37" s="123">
        <v>1</v>
      </c>
      <c r="C37" s="127" t="s">
        <v>67</v>
      </c>
      <c r="D37" s="97" t="s">
        <v>37</v>
      </c>
      <c r="E37" s="97" t="s">
        <v>5</v>
      </c>
      <c r="F37" s="98">
        <v>1</v>
      </c>
      <c r="G37" s="99" t="s">
        <v>198</v>
      </c>
      <c r="H37" s="100" t="s">
        <v>21</v>
      </c>
      <c r="I37" s="101">
        <v>0.99</v>
      </c>
    </row>
    <row r="38" spans="1:9">
      <c r="A38" s="97">
        <v>33</v>
      </c>
      <c r="B38" s="123">
        <v>1</v>
      </c>
      <c r="C38" s="127" t="s">
        <v>90</v>
      </c>
      <c r="D38" s="97" t="s">
        <v>91</v>
      </c>
      <c r="E38" s="97" t="s">
        <v>88</v>
      </c>
      <c r="F38" s="98">
        <v>1</v>
      </c>
      <c r="G38" s="99" t="s">
        <v>215</v>
      </c>
      <c r="H38" s="100" t="s">
        <v>19</v>
      </c>
      <c r="I38" s="101"/>
    </row>
    <row r="39" spans="1:9">
      <c r="A39" s="97">
        <v>34</v>
      </c>
      <c r="B39" s="123">
        <v>1</v>
      </c>
      <c r="C39" s="127" t="s">
        <v>79</v>
      </c>
      <c r="D39" s="97" t="s">
        <v>71</v>
      </c>
      <c r="E39" s="97" t="s">
        <v>5</v>
      </c>
      <c r="F39" s="98">
        <v>1</v>
      </c>
      <c r="G39" s="99" t="s">
        <v>208</v>
      </c>
      <c r="H39" s="100"/>
      <c r="I39" s="101"/>
    </row>
    <row r="40" spans="1:9">
      <c r="A40" s="97">
        <v>35</v>
      </c>
      <c r="B40" s="123">
        <v>1</v>
      </c>
      <c r="C40" s="127" t="s">
        <v>68</v>
      </c>
      <c r="D40" s="97" t="s">
        <v>37</v>
      </c>
      <c r="E40" s="97" t="s">
        <v>5</v>
      </c>
      <c r="F40" s="98"/>
      <c r="G40" s="99" t="s">
        <v>199</v>
      </c>
      <c r="H40" s="100" t="s">
        <v>28</v>
      </c>
      <c r="I40" s="101"/>
    </row>
    <row r="41" spans="1:9" ht="30">
      <c r="A41" s="97">
        <v>36</v>
      </c>
      <c r="B41" s="123">
        <v>1</v>
      </c>
      <c r="C41" s="127" t="s">
        <v>80</v>
      </c>
      <c r="D41" s="97" t="s">
        <v>71</v>
      </c>
      <c r="E41" s="97" t="s">
        <v>5</v>
      </c>
      <c r="F41" s="98">
        <v>1</v>
      </c>
      <c r="G41" s="99" t="s">
        <v>209</v>
      </c>
      <c r="H41" s="100"/>
      <c r="I41" s="101"/>
    </row>
    <row r="42" spans="1:9" ht="16" thickBot="1">
      <c r="A42" s="118">
        <v>37</v>
      </c>
      <c r="B42" s="124">
        <v>1</v>
      </c>
      <c r="C42" s="129" t="s">
        <v>92</v>
      </c>
      <c r="D42" s="118" t="s">
        <v>91</v>
      </c>
      <c r="E42" s="118" t="s">
        <v>88</v>
      </c>
      <c r="F42" s="119">
        <v>1</v>
      </c>
      <c r="G42" s="120" t="s">
        <v>216</v>
      </c>
      <c r="H42" s="121"/>
      <c r="I42" s="122"/>
    </row>
    <row r="43" spans="1:9" ht="16" thickTop="1">
      <c r="A43" s="113">
        <v>48</v>
      </c>
      <c r="B43" s="125">
        <v>2</v>
      </c>
      <c r="C43" s="130" t="s">
        <v>70</v>
      </c>
      <c r="D43" s="113" t="s">
        <v>71</v>
      </c>
      <c r="E43" s="113" t="s">
        <v>5</v>
      </c>
      <c r="F43" s="114">
        <v>1</v>
      </c>
      <c r="G43" s="115" t="s">
        <v>200</v>
      </c>
      <c r="H43" s="116" t="s">
        <v>32</v>
      </c>
      <c r="I43" s="117">
        <v>1.28</v>
      </c>
    </row>
    <row r="44" spans="1:9">
      <c r="A44" s="97">
        <v>49</v>
      </c>
      <c r="B44" s="126">
        <v>2</v>
      </c>
      <c r="C44" s="127" t="s">
        <v>72</v>
      </c>
      <c r="D44" s="97" t="s">
        <v>71</v>
      </c>
      <c r="E44" s="97" t="s">
        <v>5</v>
      </c>
      <c r="F44" s="98">
        <v>1</v>
      </c>
      <c r="G44" s="99" t="s">
        <v>201</v>
      </c>
      <c r="H44" s="100"/>
      <c r="I44" s="101"/>
    </row>
    <row r="45" spans="1:9">
      <c r="A45" s="97">
        <v>38</v>
      </c>
      <c r="B45" s="126">
        <v>2</v>
      </c>
      <c r="C45" s="127" t="s">
        <v>73</v>
      </c>
      <c r="D45" s="97" t="s">
        <v>71</v>
      </c>
      <c r="E45" s="97" t="s">
        <v>5</v>
      </c>
      <c r="F45" s="98">
        <v>1</v>
      </c>
      <c r="G45" s="99" t="s">
        <v>202</v>
      </c>
      <c r="H45" s="100"/>
      <c r="I45" s="101"/>
    </row>
    <row r="46" spans="1:9">
      <c r="A46" s="97">
        <v>39</v>
      </c>
      <c r="B46" s="126">
        <v>2</v>
      </c>
      <c r="C46" s="127" t="s">
        <v>47</v>
      </c>
      <c r="D46" s="97" t="s">
        <v>37</v>
      </c>
      <c r="E46" s="97" t="s">
        <v>5</v>
      </c>
      <c r="F46" s="98"/>
      <c r="G46" s="96"/>
      <c r="H46" s="100" t="s">
        <v>32</v>
      </c>
      <c r="I46" s="100"/>
    </row>
    <row r="47" spans="1:9">
      <c r="A47" s="97">
        <v>40</v>
      </c>
      <c r="B47" s="126">
        <v>2</v>
      </c>
      <c r="C47" s="127" t="s">
        <v>48</v>
      </c>
      <c r="D47" s="97" t="s">
        <v>37</v>
      </c>
      <c r="E47" s="97" t="s">
        <v>5</v>
      </c>
      <c r="F47" s="98">
        <v>2</v>
      </c>
      <c r="G47" s="99" t="s">
        <v>190</v>
      </c>
      <c r="H47" s="100"/>
      <c r="I47" s="101"/>
    </row>
    <row r="48" spans="1:9" ht="30">
      <c r="A48" s="97">
        <v>41</v>
      </c>
      <c r="B48" s="126">
        <v>2</v>
      </c>
      <c r="C48" s="127" t="s">
        <v>74</v>
      </c>
      <c r="D48" s="97" t="s">
        <v>71</v>
      </c>
      <c r="E48" s="97" t="s">
        <v>5</v>
      </c>
      <c r="F48" s="98">
        <v>1</v>
      </c>
      <c r="G48" s="99" t="s">
        <v>203</v>
      </c>
      <c r="H48" s="100" t="s">
        <v>32</v>
      </c>
      <c r="I48" s="101"/>
    </row>
    <row r="49" spans="1:9" ht="30">
      <c r="A49" s="97">
        <v>42</v>
      </c>
      <c r="B49" s="126">
        <v>2</v>
      </c>
      <c r="C49" s="127" t="s">
        <v>82</v>
      </c>
      <c r="D49" s="97"/>
      <c r="E49" s="97" t="s">
        <v>5</v>
      </c>
      <c r="F49" s="98"/>
      <c r="G49" s="99" t="s">
        <v>211</v>
      </c>
      <c r="H49" s="100" t="s">
        <v>32</v>
      </c>
      <c r="I49" s="101"/>
    </row>
    <row r="50" spans="1:9">
      <c r="A50" s="97">
        <v>43</v>
      </c>
      <c r="B50" s="126">
        <v>2</v>
      </c>
      <c r="C50" s="127" t="s">
        <v>83</v>
      </c>
      <c r="D50" s="97"/>
      <c r="E50" s="97" t="s">
        <v>5</v>
      </c>
      <c r="F50" s="98"/>
      <c r="G50" s="99" t="s">
        <v>212</v>
      </c>
      <c r="H50" s="100" t="s">
        <v>19</v>
      </c>
      <c r="I50" s="101"/>
    </row>
    <row r="51" spans="1:9">
      <c r="A51" s="97">
        <v>44</v>
      </c>
      <c r="B51" s="126">
        <v>2</v>
      </c>
      <c r="C51" s="127" t="s">
        <v>84</v>
      </c>
      <c r="D51" s="97"/>
      <c r="E51" s="97" t="s">
        <v>5</v>
      </c>
      <c r="F51" s="98"/>
      <c r="G51" s="99" t="s">
        <v>213</v>
      </c>
      <c r="H51" s="100"/>
      <c r="I51" s="101"/>
    </row>
    <row r="52" spans="1:9">
      <c r="A52" s="97">
        <v>45</v>
      </c>
      <c r="B52" s="126">
        <v>2</v>
      </c>
      <c r="C52" s="127" t="s">
        <v>57</v>
      </c>
      <c r="D52" s="97" t="s">
        <v>37</v>
      </c>
      <c r="E52" s="97" t="s">
        <v>5</v>
      </c>
      <c r="F52" s="98">
        <v>1</v>
      </c>
      <c r="G52" s="99" t="s">
        <v>194</v>
      </c>
      <c r="H52" s="100"/>
      <c r="I52" s="101"/>
    </row>
    <row r="53" spans="1:9">
      <c r="A53" s="97">
        <v>46</v>
      </c>
      <c r="B53" s="126">
        <v>2</v>
      </c>
      <c r="C53" s="127" t="s">
        <v>77</v>
      </c>
      <c r="D53" s="97" t="s">
        <v>71</v>
      </c>
      <c r="E53" s="97" t="s">
        <v>5</v>
      </c>
      <c r="F53" s="98">
        <v>3</v>
      </c>
      <c r="G53" s="99" t="s">
        <v>206</v>
      </c>
      <c r="H53" s="100" t="s">
        <v>32</v>
      </c>
      <c r="I53" s="101">
        <v>1.85</v>
      </c>
    </row>
    <row r="54" spans="1:9">
      <c r="A54" s="97">
        <v>47</v>
      </c>
      <c r="B54" s="126">
        <v>2</v>
      </c>
      <c r="C54" s="127" t="s">
        <v>78</v>
      </c>
      <c r="D54" s="97" t="s">
        <v>71</v>
      </c>
      <c r="E54" s="97" t="s">
        <v>5</v>
      </c>
      <c r="F54" s="98">
        <v>2</v>
      </c>
      <c r="G54" s="99" t="s">
        <v>207</v>
      </c>
      <c r="H54" s="100" t="s">
        <v>32</v>
      </c>
      <c r="I54" s="101"/>
    </row>
    <row r="55" spans="1:9">
      <c r="A55" s="97">
        <v>50</v>
      </c>
      <c r="B55" s="126">
        <v>2</v>
      </c>
      <c r="C55" s="127" t="s">
        <v>85</v>
      </c>
      <c r="D55" s="97"/>
      <c r="E55" s="97" t="s">
        <v>5</v>
      </c>
      <c r="F55" s="98"/>
      <c r="G55" s="99" t="s">
        <v>214</v>
      </c>
      <c r="H55" s="100" t="s">
        <v>19</v>
      </c>
      <c r="I55" s="101"/>
    </row>
    <row r="56" spans="1:9" ht="20">
      <c r="A56" s="108"/>
      <c r="B56" s="108"/>
      <c r="C56" s="131"/>
      <c r="D56" s="108"/>
      <c r="E56" s="108"/>
      <c r="F56" s="110"/>
      <c r="G56" s="109"/>
      <c r="H56" s="111"/>
      <c r="I56" s="111"/>
    </row>
    <row r="57" spans="1:9" ht="20">
      <c r="A57" s="108"/>
      <c r="B57" s="108"/>
      <c r="C57" s="131"/>
      <c r="D57" s="108"/>
      <c r="E57" s="108"/>
      <c r="F57" s="110"/>
      <c r="G57" s="109"/>
      <c r="H57" s="111"/>
      <c r="I57" s="111"/>
    </row>
    <row r="58" spans="1:9" ht="20">
      <c r="A58" s="108"/>
      <c r="B58" s="108"/>
      <c r="C58" s="131"/>
      <c r="D58" s="108"/>
      <c r="E58" s="108"/>
      <c r="F58" s="110"/>
      <c r="G58" s="109"/>
      <c r="H58" s="111"/>
      <c r="I58" s="111"/>
    </row>
    <row r="59" spans="1:9" ht="20">
      <c r="A59" s="77"/>
      <c r="B59" s="77"/>
      <c r="C59" s="132"/>
      <c r="D59" s="77"/>
      <c r="E59" s="77"/>
      <c r="F59" s="78"/>
      <c r="G59" s="79"/>
      <c r="H59" s="80"/>
      <c r="I59" s="80"/>
    </row>
    <row r="60" spans="1:9" ht="20">
      <c r="A60" s="77"/>
      <c r="B60" s="77"/>
      <c r="C60" s="132"/>
      <c r="D60" s="77"/>
      <c r="E60" s="77"/>
      <c r="F60" s="78"/>
      <c r="G60" s="79"/>
      <c r="H60" s="80"/>
      <c r="I60" s="80"/>
    </row>
    <row r="61" spans="1:9" ht="20">
      <c r="A61" s="77"/>
      <c r="B61" s="77"/>
      <c r="C61" s="132"/>
      <c r="D61" s="77"/>
      <c r="E61" s="77"/>
      <c r="F61" s="78"/>
      <c r="G61" s="79"/>
      <c r="H61" s="80"/>
      <c r="I61" s="80"/>
    </row>
    <row r="62" spans="1:9" ht="20">
      <c r="A62" s="77"/>
      <c r="B62" s="77"/>
      <c r="C62" s="132"/>
      <c r="D62" s="77"/>
      <c r="E62" s="77"/>
      <c r="F62" s="78"/>
      <c r="G62" s="79"/>
      <c r="H62" s="80"/>
      <c r="I62" s="80"/>
    </row>
    <row r="63" spans="1:9" ht="20">
      <c r="A63" s="77"/>
      <c r="B63" s="77"/>
      <c r="C63" s="132"/>
      <c r="D63" s="77"/>
      <c r="E63" s="77"/>
      <c r="F63" s="78"/>
      <c r="G63" s="79"/>
      <c r="H63" s="80"/>
      <c r="I63" s="80"/>
    </row>
    <row r="64" spans="1:9" ht="20">
      <c r="A64" s="77"/>
      <c r="B64" s="77"/>
      <c r="C64" s="132"/>
      <c r="D64" s="77"/>
      <c r="E64" s="77"/>
      <c r="F64" s="78"/>
      <c r="G64" s="79"/>
      <c r="H64" s="80"/>
      <c r="I64" s="80"/>
    </row>
    <row r="65" spans="1:9" ht="20">
      <c r="A65" s="77"/>
      <c r="B65" s="77"/>
      <c r="C65" s="132"/>
      <c r="D65" s="77"/>
      <c r="E65" s="77"/>
      <c r="F65" s="78"/>
      <c r="G65" s="79"/>
      <c r="H65" s="80"/>
      <c r="I65" s="80"/>
    </row>
    <row r="66" spans="1:9" ht="20">
      <c r="A66" s="77"/>
      <c r="B66" s="77"/>
      <c r="C66" s="132"/>
      <c r="D66" s="77"/>
      <c r="E66" s="77"/>
      <c r="F66" s="78"/>
      <c r="G66" s="79"/>
      <c r="H66" s="80"/>
      <c r="I66" s="80"/>
    </row>
    <row r="67" spans="1:9" ht="20">
      <c r="A67" s="77"/>
      <c r="B67" s="77"/>
      <c r="C67" s="132"/>
      <c r="D67" s="77"/>
      <c r="E67" s="77"/>
      <c r="F67" s="78"/>
      <c r="G67" s="79"/>
      <c r="H67" s="80"/>
      <c r="I67" s="80"/>
    </row>
    <row r="68" spans="1:9" ht="20">
      <c r="A68" s="77"/>
      <c r="B68" s="77"/>
      <c r="C68" s="132"/>
      <c r="D68" s="77"/>
      <c r="E68" s="77"/>
      <c r="F68" s="78"/>
      <c r="G68" s="79"/>
      <c r="H68" s="80"/>
      <c r="I68" s="80"/>
    </row>
    <row r="69" spans="1:9" ht="20">
      <c r="A69" s="77"/>
      <c r="B69" s="77"/>
      <c r="C69" s="132"/>
      <c r="D69" s="77"/>
      <c r="E69" s="77"/>
      <c r="F69" s="78"/>
      <c r="G69" s="79"/>
      <c r="H69" s="80"/>
      <c r="I69" s="80"/>
    </row>
    <row r="70" spans="1:9" ht="20">
      <c r="A70" s="77"/>
      <c r="B70" s="77"/>
      <c r="C70" s="132"/>
      <c r="D70" s="77"/>
      <c r="E70" s="77"/>
      <c r="F70" s="78"/>
      <c r="G70" s="79"/>
      <c r="H70" s="80"/>
      <c r="I70" s="80"/>
    </row>
    <row r="71" spans="1:9" ht="20">
      <c r="A71" s="77"/>
      <c r="B71" s="77"/>
      <c r="C71" s="132"/>
      <c r="D71" s="77"/>
      <c r="E71" s="77"/>
      <c r="F71" s="78"/>
      <c r="G71" s="79"/>
      <c r="H71" s="80"/>
      <c r="I71" s="80"/>
    </row>
    <row r="72" spans="1:9" ht="20">
      <c r="A72" s="77"/>
      <c r="B72" s="77"/>
      <c r="C72" s="132"/>
      <c r="D72" s="77"/>
      <c r="E72" s="77"/>
      <c r="F72" s="78"/>
      <c r="G72" s="79"/>
      <c r="H72" s="80"/>
      <c r="I72" s="80"/>
    </row>
    <row r="73" spans="1:9" ht="20">
      <c r="A73" s="77"/>
      <c r="B73" s="77"/>
      <c r="C73" s="132"/>
      <c r="D73" s="77"/>
      <c r="E73" s="77"/>
      <c r="F73" s="78"/>
      <c r="G73" s="79"/>
      <c r="H73" s="80"/>
      <c r="I73" s="80"/>
    </row>
    <row r="74" spans="1:9" ht="20">
      <c r="A74" s="77"/>
      <c r="B74" s="77"/>
      <c r="C74" s="132"/>
      <c r="D74" s="77"/>
      <c r="E74" s="77"/>
      <c r="F74" s="78"/>
      <c r="G74" s="79"/>
      <c r="H74" s="80"/>
      <c r="I74" s="80"/>
    </row>
    <row r="75" spans="1:9" ht="20">
      <c r="A75" s="77"/>
      <c r="B75" s="77"/>
      <c r="C75" s="132"/>
      <c r="D75" s="77"/>
      <c r="E75" s="77"/>
      <c r="F75" s="78"/>
      <c r="G75" s="79"/>
      <c r="H75" s="80"/>
      <c r="I75" s="80"/>
    </row>
    <row r="76" spans="1:9" ht="20">
      <c r="A76" s="77"/>
      <c r="B76" s="77"/>
      <c r="C76" s="132"/>
      <c r="D76" s="77"/>
      <c r="E76" s="77"/>
      <c r="F76" s="78"/>
      <c r="G76" s="79"/>
      <c r="H76" s="80"/>
      <c r="I76" s="80"/>
    </row>
    <row r="77" spans="1:9" ht="20">
      <c r="A77" s="77"/>
      <c r="B77" s="77"/>
      <c r="C77" s="132"/>
      <c r="D77" s="77"/>
      <c r="E77" s="77"/>
      <c r="F77" s="78"/>
      <c r="G77" s="79"/>
      <c r="H77" s="80"/>
      <c r="I77" s="80"/>
    </row>
    <row r="78" spans="1:9" ht="20">
      <c r="A78" s="77"/>
      <c r="B78" s="77"/>
      <c r="C78" s="132"/>
      <c r="D78" s="77"/>
      <c r="E78" s="77"/>
      <c r="F78" s="78"/>
      <c r="G78" s="79"/>
      <c r="H78" s="80"/>
      <c r="I78" s="80"/>
    </row>
    <row r="79" spans="1:9" ht="20">
      <c r="A79" s="77"/>
      <c r="B79" s="77"/>
      <c r="C79" s="132"/>
      <c r="D79" s="77"/>
      <c r="E79" s="77"/>
      <c r="F79" s="78"/>
      <c r="G79" s="79"/>
      <c r="H79" s="80"/>
      <c r="I79" s="80"/>
    </row>
    <row r="80" spans="1:9" ht="20">
      <c r="A80" s="77"/>
      <c r="B80" s="77"/>
      <c r="C80" s="132"/>
      <c r="D80" s="77"/>
      <c r="E80" s="77"/>
      <c r="F80" s="78"/>
      <c r="G80" s="79"/>
      <c r="H80" s="80"/>
      <c r="I80" s="80"/>
    </row>
    <row r="81" spans="1:9" ht="20">
      <c r="A81" s="77"/>
      <c r="B81" s="77"/>
      <c r="C81" s="132"/>
      <c r="D81" s="77"/>
      <c r="E81" s="77"/>
      <c r="F81" s="78"/>
      <c r="G81" s="79"/>
      <c r="H81" s="80"/>
      <c r="I81" s="80"/>
    </row>
    <row r="82" spans="1:9" ht="20">
      <c r="A82" s="77"/>
      <c r="B82" s="77"/>
      <c r="C82" s="132"/>
      <c r="D82" s="77"/>
      <c r="E82" s="77"/>
      <c r="F82" s="78"/>
      <c r="G82" s="79"/>
      <c r="H82" s="80"/>
      <c r="I82" s="80"/>
    </row>
    <row r="83" spans="1:9" ht="20">
      <c r="A83" s="77"/>
      <c r="B83" s="77"/>
      <c r="C83" s="132"/>
      <c r="D83" s="77"/>
      <c r="E83" s="77"/>
      <c r="F83" s="78"/>
      <c r="G83" s="79"/>
      <c r="H83" s="80"/>
      <c r="I83" s="80"/>
    </row>
    <row r="84" spans="1:9" ht="20">
      <c r="A84" s="77"/>
      <c r="B84" s="77"/>
      <c r="C84" s="132"/>
      <c r="D84" s="77"/>
      <c r="E84" s="77"/>
      <c r="F84" s="78"/>
      <c r="G84" s="79"/>
      <c r="H84" s="80"/>
      <c r="I84" s="80"/>
    </row>
    <row r="85" spans="1:9" ht="20">
      <c r="A85" s="77"/>
      <c r="B85" s="77"/>
      <c r="C85" s="132"/>
      <c r="D85" s="77"/>
      <c r="E85" s="77"/>
      <c r="F85" s="78"/>
      <c r="G85" s="79"/>
      <c r="H85" s="80"/>
      <c r="I85" s="80"/>
    </row>
    <row r="86" spans="1:9" ht="20">
      <c r="A86" s="77"/>
      <c r="B86" s="77"/>
      <c r="C86" s="132"/>
      <c r="D86" s="77"/>
      <c r="E86" s="77"/>
      <c r="F86" s="78"/>
      <c r="G86" s="79"/>
      <c r="H86" s="80"/>
      <c r="I86" s="80"/>
    </row>
    <row r="87" spans="1:9" ht="20">
      <c r="A87" s="77"/>
      <c r="B87" s="77"/>
      <c r="C87" s="132"/>
      <c r="D87" s="77"/>
      <c r="E87" s="77"/>
      <c r="F87" s="78"/>
      <c r="G87" s="79"/>
      <c r="H87" s="80"/>
      <c r="I87" s="80"/>
    </row>
    <row r="88" spans="1:9" ht="20">
      <c r="A88" s="77"/>
      <c r="B88" s="77"/>
      <c r="C88" s="132"/>
      <c r="D88" s="77"/>
      <c r="E88" s="77"/>
      <c r="F88" s="78"/>
      <c r="G88" s="79"/>
      <c r="H88" s="80"/>
      <c r="I88" s="80"/>
    </row>
    <row r="89" spans="1:9" ht="20">
      <c r="A89" s="77"/>
      <c r="B89" s="77"/>
      <c r="C89" s="132"/>
      <c r="D89" s="77"/>
      <c r="E89" s="77"/>
      <c r="F89" s="78"/>
      <c r="G89" s="79"/>
      <c r="H89" s="80"/>
      <c r="I89" s="80"/>
    </row>
    <row r="90" spans="1:9" ht="20">
      <c r="A90" s="77"/>
      <c r="B90" s="77"/>
      <c r="C90" s="132"/>
      <c r="D90" s="77"/>
      <c r="E90" s="77"/>
      <c r="F90" s="78"/>
      <c r="G90" s="79"/>
      <c r="H90" s="80"/>
      <c r="I90" s="80"/>
    </row>
    <row r="91" spans="1:9" ht="20">
      <c r="A91" s="77"/>
      <c r="B91" s="77"/>
      <c r="C91" s="132"/>
      <c r="D91" s="77"/>
      <c r="E91" s="77"/>
      <c r="F91" s="78"/>
      <c r="G91" s="79"/>
      <c r="H91" s="80"/>
      <c r="I91" s="80"/>
    </row>
    <row r="92" spans="1:9" ht="20">
      <c r="A92" s="77"/>
      <c r="B92" s="77"/>
      <c r="C92" s="132"/>
      <c r="D92" s="77"/>
      <c r="E92" s="77"/>
      <c r="F92" s="78"/>
      <c r="G92" s="79"/>
      <c r="H92" s="80"/>
      <c r="I92" s="80"/>
    </row>
    <row r="93" spans="1:9" ht="20">
      <c r="A93" s="77"/>
      <c r="B93" s="77"/>
      <c r="C93" s="132"/>
      <c r="D93" s="77"/>
      <c r="E93" s="77"/>
      <c r="F93" s="78"/>
      <c r="G93" s="79"/>
      <c r="H93" s="80"/>
      <c r="I93" s="80"/>
    </row>
    <row r="94" spans="1:9" ht="20">
      <c r="A94" s="77"/>
      <c r="B94" s="77"/>
      <c r="C94" s="132"/>
      <c r="D94" s="77"/>
      <c r="E94" s="77"/>
      <c r="F94" s="78"/>
      <c r="G94" s="79"/>
      <c r="H94" s="80"/>
      <c r="I94" s="80"/>
    </row>
    <row r="95" spans="1:9" ht="20">
      <c r="A95" s="77"/>
      <c r="B95" s="77"/>
      <c r="C95" s="132"/>
      <c r="D95" s="77"/>
      <c r="E95" s="77"/>
      <c r="F95" s="78"/>
      <c r="G95" s="79"/>
      <c r="H95" s="80"/>
      <c r="I95" s="80"/>
    </row>
    <row r="96" spans="1:9" ht="20">
      <c r="A96" s="77"/>
      <c r="B96" s="77"/>
      <c r="C96" s="132"/>
      <c r="D96" s="77"/>
      <c r="E96" s="77"/>
      <c r="F96" s="78"/>
      <c r="G96" s="79"/>
      <c r="H96" s="80"/>
      <c r="I96" s="80"/>
    </row>
    <row r="97" spans="1:9" ht="20">
      <c r="A97" s="77"/>
      <c r="B97" s="77"/>
      <c r="C97" s="132"/>
      <c r="D97" s="77"/>
      <c r="E97" s="77"/>
      <c r="F97" s="78"/>
      <c r="G97" s="79"/>
      <c r="H97" s="80"/>
      <c r="I97" s="80"/>
    </row>
    <row r="98" spans="1:9" ht="20">
      <c r="A98" s="77"/>
      <c r="B98" s="77"/>
      <c r="C98" s="132"/>
      <c r="D98" s="77"/>
      <c r="E98" s="77"/>
      <c r="F98" s="78"/>
      <c r="G98" s="79"/>
      <c r="H98" s="80"/>
      <c r="I98" s="80"/>
    </row>
    <row r="99" spans="1:9" ht="20">
      <c r="A99" s="77"/>
      <c r="B99" s="77"/>
      <c r="C99" s="132"/>
      <c r="D99" s="77"/>
      <c r="E99" s="77"/>
      <c r="F99" s="78"/>
      <c r="G99" s="79"/>
      <c r="H99" s="80"/>
      <c r="I99" s="80"/>
    </row>
    <row r="100" spans="1:9" ht="20">
      <c r="A100" s="77"/>
      <c r="B100" s="77"/>
      <c r="C100" s="79"/>
      <c r="D100" s="77"/>
      <c r="E100" s="77"/>
      <c r="F100" s="78"/>
      <c r="G100" s="79"/>
      <c r="H100" s="80"/>
      <c r="I100" s="80"/>
    </row>
    <row r="101" spans="1:9" ht="20">
      <c r="A101" s="77"/>
      <c r="B101" s="77"/>
      <c r="C101" s="79"/>
      <c r="D101" s="77"/>
      <c r="E101" s="77"/>
      <c r="F101" s="78"/>
      <c r="G101" s="79"/>
      <c r="H101" s="80"/>
      <c r="I101" s="80"/>
    </row>
    <row r="102" spans="1:9" ht="20">
      <c r="A102" s="77"/>
      <c r="B102" s="77"/>
      <c r="C102" s="79"/>
      <c r="D102" s="77"/>
      <c r="E102" s="77"/>
      <c r="F102" s="78"/>
      <c r="G102" s="79"/>
      <c r="H102" s="80"/>
      <c r="I102" s="80"/>
    </row>
    <row r="103" spans="1:9" ht="20">
      <c r="A103" s="77"/>
      <c r="B103" s="77"/>
      <c r="C103" s="79"/>
      <c r="D103" s="77"/>
      <c r="E103" s="77"/>
      <c r="F103" s="78"/>
      <c r="G103" s="79"/>
      <c r="H103" s="80"/>
      <c r="I103" s="80"/>
    </row>
    <row r="104" spans="1:9" ht="20">
      <c r="A104" s="77"/>
      <c r="B104" s="77"/>
      <c r="C104" s="79"/>
      <c r="D104" s="77"/>
      <c r="E104" s="77"/>
      <c r="F104" s="78"/>
      <c r="G104" s="79"/>
      <c r="H104" s="80"/>
      <c r="I104" s="80"/>
    </row>
    <row r="105" spans="1:9" ht="20">
      <c r="A105" s="77"/>
      <c r="B105" s="77"/>
      <c r="C105" s="79"/>
      <c r="D105" s="77"/>
      <c r="E105" s="77"/>
      <c r="F105" s="78"/>
      <c r="G105" s="79"/>
      <c r="H105" s="80"/>
      <c r="I105" s="80"/>
    </row>
    <row r="106" spans="1:9" ht="20">
      <c r="A106" s="77"/>
      <c r="B106" s="77"/>
      <c r="C106" s="79"/>
      <c r="D106" s="77"/>
      <c r="E106" s="77"/>
      <c r="F106" s="78"/>
      <c r="G106" s="79"/>
      <c r="H106" s="80"/>
      <c r="I106" s="80"/>
    </row>
    <row r="107" spans="1:9" ht="20">
      <c r="A107" s="77"/>
      <c r="B107" s="77"/>
      <c r="C107" s="79"/>
      <c r="D107" s="77"/>
      <c r="E107" s="77"/>
      <c r="F107" s="78"/>
      <c r="G107" s="79"/>
      <c r="H107" s="80"/>
      <c r="I107" s="80"/>
    </row>
    <row r="108" spans="1:9" ht="20">
      <c r="A108" s="77"/>
      <c r="B108" s="77"/>
      <c r="C108" s="79"/>
      <c r="D108" s="77"/>
      <c r="E108" s="77"/>
      <c r="F108" s="78"/>
      <c r="G108" s="79"/>
      <c r="H108" s="80"/>
      <c r="I108" s="80"/>
    </row>
    <row r="109" spans="1:9" ht="20">
      <c r="A109" s="77"/>
      <c r="B109" s="77"/>
      <c r="C109" s="79"/>
      <c r="D109" s="77"/>
      <c r="E109" s="77"/>
      <c r="F109" s="78"/>
      <c r="G109" s="79"/>
      <c r="H109" s="80"/>
      <c r="I109" s="80"/>
    </row>
    <row r="110" spans="1:9" ht="20">
      <c r="A110" s="77"/>
      <c r="B110" s="77"/>
      <c r="C110" s="79"/>
      <c r="D110" s="77"/>
      <c r="E110" s="77"/>
      <c r="F110" s="78"/>
      <c r="G110" s="79"/>
      <c r="H110" s="80"/>
      <c r="I110" s="80"/>
    </row>
    <row r="111" spans="1:9" ht="20">
      <c r="A111" s="77"/>
      <c r="B111" s="77"/>
      <c r="C111" s="79"/>
      <c r="D111" s="77"/>
      <c r="E111" s="77"/>
      <c r="F111" s="78"/>
      <c r="G111" s="79"/>
      <c r="H111" s="80"/>
      <c r="I111" s="80"/>
    </row>
    <row r="112" spans="1:9" ht="20">
      <c r="A112" s="77"/>
      <c r="B112" s="77"/>
      <c r="C112" s="79"/>
      <c r="D112" s="77"/>
      <c r="E112" s="77"/>
      <c r="F112" s="78"/>
      <c r="G112" s="79"/>
      <c r="H112" s="80"/>
      <c r="I112" s="80"/>
    </row>
    <row r="113" spans="1:9" ht="20">
      <c r="A113" s="77"/>
      <c r="B113" s="77"/>
      <c r="C113" s="79"/>
      <c r="D113" s="77"/>
      <c r="E113" s="77"/>
      <c r="F113" s="78"/>
      <c r="G113" s="79"/>
      <c r="H113" s="80"/>
      <c r="I113" s="80"/>
    </row>
    <row r="114" spans="1:9" ht="20">
      <c r="A114" s="77"/>
      <c r="B114" s="77"/>
      <c r="C114" s="79"/>
      <c r="D114" s="77"/>
      <c r="E114" s="77"/>
      <c r="F114" s="78"/>
      <c r="G114" s="79"/>
      <c r="H114" s="80"/>
      <c r="I114" s="80"/>
    </row>
    <row r="115" spans="1:9" ht="20">
      <c r="A115" s="77"/>
      <c r="B115" s="77"/>
      <c r="C115" s="79"/>
      <c r="D115" s="77"/>
      <c r="E115" s="77"/>
      <c r="F115" s="78"/>
      <c r="G115" s="79"/>
      <c r="H115" s="80"/>
      <c r="I115" s="80"/>
    </row>
    <row r="116" spans="1:9" ht="20">
      <c r="A116" s="77"/>
      <c r="B116" s="77"/>
      <c r="C116" s="79"/>
      <c r="D116" s="77"/>
      <c r="E116" s="77"/>
      <c r="F116" s="78"/>
      <c r="G116" s="79"/>
      <c r="H116" s="80"/>
      <c r="I116" s="80"/>
    </row>
    <row r="117" spans="1:9" ht="20">
      <c r="A117" s="77"/>
      <c r="B117" s="77"/>
      <c r="C117" s="79"/>
      <c r="D117" s="77"/>
      <c r="E117" s="77"/>
      <c r="F117" s="78"/>
      <c r="G117" s="79"/>
      <c r="H117" s="80"/>
      <c r="I117" s="80"/>
    </row>
    <row r="118" spans="1:9" ht="20">
      <c r="A118" s="77"/>
      <c r="B118" s="77"/>
      <c r="C118" s="79"/>
      <c r="D118" s="77"/>
      <c r="E118" s="77"/>
      <c r="F118" s="78"/>
      <c r="G118" s="79"/>
      <c r="H118" s="80"/>
      <c r="I118" s="80"/>
    </row>
    <row r="119" spans="1:9" ht="20">
      <c r="A119" s="77"/>
      <c r="B119" s="77"/>
      <c r="C119" s="79"/>
      <c r="D119" s="77"/>
      <c r="E119" s="77"/>
      <c r="F119" s="78"/>
      <c r="G119" s="79"/>
      <c r="H119" s="80"/>
      <c r="I119" s="80"/>
    </row>
    <row r="120" spans="1:9" ht="20">
      <c r="A120" s="77"/>
      <c r="B120" s="77"/>
      <c r="C120" s="79"/>
      <c r="D120" s="77"/>
      <c r="E120" s="77"/>
      <c r="F120" s="78"/>
      <c r="G120" s="79"/>
      <c r="H120" s="80"/>
      <c r="I120" s="80"/>
    </row>
    <row r="121" spans="1:9" ht="20">
      <c r="A121" s="77"/>
      <c r="B121" s="77"/>
      <c r="C121" s="79"/>
      <c r="D121" s="77"/>
      <c r="E121" s="77"/>
      <c r="F121" s="78"/>
      <c r="G121" s="79"/>
      <c r="H121" s="80"/>
      <c r="I121" s="80"/>
    </row>
    <row r="122" spans="1:9" ht="20">
      <c r="A122" s="77"/>
      <c r="B122" s="77"/>
      <c r="C122" s="79"/>
      <c r="D122" s="77"/>
      <c r="E122" s="77"/>
      <c r="F122" s="78"/>
      <c r="G122" s="79"/>
      <c r="H122" s="80"/>
      <c r="I122" s="80"/>
    </row>
    <row r="123" spans="1:9" ht="20">
      <c r="A123" s="77"/>
      <c r="B123" s="77"/>
      <c r="C123" s="79"/>
      <c r="D123" s="77"/>
      <c r="E123" s="77"/>
      <c r="F123" s="78"/>
      <c r="G123" s="79"/>
      <c r="H123" s="80"/>
      <c r="I123" s="80"/>
    </row>
    <row r="124" spans="1:9" ht="20">
      <c r="A124" s="77"/>
      <c r="B124" s="77"/>
      <c r="C124" s="79"/>
      <c r="D124" s="77"/>
      <c r="E124" s="77"/>
      <c r="F124" s="78"/>
      <c r="G124" s="79"/>
      <c r="H124" s="80"/>
      <c r="I124" s="80"/>
    </row>
    <row r="125" spans="1:9" ht="20">
      <c r="A125" s="77"/>
      <c r="B125" s="77"/>
      <c r="C125" s="79"/>
      <c r="D125" s="77"/>
      <c r="E125" s="77"/>
      <c r="F125" s="78"/>
      <c r="G125" s="79"/>
      <c r="H125" s="80"/>
      <c r="I125" s="80"/>
    </row>
    <row r="126" spans="1:9" ht="20">
      <c r="A126" s="77"/>
      <c r="B126" s="77"/>
      <c r="C126" s="79"/>
      <c r="D126" s="77"/>
      <c r="E126" s="77"/>
      <c r="F126" s="78"/>
      <c r="G126" s="79"/>
      <c r="H126" s="80"/>
      <c r="I126" s="80"/>
    </row>
    <row r="127" spans="1:9" ht="20">
      <c r="A127" s="77"/>
      <c r="B127" s="77"/>
      <c r="C127" s="79"/>
      <c r="D127" s="77"/>
      <c r="E127" s="77"/>
      <c r="F127" s="78"/>
      <c r="G127" s="79"/>
      <c r="H127" s="80"/>
      <c r="I127" s="80"/>
    </row>
    <row r="128" spans="1:9" ht="20">
      <c r="A128" s="77"/>
      <c r="B128" s="77"/>
      <c r="C128" s="79"/>
      <c r="D128" s="77"/>
      <c r="E128" s="77"/>
      <c r="F128" s="78"/>
      <c r="G128" s="79"/>
      <c r="H128" s="80"/>
      <c r="I128" s="80"/>
    </row>
    <row r="129" spans="1:9" ht="20">
      <c r="A129" s="77"/>
      <c r="B129" s="77"/>
      <c r="C129" s="79"/>
      <c r="D129" s="77"/>
      <c r="E129" s="77"/>
      <c r="F129" s="78"/>
      <c r="G129" s="79"/>
      <c r="H129" s="80"/>
      <c r="I129" s="80"/>
    </row>
    <row r="130" spans="1:9" ht="20">
      <c r="A130" s="77"/>
      <c r="B130" s="77"/>
      <c r="C130" s="79"/>
      <c r="D130" s="77"/>
      <c r="E130" s="77"/>
      <c r="F130" s="78"/>
      <c r="G130" s="79"/>
      <c r="H130" s="80"/>
      <c r="I130" s="80"/>
    </row>
    <row r="131" spans="1:9" ht="20">
      <c r="A131" s="77"/>
      <c r="B131" s="77"/>
      <c r="C131" s="79"/>
      <c r="D131" s="77"/>
      <c r="E131" s="77"/>
      <c r="F131" s="78"/>
      <c r="G131" s="79"/>
      <c r="H131" s="80"/>
      <c r="I131" s="80"/>
    </row>
    <row r="132" spans="1:9" ht="20">
      <c r="A132" s="77"/>
      <c r="B132" s="77"/>
      <c r="C132" s="79"/>
      <c r="D132" s="77"/>
      <c r="E132" s="77"/>
      <c r="F132" s="78"/>
      <c r="G132" s="79"/>
      <c r="H132" s="80"/>
      <c r="I132" s="80"/>
    </row>
    <row r="133" spans="1:9" ht="20">
      <c r="A133" s="77"/>
      <c r="B133" s="77"/>
      <c r="C133" s="79"/>
      <c r="D133" s="77"/>
      <c r="E133" s="77"/>
      <c r="F133" s="78"/>
      <c r="G133" s="79"/>
      <c r="H133" s="80"/>
      <c r="I133" s="80"/>
    </row>
    <row r="134" spans="1:9" ht="20">
      <c r="A134" s="77"/>
      <c r="B134" s="77"/>
      <c r="C134" s="79"/>
      <c r="D134" s="77"/>
      <c r="E134" s="77"/>
      <c r="F134" s="78"/>
      <c r="G134" s="79"/>
      <c r="H134" s="80"/>
      <c r="I134" s="80"/>
    </row>
    <row r="135" spans="1:9" ht="20">
      <c r="A135" s="77"/>
      <c r="B135" s="77"/>
      <c r="C135" s="79"/>
      <c r="D135" s="77"/>
      <c r="E135" s="77"/>
      <c r="F135" s="78"/>
      <c r="G135" s="79"/>
      <c r="H135" s="80"/>
      <c r="I135" s="80"/>
    </row>
    <row r="136" spans="1:9" ht="20">
      <c r="A136" s="77"/>
      <c r="B136" s="77"/>
      <c r="C136" s="79"/>
      <c r="D136" s="77"/>
      <c r="E136" s="77"/>
      <c r="F136" s="78"/>
      <c r="G136" s="79"/>
      <c r="H136" s="80"/>
      <c r="I136" s="80"/>
    </row>
    <row r="137" spans="1:9" ht="20">
      <c r="A137" s="77"/>
      <c r="B137" s="77"/>
      <c r="C137" s="79"/>
      <c r="D137" s="77"/>
      <c r="E137" s="77"/>
      <c r="F137" s="78"/>
      <c r="G137" s="79"/>
      <c r="H137" s="80"/>
      <c r="I137" s="80"/>
    </row>
    <row r="138" spans="1:9" ht="20">
      <c r="A138" s="77"/>
      <c r="B138" s="77"/>
      <c r="C138" s="79"/>
      <c r="D138" s="77"/>
      <c r="E138" s="77"/>
      <c r="F138" s="78"/>
      <c r="G138" s="79"/>
      <c r="H138" s="80"/>
      <c r="I138" s="80"/>
    </row>
    <row r="139" spans="1:9" ht="20">
      <c r="A139" s="77"/>
      <c r="B139" s="77"/>
      <c r="C139" s="79"/>
      <c r="D139" s="77"/>
      <c r="E139" s="77"/>
      <c r="F139" s="78"/>
      <c r="G139" s="79"/>
      <c r="H139" s="80"/>
      <c r="I139" s="80"/>
    </row>
    <row r="140" spans="1:9" ht="20">
      <c r="A140" s="77"/>
      <c r="B140" s="77"/>
      <c r="C140" s="79"/>
      <c r="D140" s="77"/>
      <c r="E140" s="77"/>
      <c r="F140" s="78"/>
      <c r="G140" s="79"/>
      <c r="H140" s="80"/>
      <c r="I140" s="80"/>
    </row>
    <row r="141" spans="1:9" ht="20">
      <c r="A141" s="77"/>
      <c r="B141" s="77"/>
      <c r="C141" s="79"/>
      <c r="D141" s="77"/>
      <c r="E141" s="77"/>
      <c r="F141" s="78"/>
      <c r="G141" s="79"/>
      <c r="H141" s="80"/>
      <c r="I141" s="80"/>
    </row>
    <row r="142" spans="1:9" ht="20">
      <c r="A142" s="77"/>
      <c r="B142" s="77"/>
      <c r="C142" s="79"/>
      <c r="D142" s="77"/>
      <c r="E142" s="77"/>
      <c r="F142" s="78"/>
      <c r="G142" s="79"/>
      <c r="H142" s="80"/>
      <c r="I142" s="80"/>
    </row>
    <row r="143" spans="1:9" ht="20">
      <c r="A143" s="77"/>
      <c r="B143" s="77"/>
      <c r="C143" s="79"/>
      <c r="D143" s="77"/>
      <c r="E143" s="77"/>
      <c r="F143" s="78"/>
      <c r="G143" s="79"/>
      <c r="H143" s="80"/>
      <c r="I143" s="80"/>
    </row>
    <row r="144" spans="1:9" ht="20">
      <c r="A144" s="77"/>
      <c r="B144" s="77"/>
      <c r="C144" s="79"/>
      <c r="D144" s="77"/>
      <c r="E144" s="77"/>
      <c r="F144" s="78"/>
      <c r="G144" s="79"/>
      <c r="H144" s="80"/>
      <c r="I144" s="80"/>
    </row>
    <row r="145" spans="1:9" ht="20">
      <c r="A145" s="77"/>
      <c r="B145" s="77"/>
      <c r="C145" s="79"/>
      <c r="D145" s="77"/>
      <c r="E145" s="77"/>
      <c r="F145" s="78"/>
      <c r="G145" s="79"/>
      <c r="H145" s="80"/>
      <c r="I145" s="80"/>
    </row>
    <row r="146" spans="1:9" ht="20">
      <c r="A146" s="77"/>
      <c r="B146" s="77"/>
      <c r="C146" s="79"/>
      <c r="D146" s="77"/>
      <c r="E146" s="77"/>
      <c r="F146" s="78"/>
      <c r="G146" s="79"/>
      <c r="H146" s="80"/>
      <c r="I146" s="80"/>
    </row>
    <row r="147" spans="1:9" ht="20">
      <c r="A147" s="77"/>
      <c r="B147" s="77"/>
      <c r="C147" s="79"/>
      <c r="D147" s="77"/>
      <c r="E147" s="77"/>
      <c r="F147" s="78"/>
      <c r="G147" s="79"/>
      <c r="H147" s="80"/>
      <c r="I147" s="80"/>
    </row>
    <row r="148" spans="1:9" ht="20">
      <c r="A148" s="77"/>
      <c r="B148" s="77"/>
      <c r="C148" s="79"/>
      <c r="D148" s="77"/>
      <c r="E148" s="77"/>
      <c r="F148" s="78"/>
      <c r="G148" s="79"/>
      <c r="H148" s="80"/>
      <c r="I148" s="80"/>
    </row>
    <row r="149" spans="1:9" ht="20">
      <c r="A149" s="77"/>
      <c r="B149" s="77"/>
      <c r="C149" s="79"/>
      <c r="D149" s="77"/>
      <c r="E149" s="77"/>
      <c r="F149" s="78"/>
      <c r="G149" s="79"/>
      <c r="H149" s="80"/>
      <c r="I149" s="80"/>
    </row>
    <row r="150" spans="1:9" ht="20">
      <c r="A150" s="77"/>
      <c r="B150" s="77"/>
      <c r="C150" s="79"/>
      <c r="D150" s="77"/>
      <c r="E150" s="77"/>
      <c r="F150" s="78"/>
      <c r="G150" s="79"/>
      <c r="H150" s="80"/>
      <c r="I150" s="80"/>
    </row>
    <row r="151" spans="1:9" ht="20">
      <c r="A151" s="77"/>
      <c r="B151" s="77"/>
      <c r="C151" s="79"/>
      <c r="D151" s="77"/>
      <c r="E151" s="77"/>
      <c r="F151" s="78"/>
      <c r="G151" s="79"/>
      <c r="H151" s="80"/>
      <c r="I151" s="80"/>
    </row>
    <row r="152" spans="1:9" ht="20">
      <c r="A152" s="77"/>
      <c r="B152" s="77"/>
      <c r="C152" s="79"/>
      <c r="D152" s="77"/>
      <c r="E152" s="77"/>
      <c r="F152" s="78"/>
      <c r="G152" s="79"/>
      <c r="H152" s="80"/>
      <c r="I152" s="80"/>
    </row>
    <row r="153" spans="1:9" ht="20">
      <c r="A153" s="77"/>
      <c r="B153" s="77"/>
      <c r="C153" s="79"/>
      <c r="D153" s="77"/>
      <c r="E153" s="77"/>
      <c r="F153" s="78"/>
      <c r="G153" s="79"/>
      <c r="H153" s="80"/>
      <c r="I153" s="80"/>
    </row>
    <row r="154" spans="1:9" ht="20">
      <c r="A154" s="77"/>
      <c r="B154" s="77"/>
      <c r="C154" s="79"/>
      <c r="D154" s="77"/>
      <c r="E154" s="77"/>
      <c r="F154" s="78"/>
      <c r="G154" s="79"/>
      <c r="H154" s="80"/>
      <c r="I154" s="80"/>
    </row>
    <row r="155" spans="1:9" ht="20">
      <c r="A155" s="77"/>
      <c r="B155" s="77"/>
      <c r="C155" s="79"/>
      <c r="D155" s="77"/>
      <c r="E155" s="77"/>
      <c r="F155" s="78"/>
      <c r="G155" s="79"/>
      <c r="H155" s="80"/>
      <c r="I155" s="80"/>
    </row>
    <row r="156" spans="1:9" ht="20">
      <c r="A156" s="77"/>
      <c r="B156" s="77"/>
      <c r="C156" s="79"/>
      <c r="D156" s="77"/>
      <c r="E156" s="77"/>
      <c r="F156" s="78"/>
      <c r="G156" s="79"/>
      <c r="H156" s="80"/>
      <c r="I156" s="80"/>
    </row>
    <row r="157" spans="1:9" ht="20">
      <c r="A157" s="77"/>
      <c r="B157" s="77"/>
      <c r="C157" s="79"/>
      <c r="D157" s="77"/>
      <c r="E157" s="77"/>
      <c r="F157" s="78"/>
      <c r="G157" s="79"/>
      <c r="H157" s="80"/>
      <c r="I157" s="80"/>
    </row>
    <row r="158" spans="1:9" ht="20">
      <c r="A158" s="77"/>
      <c r="B158" s="77"/>
      <c r="C158" s="79"/>
      <c r="D158" s="77"/>
      <c r="E158" s="77"/>
      <c r="F158" s="78"/>
      <c r="G158" s="79"/>
      <c r="H158" s="80"/>
      <c r="I158" s="80"/>
    </row>
    <row r="159" spans="1:9" ht="20">
      <c r="A159" s="77"/>
      <c r="B159" s="77"/>
      <c r="C159" s="79"/>
      <c r="D159" s="77"/>
      <c r="E159" s="77"/>
      <c r="F159" s="78"/>
      <c r="G159" s="79"/>
      <c r="H159" s="80"/>
      <c r="I159" s="80"/>
    </row>
    <row r="160" spans="1:9" ht="20">
      <c r="A160" s="77"/>
      <c r="B160" s="77"/>
      <c r="C160" s="79"/>
      <c r="D160" s="77"/>
      <c r="E160" s="77"/>
      <c r="F160" s="78"/>
      <c r="G160" s="79"/>
      <c r="H160" s="80"/>
      <c r="I160" s="80"/>
    </row>
    <row r="161" spans="1:9" ht="20">
      <c r="A161" s="77"/>
      <c r="B161" s="77"/>
      <c r="C161" s="79"/>
      <c r="D161" s="77"/>
      <c r="E161" s="77"/>
      <c r="F161" s="78"/>
      <c r="G161" s="79"/>
      <c r="H161" s="80"/>
      <c r="I161" s="80"/>
    </row>
    <row r="162" spans="1:9" ht="20">
      <c r="A162" s="77"/>
      <c r="B162" s="77"/>
      <c r="C162" s="79"/>
      <c r="D162" s="77"/>
      <c r="E162" s="77"/>
      <c r="F162" s="78"/>
      <c r="G162" s="79"/>
      <c r="H162" s="80"/>
      <c r="I162" s="80"/>
    </row>
    <row r="163" spans="1:9" ht="20">
      <c r="A163" s="77"/>
      <c r="B163" s="77"/>
      <c r="C163" s="79"/>
      <c r="D163" s="77"/>
      <c r="E163" s="77"/>
      <c r="F163" s="78"/>
      <c r="G163" s="79"/>
      <c r="H163" s="80"/>
      <c r="I163" s="80"/>
    </row>
    <row r="164" spans="1:9" ht="20">
      <c r="A164" s="77"/>
      <c r="B164" s="77"/>
      <c r="C164" s="79"/>
      <c r="D164" s="77"/>
      <c r="E164" s="77"/>
      <c r="F164" s="78"/>
      <c r="G164" s="79"/>
      <c r="H164" s="80"/>
      <c r="I164" s="80"/>
    </row>
    <row r="165" spans="1:9" ht="20">
      <c r="A165" s="77"/>
      <c r="B165" s="77"/>
      <c r="C165" s="79"/>
      <c r="D165" s="77"/>
      <c r="E165" s="77"/>
      <c r="F165" s="78"/>
      <c r="G165" s="79"/>
      <c r="H165" s="80"/>
      <c r="I165" s="80"/>
    </row>
    <row r="166" spans="1:9" ht="20">
      <c r="A166" s="77"/>
      <c r="B166" s="77"/>
      <c r="C166" s="79"/>
      <c r="D166" s="77"/>
      <c r="E166" s="77"/>
      <c r="F166" s="78"/>
      <c r="G166" s="79"/>
      <c r="H166" s="80"/>
      <c r="I166" s="80"/>
    </row>
    <row r="167" spans="1:9" ht="20">
      <c r="A167" s="77"/>
      <c r="B167" s="77"/>
      <c r="C167" s="79"/>
      <c r="D167" s="77"/>
      <c r="E167" s="77"/>
      <c r="F167" s="78"/>
      <c r="G167" s="79"/>
      <c r="H167" s="80"/>
      <c r="I167" s="80"/>
    </row>
    <row r="168" spans="1:9" ht="20">
      <c r="A168" s="77"/>
      <c r="B168" s="77"/>
      <c r="C168" s="79"/>
      <c r="D168" s="77"/>
      <c r="E168" s="77"/>
      <c r="F168" s="78"/>
      <c r="G168" s="79"/>
      <c r="H168" s="80"/>
      <c r="I168" s="80"/>
    </row>
    <row r="169" spans="1:9" ht="20">
      <c r="A169" s="77"/>
      <c r="B169" s="77"/>
      <c r="C169" s="79"/>
      <c r="D169" s="77"/>
      <c r="E169" s="77"/>
      <c r="F169" s="78"/>
      <c r="G169" s="79"/>
      <c r="H169" s="80"/>
      <c r="I169" s="80"/>
    </row>
    <row r="170" spans="1:9" ht="20">
      <c r="A170" s="77"/>
      <c r="B170" s="77"/>
      <c r="C170" s="79"/>
      <c r="D170" s="77"/>
      <c r="E170" s="77"/>
      <c r="F170" s="78"/>
      <c r="G170" s="79"/>
      <c r="H170" s="80"/>
      <c r="I170" s="80"/>
    </row>
    <row r="171" spans="1:9" ht="20">
      <c r="A171" s="77"/>
      <c r="B171" s="77"/>
      <c r="C171" s="79"/>
      <c r="D171" s="77"/>
      <c r="E171" s="77"/>
      <c r="F171" s="78"/>
      <c r="G171" s="79"/>
      <c r="H171" s="80"/>
      <c r="I171" s="80"/>
    </row>
    <row r="172" spans="1:9" ht="20">
      <c r="A172" s="77"/>
      <c r="B172" s="77"/>
      <c r="C172" s="79"/>
      <c r="D172" s="77"/>
      <c r="E172" s="77"/>
      <c r="F172" s="78"/>
      <c r="G172" s="79"/>
      <c r="H172" s="80"/>
      <c r="I172" s="80"/>
    </row>
    <row r="173" spans="1:9" ht="20">
      <c r="A173" s="77"/>
      <c r="B173" s="77"/>
      <c r="C173" s="79"/>
      <c r="D173" s="77"/>
      <c r="E173" s="77"/>
      <c r="F173" s="78"/>
      <c r="G173" s="79"/>
      <c r="H173" s="80"/>
      <c r="I173" s="80"/>
    </row>
    <row r="174" spans="1:9" ht="20">
      <c r="A174" s="77"/>
      <c r="B174" s="77"/>
      <c r="C174" s="79"/>
      <c r="D174" s="77"/>
      <c r="E174" s="77"/>
      <c r="F174" s="78"/>
      <c r="G174" s="79"/>
      <c r="H174" s="80"/>
      <c r="I174" s="80"/>
    </row>
    <row r="175" spans="1:9" ht="20">
      <c r="A175" s="77"/>
      <c r="B175" s="77"/>
      <c r="C175" s="79"/>
      <c r="D175" s="77"/>
      <c r="E175" s="77"/>
      <c r="F175" s="78"/>
      <c r="G175" s="79"/>
      <c r="H175" s="80"/>
      <c r="I175" s="80"/>
    </row>
    <row r="176" spans="1:9" ht="20">
      <c r="A176" s="77"/>
      <c r="B176" s="77"/>
      <c r="C176" s="79"/>
      <c r="D176" s="77"/>
      <c r="E176" s="77"/>
      <c r="F176" s="78"/>
      <c r="G176" s="79"/>
      <c r="H176" s="80"/>
      <c r="I176" s="80"/>
    </row>
    <row r="177" spans="1:9" ht="20">
      <c r="A177" s="77"/>
      <c r="B177" s="77"/>
      <c r="C177" s="79"/>
      <c r="D177" s="77"/>
      <c r="E177" s="77"/>
      <c r="F177" s="78"/>
      <c r="G177" s="79"/>
      <c r="H177" s="80"/>
      <c r="I177" s="80"/>
    </row>
    <row r="178" spans="1:9" ht="20">
      <c r="A178" s="77"/>
      <c r="B178" s="77"/>
      <c r="C178" s="79"/>
      <c r="D178" s="77"/>
      <c r="E178" s="77"/>
      <c r="F178" s="78"/>
      <c r="G178" s="79"/>
      <c r="H178" s="80"/>
      <c r="I178" s="80"/>
    </row>
    <row r="179" spans="1:9" ht="20">
      <c r="A179" s="77"/>
      <c r="B179" s="77"/>
      <c r="C179" s="79"/>
      <c r="D179" s="77"/>
      <c r="E179" s="77"/>
      <c r="F179" s="78"/>
      <c r="G179" s="79"/>
      <c r="H179" s="80"/>
      <c r="I179" s="80"/>
    </row>
    <row r="180" spans="1:9" ht="20">
      <c r="A180" s="77"/>
      <c r="B180" s="77"/>
      <c r="C180" s="79"/>
      <c r="D180" s="77"/>
      <c r="E180" s="77"/>
      <c r="F180" s="78"/>
      <c r="G180" s="79"/>
      <c r="H180" s="80"/>
      <c r="I180" s="80"/>
    </row>
    <row r="181" spans="1:9" ht="20">
      <c r="A181" s="77"/>
      <c r="B181" s="77"/>
      <c r="C181" s="79"/>
      <c r="D181" s="77"/>
      <c r="E181" s="77"/>
      <c r="F181" s="78"/>
      <c r="G181" s="79"/>
      <c r="H181" s="80"/>
      <c r="I181" s="80"/>
    </row>
    <row r="182" spans="1:9" ht="20">
      <c r="A182" s="77"/>
      <c r="B182" s="77"/>
      <c r="C182" s="79"/>
      <c r="D182" s="77"/>
      <c r="E182" s="77"/>
      <c r="F182" s="78"/>
      <c r="G182" s="79"/>
      <c r="H182" s="80"/>
      <c r="I182" s="80"/>
    </row>
    <row r="183" spans="1:9" ht="20">
      <c r="A183" s="77"/>
      <c r="B183" s="77"/>
      <c r="C183" s="79"/>
      <c r="D183" s="77"/>
      <c r="E183" s="77"/>
      <c r="F183" s="78"/>
      <c r="G183" s="79"/>
      <c r="H183" s="80"/>
      <c r="I183" s="80"/>
    </row>
    <row r="184" spans="1:9" ht="20">
      <c r="A184" s="77"/>
      <c r="B184" s="77"/>
      <c r="C184" s="79"/>
      <c r="D184" s="77"/>
      <c r="E184" s="77"/>
      <c r="F184" s="78"/>
      <c r="G184" s="79"/>
      <c r="H184" s="80"/>
      <c r="I184" s="80"/>
    </row>
    <row r="185" spans="1:9" ht="20">
      <c r="A185" s="77"/>
      <c r="B185" s="77"/>
      <c r="C185" s="79"/>
      <c r="D185" s="77"/>
      <c r="E185" s="77"/>
      <c r="F185" s="78"/>
      <c r="G185" s="79"/>
      <c r="H185" s="80"/>
      <c r="I185" s="80"/>
    </row>
    <row r="186" spans="1:9" ht="20">
      <c r="A186" s="77"/>
      <c r="B186" s="77"/>
      <c r="C186" s="79"/>
      <c r="D186" s="77"/>
      <c r="E186" s="77"/>
      <c r="F186" s="78"/>
      <c r="G186" s="79"/>
      <c r="H186" s="80"/>
      <c r="I186" s="80"/>
    </row>
    <row r="187" spans="1:9" ht="20">
      <c r="A187" s="77"/>
      <c r="B187" s="77"/>
      <c r="C187" s="79"/>
      <c r="D187" s="77"/>
      <c r="E187" s="77"/>
      <c r="F187" s="78"/>
      <c r="G187" s="79"/>
      <c r="H187" s="80"/>
      <c r="I187" s="80"/>
    </row>
    <row r="188" spans="1:9" ht="20">
      <c r="A188" s="77"/>
      <c r="B188" s="77"/>
      <c r="C188" s="79"/>
      <c r="D188" s="77"/>
      <c r="E188" s="77"/>
      <c r="F188" s="78"/>
      <c r="G188" s="79"/>
      <c r="H188" s="80"/>
      <c r="I188" s="80"/>
    </row>
    <row r="189" spans="1:9" ht="20">
      <c r="A189" s="77"/>
      <c r="B189" s="77"/>
      <c r="C189" s="79"/>
      <c r="D189" s="77"/>
      <c r="E189" s="77"/>
      <c r="F189" s="78"/>
      <c r="G189" s="79"/>
      <c r="H189" s="80"/>
      <c r="I189" s="80"/>
    </row>
    <row r="190" spans="1:9" ht="20">
      <c r="A190" s="77"/>
      <c r="B190" s="77"/>
      <c r="C190" s="79"/>
      <c r="D190" s="77"/>
      <c r="E190" s="77"/>
      <c r="F190" s="78"/>
      <c r="G190" s="79"/>
      <c r="H190" s="80"/>
      <c r="I190" s="80"/>
    </row>
    <row r="191" spans="1:9" ht="20">
      <c r="A191" s="77"/>
      <c r="B191" s="77"/>
      <c r="C191" s="79"/>
      <c r="D191" s="77"/>
      <c r="E191" s="77"/>
      <c r="F191" s="78"/>
      <c r="G191" s="79"/>
      <c r="H191" s="80"/>
      <c r="I191" s="80"/>
    </row>
    <row r="192" spans="1:9" ht="20">
      <c r="A192" s="77"/>
      <c r="B192" s="77"/>
      <c r="C192" s="79"/>
      <c r="D192" s="77"/>
      <c r="E192" s="77"/>
      <c r="F192" s="78"/>
      <c r="G192" s="79"/>
      <c r="H192" s="80"/>
      <c r="I192" s="80"/>
    </row>
    <row r="193" spans="1:9" ht="20">
      <c r="A193" s="77"/>
      <c r="B193" s="77"/>
      <c r="C193" s="79"/>
      <c r="D193" s="77"/>
      <c r="E193" s="77"/>
      <c r="F193" s="78"/>
      <c r="G193" s="79"/>
      <c r="H193" s="80"/>
      <c r="I193" s="80"/>
    </row>
    <row r="194" spans="1:9" ht="20">
      <c r="A194" s="77"/>
      <c r="B194" s="77"/>
      <c r="C194" s="79"/>
      <c r="D194" s="77"/>
      <c r="E194" s="77"/>
      <c r="F194" s="78"/>
      <c r="G194" s="79"/>
      <c r="H194" s="80"/>
      <c r="I194" s="80"/>
    </row>
    <row r="195" spans="1:9" ht="20">
      <c r="A195" s="77"/>
      <c r="B195" s="77"/>
      <c r="C195" s="79"/>
      <c r="D195" s="77"/>
      <c r="E195" s="77"/>
      <c r="F195" s="78"/>
      <c r="G195" s="79"/>
      <c r="H195" s="80"/>
      <c r="I195" s="80"/>
    </row>
    <row r="196" spans="1:9" ht="20">
      <c r="A196" s="77"/>
      <c r="B196" s="77"/>
      <c r="C196" s="79"/>
      <c r="D196" s="77"/>
      <c r="E196" s="77"/>
      <c r="F196" s="78"/>
      <c r="G196" s="79"/>
      <c r="H196" s="80"/>
      <c r="I196" s="80"/>
    </row>
    <row r="197" spans="1:9" ht="20">
      <c r="A197" s="77"/>
      <c r="B197" s="77"/>
      <c r="C197" s="79"/>
      <c r="D197" s="77"/>
      <c r="E197" s="77"/>
      <c r="F197" s="78"/>
      <c r="G197" s="79"/>
      <c r="H197" s="80"/>
      <c r="I197" s="80"/>
    </row>
    <row r="198" spans="1:9" ht="20">
      <c r="A198" s="77"/>
      <c r="B198" s="77"/>
      <c r="C198" s="79"/>
      <c r="D198" s="77"/>
      <c r="E198" s="77"/>
      <c r="F198" s="78"/>
      <c r="G198" s="79"/>
      <c r="H198" s="80"/>
      <c r="I198" s="80"/>
    </row>
    <row r="199" spans="1:9" ht="20">
      <c r="A199" s="77"/>
      <c r="B199" s="77"/>
      <c r="C199" s="79"/>
      <c r="D199" s="77"/>
      <c r="E199" s="77"/>
      <c r="F199" s="78"/>
      <c r="G199" s="79"/>
      <c r="H199" s="80"/>
      <c r="I199" s="80"/>
    </row>
    <row r="200" spans="1:9" ht="20">
      <c r="A200" s="77"/>
      <c r="B200" s="77"/>
      <c r="C200" s="79"/>
      <c r="D200" s="77"/>
      <c r="E200" s="77"/>
      <c r="F200" s="78"/>
      <c r="G200" s="79"/>
      <c r="H200" s="80"/>
      <c r="I200" s="80"/>
    </row>
    <row r="201" spans="1:9" ht="20">
      <c r="A201" s="77"/>
      <c r="B201" s="77"/>
      <c r="C201" s="79"/>
      <c r="D201" s="77"/>
      <c r="E201" s="77"/>
      <c r="F201" s="78"/>
      <c r="G201" s="79"/>
      <c r="H201" s="80"/>
      <c r="I201" s="80"/>
    </row>
    <row r="202" spans="1:9" ht="20">
      <c r="A202" s="77"/>
      <c r="B202" s="77"/>
      <c r="C202" s="79"/>
      <c r="D202" s="77"/>
      <c r="E202" s="77"/>
      <c r="F202" s="78"/>
      <c r="G202" s="79"/>
      <c r="H202" s="80"/>
      <c r="I202" s="80"/>
    </row>
    <row r="203" spans="1:9" ht="20">
      <c r="A203" s="77"/>
      <c r="B203" s="77"/>
      <c r="C203" s="79"/>
      <c r="D203" s="77"/>
      <c r="E203" s="77"/>
      <c r="F203" s="78"/>
      <c r="G203" s="79"/>
      <c r="H203" s="80"/>
      <c r="I203" s="80"/>
    </row>
    <row r="204" spans="1:9" ht="20">
      <c r="A204" s="77"/>
      <c r="B204" s="77"/>
      <c r="C204" s="79"/>
      <c r="D204" s="77"/>
      <c r="E204" s="77"/>
      <c r="F204" s="78"/>
      <c r="G204" s="79"/>
      <c r="H204" s="80"/>
      <c r="I204" s="80"/>
    </row>
    <row r="205" spans="1:9" ht="20">
      <c r="A205" s="77"/>
      <c r="B205" s="77"/>
      <c r="C205" s="79"/>
      <c r="D205" s="77"/>
      <c r="E205" s="77"/>
      <c r="F205" s="78"/>
      <c r="G205" s="79"/>
      <c r="H205" s="80"/>
      <c r="I205" s="80"/>
    </row>
    <row r="206" spans="1:9" ht="20">
      <c r="A206" s="77"/>
      <c r="B206" s="77"/>
      <c r="C206" s="79"/>
      <c r="D206" s="77"/>
      <c r="E206" s="77"/>
      <c r="F206" s="78"/>
      <c r="G206" s="79"/>
      <c r="H206" s="80"/>
      <c r="I206" s="80"/>
    </row>
    <row r="207" spans="1:9" ht="20">
      <c r="A207" s="77"/>
      <c r="B207" s="77"/>
      <c r="C207" s="79"/>
      <c r="D207" s="77"/>
      <c r="E207" s="77"/>
      <c r="F207" s="78"/>
      <c r="G207" s="79"/>
      <c r="H207" s="80"/>
      <c r="I207" s="80"/>
    </row>
    <row r="208" spans="1:9" ht="20">
      <c r="A208" s="77"/>
      <c r="B208" s="77"/>
      <c r="C208" s="79"/>
      <c r="D208" s="77"/>
      <c r="E208" s="77"/>
      <c r="F208" s="78"/>
      <c r="G208" s="79"/>
      <c r="H208" s="80"/>
      <c r="I208" s="80"/>
    </row>
    <row r="209" spans="1:9" ht="20">
      <c r="A209" s="77"/>
      <c r="B209" s="77"/>
      <c r="C209" s="79"/>
      <c r="D209" s="77"/>
      <c r="E209" s="77"/>
      <c r="F209" s="78"/>
      <c r="G209" s="79"/>
      <c r="H209" s="80"/>
      <c r="I209" s="80"/>
    </row>
    <row r="210" spans="1:9" ht="20">
      <c r="A210" s="77"/>
      <c r="B210" s="77"/>
      <c r="C210" s="79"/>
      <c r="D210" s="77"/>
      <c r="E210" s="77"/>
      <c r="F210" s="78"/>
      <c r="G210" s="79"/>
      <c r="H210" s="80"/>
      <c r="I210" s="80"/>
    </row>
    <row r="211" spans="1:9" ht="20">
      <c r="A211" s="77"/>
      <c r="B211" s="77"/>
      <c r="C211" s="79"/>
      <c r="D211" s="77"/>
      <c r="E211" s="77"/>
      <c r="F211" s="78"/>
      <c r="G211" s="79"/>
      <c r="H211" s="80"/>
      <c r="I211" s="80"/>
    </row>
    <row r="212" spans="1:9" ht="20">
      <c r="A212" s="77"/>
      <c r="B212" s="77"/>
      <c r="C212" s="79"/>
      <c r="D212" s="77"/>
      <c r="E212" s="77"/>
      <c r="F212" s="78"/>
      <c r="G212" s="79"/>
      <c r="H212" s="80"/>
      <c r="I212" s="80"/>
    </row>
    <row r="213" spans="1:9" ht="20">
      <c r="A213" s="77"/>
      <c r="B213" s="77"/>
      <c r="C213" s="79"/>
      <c r="D213" s="77"/>
      <c r="E213" s="77"/>
      <c r="F213" s="78"/>
      <c r="G213" s="79"/>
      <c r="H213" s="80"/>
      <c r="I213" s="80"/>
    </row>
    <row r="214" spans="1:9" ht="20">
      <c r="A214" s="77"/>
      <c r="B214" s="77"/>
      <c r="C214" s="79"/>
      <c r="D214" s="77"/>
      <c r="E214" s="77"/>
      <c r="F214" s="78"/>
      <c r="G214" s="79"/>
      <c r="H214" s="80"/>
      <c r="I214" s="80"/>
    </row>
    <row r="215" spans="1:9" ht="20">
      <c r="A215" s="77"/>
      <c r="B215" s="77"/>
      <c r="C215" s="79"/>
      <c r="D215" s="77"/>
      <c r="E215" s="77"/>
      <c r="F215" s="78"/>
      <c r="G215" s="79"/>
      <c r="H215" s="80"/>
      <c r="I215" s="80"/>
    </row>
    <row r="216" spans="1:9" ht="20">
      <c r="A216" s="77"/>
      <c r="B216" s="77"/>
      <c r="C216" s="79"/>
      <c r="D216" s="77"/>
      <c r="E216" s="77"/>
      <c r="F216" s="78"/>
      <c r="G216" s="79"/>
      <c r="H216" s="80"/>
      <c r="I216" s="80"/>
    </row>
    <row r="217" spans="1:9" ht="20">
      <c r="A217" s="77"/>
      <c r="B217" s="77"/>
      <c r="C217" s="79"/>
      <c r="D217" s="77"/>
      <c r="E217" s="77"/>
      <c r="F217" s="78"/>
      <c r="G217" s="79"/>
      <c r="H217" s="80"/>
      <c r="I217" s="80"/>
    </row>
    <row r="218" spans="1:9" ht="20">
      <c r="A218" s="77"/>
      <c r="B218" s="77"/>
      <c r="C218" s="79"/>
      <c r="D218" s="77"/>
      <c r="E218" s="77"/>
      <c r="F218" s="78"/>
      <c r="G218" s="79"/>
      <c r="H218" s="80"/>
      <c r="I218" s="80"/>
    </row>
    <row r="219" spans="1:9" ht="20">
      <c r="A219" s="77"/>
      <c r="B219" s="77"/>
      <c r="C219" s="79"/>
      <c r="D219" s="77"/>
      <c r="E219" s="77"/>
      <c r="F219" s="78"/>
      <c r="G219" s="79"/>
      <c r="H219" s="80"/>
      <c r="I219" s="80"/>
    </row>
    <row r="220" spans="1:9" ht="20">
      <c r="A220" s="77"/>
      <c r="B220" s="77"/>
      <c r="C220" s="79"/>
      <c r="D220" s="77"/>
      <c r="E220" s="77"/>
      <c r="F220" s="78"/>
      <c r="G220" s="79"/>
      <c r="H220" s="80"/>
      <c r="I220" s="80"/>
    </row>
    <row r="221" spans="1:9" ht="20">
      <c r="A221" s="77"/>
      <c r="B221" s="77"/>
      <c r="C221" s="79"/>
      <c r="D221" s="77"/>
      <c r="E221" s="77"/>
      <c r="F221" s="78"/>
      <c r="G221" s="79"/>
      <c r="H221" s="80"/>
      <c r="I221" s="80"/>
    </row>
    <row r="222" spans="1:9" ht="20">
      <c r="A222" s="77"/>
      <c r="B222" s="77"/>
      <c r="C222" s="79"/>
      <c r="D222" s="77"/>
      <c r="E222" s="77"/>
      <c r="F222" s="78"/>
      <c r="G222" s="79"/>
      <c r="H222" s="80"/>
      <c r="I222" s="80"/>
    </row>
    <row r="223" spans="1:9" ht="20">
      <c r="A223" s="77"/>
      <c r="B223" s="77"/>
      <c r="C223" s="79"/>
      <c r="D223" s="77"/>
      <c r="E223" s="77"/>
      <c r="F223" s="78"/>
      <c r="G223" s="79"/>
      <c r="H223" s="80"/>
      <c r="I223" s="80"/>
    </row>
    <row r="224" spans="1:9" ht="20">
      <c r="A224" s="77"/>
      <c r="B224" s="77"/>
      <c r="C224" s="79"/>
      <c r="D224" s="77"/>
      <c r="E224" s="77"/>
      <c r="F224" s="78"/>
      <c r="G224" s="79"/>
      <c r="H224" s="80"/>
      <c r="I224" s="80"/>
    </row>
    <row r="225" spans="1:9" ht="20">
      <c r="A225" s="77"/>
      <c r="B225" s="77"/>
      <c r="C225" s="79"/>
      <c r="D225" s="77"/>
      <c r="E225" s="77"/>
      <c r="F225" s="78"/>
      <c r="G225" s="79"/>
      <c r="H225" s="80"/>
      <c r="I225" s="80"/>
    </row>
    <row r="226" spans="1:9" ht="20">
      <c r="A226" s="77"/>
      <c r="B226" s="77"/>
      <c r="C226" s="79"/>
      <c r="D226" s="77"/>
      <c r="E226" s="77"/>
      <c r="F226" s="78"/>
      <c r="G226" s="79"/>
      <c r="H226" s="80"/>
      <c r="I226" s="80"/>
    </row>
    <row r="227" spans="1:9" ht="20">
      <c r="A227" s="77"/>
      <c r="B227" s="77"/>
      <c r="C227" s="79"/>
      <c r="D227" s="77"/>
      <c r="E227" s="77"/>
      <c r="F227" s="78"/>
      <c r="G227" s="79"/>
      <c r="H227" s="80"/>
      <c r="I227" s="80"/>
    </row>
    <row r="228" spans="1:9" ht="20">
      <c r="A228" s="77"/>
      <c r="B228" s="77"/>
      <c r="C228" s="79"/>
      <c r="D228" s="77"/>
      <c r="E228" s="77"/>
      <c r="F228" s="78"/>
      <c r="G228" s="79"/>
      <c r="H228" s="80"/>
      <c r="I228" s="80"/>
    </row>
    <row r="229" spans="1:9" ht="20">
      <c r="A229" s="77"/>
      <c r="B229" s="77"/>
      <c r="C229" s="79"/>
      <c r="D229" s="77"/>
      <c r="E229" s="77"/>
      <c r="F229" s="78"/>
      <c r="G229" s="79"/>
      <c r="H229" s="80"/>
      <c r="I229" s="80"/>
    </row>
    <row r="230" spans="1:9" ht="20">
      <c r="A230" s="77"/>
      <c r="B230" s="77"/>
      <c r="C230" s="79"/>
      <c r="D230" s="77"/>
      <c r="E230" s="77"/>
      <c r="F230" s="78"/>
      <c r="G230" s="79"/>
      <c r="H230" s="80"/>
      <c r="I230" s="80"/>
    </row>
    <row r="231" spans="1:9" ht="20">
      <c r="A231" s="77"/>
      <c r="B231" s="77"/>
      <c r="C231" s="79"/>
      <c r="D231" s="77"/>
      <c r="E231" s="77"/>
      <c r="F231" s="78"/>
      <c r="G231" s="79"/>
      <c r="H231" s="80"/>
      <c r="I231" s="80"/>
    </row>
    <row r="232" spans="1:9" ht="20">
      <c r="A232" s="77"/>
      <c r="B232" s="77"/>
      <c r="C232" s="79"/>
      <c r="D232" s="77"/>
      <c r="E232" s="77"/>
      <c r="F232" s="78"/>
      <c r="G232" s="79"/>
      <c r="H232" s="80"/>
      <c r="I232" s="80"/>
    </row>
    <row r="233" spans="1:9" ht="20">
      <c r="A233" s="77"/>
      <c r="B233" s="77"/>
      <c r="C233" s="79"/>
      <c r="D233" s="77"/>
      <c r="E233" s="77"/>
      <c r="F233" s="78"/>
      <c r="G233" s="79"/>
      <c r="H233" s="80"/>
      <c r="I233" s="80"/>
    </row>
    <row r="234" spans="1:9" ht="20">
      <c r="A234" s="77"/>
      <c r="B234" s="77"/>
      <c r="C234" s="79"/>
      <c r="D234" s="77"/>
      <c r="E234" s="77"/>
      <c r="F234" s="78"/>
      <c r="G234" s="79"/>
      <c r="H234" s="80"/>
      <c r="I234" s="80"/>
    </row>
    <row r="235" spans="1:9" ht="20">
      <c r="A235" s="77"/>
      <c r="B235" s="77"/>
      <c r="C235" s="79"/>
      <c r="D235" s="77"/>
      <c r="E235" s="77"/>
      <c r="F235" s="78"/>
      <c r="G235" s="79"/>
      <c r="H235" s="80"/>
      <c r="I235" s="80"/>
    </row>
    <row r="236" spans="1:9" ht="20">
      <c r="A236" s="77"/>
      <c r="B236" s="77"/>
      <c r="C236" s="79"/>
      <c r="D236" s="77"/>
      <c r="E236" s="77"/>
      <c r="F236" s="78"/>
      <c r="G236" s="79"/>
      <c r="H236" s="80"/>
      <c r="I236" s="80"/>
    </row>
    <row r="237" spans="1:9" ht="20">
      <c r="A237" s="77"/>
      <c r="B237" s="77"/>
      <c r="C237" s="79"/>
      <c r="D237" s="77"/>
      <c r="E237" s="77"/>
      <c r="F237" s="78"/>
      <c r="G237" s="79"/>
      <c r="H237" s="80"/>
      <c r="I237" s="80"/>
    </row>
    <row r="238" spans="1:9" ht="20">
      <c r="A238" s="77"/>
      <c r="B238" s="77"/>
      <c r="C238" s="79"/>
      <c r="D238" s="77"/>
      <c r="E238" s="77"/>
      <c r="F238" s="78"/>
      <c r="G238" s="79"/>
      <c r="H238" s="80"/>
      <c r="I238" s="80"/>
    </row>
    <row r="239" spans="1:9" ht="20">
      <c r="A239" s="77"/>
      <c r="B239" s="77"/>
      <c r="C239" s="79"/>
      <c r="D239" s="77"/>
      <c r="E239" s="77"/>
      <c r="F239" s="78"/>
      <c r="G239" s="79"/>
      <c r="H239" s="80"/>
      <c r="I239" s="80"/>
    </row>
    <row r="240" spans="1:9" ht="20">
      <c r="A240" s="77"/>
      <c r="B240" s="77"/>
      <c r="C240" s="79"/>
      <c r="D240" s="77"/>
      <c r="E240" s="77"/>
      <c r="F240" s="78"/>
      <c r="G240" s="79"/>
      <c r="H240" s="80"/>
      <c r="I240" s="80"/>
    </row>
    <row r="241" spans="1:9" ht="20">
      <c r="A241" s="77"/>
      <c r="B241" s="77"/>
      <c r="C241" s="79"/>
      <c r="D241" s="77"/>
      <c r="E241" s="77"/>
      <c r="F241" s="78"/>
      <c r="G241" s="79"/>
      <c r="H241" s="80"/>
      <c r="I241" s="80"/>
    </row>
    <row r="242" spans="1:9" ht="20">
      <c r="A242" s="77"/>
      <c r="B242" s="77"/>
      <c r="C242" s="79"/>
      <c r="D242" s="77"/>
      <c r="E242" s="77"/>
      <c r="F242" s="78"/>
      <c r="G242" s="79"/>
      <c r="H242" s="80"/>
      <c r="I242" s="80"/>
    </row>
    <row r="243" spans="1:9" ht="20">
      <c r="A243" s="77"/>
      <c r="B243" s="77"/>
      <c r="C243" s="79"/>
      <c r="D243" s="77"/>
      <c r="E243" s="77"/>
      <c r="F243" s="78"/>
      <c r="G243" s="79"/>
      <c r="H243" s="80"/>
      <c r="I243" s="80"/>
    </row>
    <row r="244" spans="1:9" ht="20">
      <c r="A244" s="77"/>
      <c r="B244" s="77"/>
      <c r="C244" s="79"/>
      <c r="D244" s="77"/>
      <c r="E244" s="77"/>
      <c r="F244" s="78"/>
      <c r="G244" s="79"/>
      <c r="H244" s="80"/>
      <c r="I244" s="80"/>
    </row>
    <row r="245" spans="1:9" ht="20">
      <c r="A245" s="77"/>
      <c r="B245" s="77"/>
      <c r="C245" s="79"/>
      <c r="D245" s="77"/>
      <c r="E245" s="77"/>
      <c r="F245" s="78"/>
      <c r="G245" s="79"/>
      <c r="H245" s="80"/>
      <c r="I245" s="80"/>
    </row>
    <row r="246" spans="1:9" ht="20">
      <c r="A246" s="77"/>
      <c r="B246" s="77"/>
      <c r="C246" s="79"/>
      <c r="D246" s="77"/>
      <c r="E246" s="77"/>
      <c r="F246" s="78"/>
      <c r="G246" s="79"/>
      <c r="H246" s="80"/>
      <c r="I246" s="80"/>
    </row>
    <row r="247" spans="1:9" ht="20">
      <c r="A247" s="77"/>
      <c r="B247" s="77"/>
      <c r="C247" s="79"/>
      <c r="D247" s="77"/>
      <c r="E247" s="77"/>
      <c r="F247" s="78"/>
      <c r="G247" s="79"/>
      <c r="H247" s="80"/>
      <c r="I247" s="80"/>
    </row>
    <row r="248" spans="1:9" ht="20">
      <c r="A248" s="77"/>
      <c r="B248" s="77"/>
      <c r="C248" s="79"/>
      <c r="D248" s="77"/>
      <c r="E248" s="77"/>
      <c r="F248" s="78"/>
      <c r="G248" s="79"/>
      <c r="H248" s="80"/>
      <c r="I248" s="80"/>
    </row>
    <row r="249" spans="1:9" ht="20">
      <c r="A249" s="77"/>
      <c r="B249" s="77"/>
      <c r="C249" s="79"/>
      <c r="D249" s="77"/>
      <c r="E249" s="77"/>
      <c r="F249" s="78"/>
      <c r="G249" s="79"/>
      <c r="H249" s="80"/>
      <c r="I249" s="80"/>
    </row>
    <row r="250" spans="1:9" ht="20">
      <c r="A250" s="77"/>
      <c r="B250" s="77"/>
      <c r="C250" s="79"/>
      <c r="D250" s="77"/>
      <c r="E250" s="77"/>
      <c r="F250" s="78"/>
      <c r="G250" s="79"/>
      <c r="H250" s="80"/>
      <c r="I250" s="80"/>
    </row>
    <row r="251" spans="1:9" ht="20">
      <c r="A251" s="77"/>
      <c r="B251" s="77"/>
      <c r="C251" s="79"/>
      <c r="D251" s="77"/>
      <c r="E251" s="77"/>
      <c r="F251" s="78"/>
      <c r="G251" s="79"/>
      <c r="H251" s="80"/>
      <c r="I251" s="80"/>
    </row>
    <row r="252" spans="1:9" ht="20">
      <c r="A252" s="77"/>
      <c r="B252" s="77"/>
      <c r="C252" s="79"/>
      <c r="D252" s="77"/>
      <c r="E252" s="77"/>
      <c r="F252" s="78"/>
      <c r="G252" s="79"/>
      <c r="H252" s="80"/>
      <c r="I252" s="80"/>
    </row>
    <row r="253" spans="1:9" ht="20">
      <c r="A253" s="77"/>
      <c r="B253" s="77"/>
      <c r="C253" s="79"/>
      <c r="D253" s="77"/>
      <c r="E253" s="77"/>
      <c r="F253" s="78"/>
      <c r="G253" s="79"/>
      <c r="H253" s="80"/>
      <c r="I253" s="80"/>
    </row>
    <row r="254" spans="1:9" ht="20">
      <c r="A254" s="77"/>
      <c r="B254" s="77"/>
      <c r="C254" s="79"/>
      <c r="D254" s="77"/>
      <c r="E254" s="77"/>
      <c r="F254" s="78"/>
      <c r="G254" s="79"/>
      <c r="H254" s="80"/>
      <c r="I254" s="80"/>
    </row>
    <row r="255" spans="1:9" ht="20">
      <c r="A255" s="77"/>
      <c r="B255" s="77"/>
      <c r="C255" s="79"/>
      <c r="D255" s="77"/>
      <c r="E255" s="77"/>
      <c r="F255" s="78"/>
      <c r="G255" s="79"/>
      <c r="H255" s="80"/>
      <c r="I255" s="80"/>
    </row>
    <row r="256" spans="1:9" ht="20">
      <c r="A256" s="77"/>
      <c r="B256" s="77"/>
      <c r="C256" s="79"/>
      <c r="D256" s="77"/>
      <c r="E256" s="77"/>
      <c r="F256" s="78"/>
      <c r="G256" s="79"/>
      <c r="H256" s="80"/>
      <c r="I256" s="80"/>
    </row>
    <row r="257" spans="1:9" ht="20">
      <c r="A257" s="77"/>
      <c r="B257" s="77"/>
      <c r="C257" s="79"/>
      <c r="D257" s="77"/>
      <c r="E257" s="77"/>
      <c r="F257" s="78"/>
      <c r="G257" s="79"/>
      <c r="H257" s="80"/>
      <c r="I257" s="80"/>
    </row>
    <row r="258" spans="1:9" ht="20">
      <c r="A258" s="77"/>
      <c r="B258" s="77"/>
      <c r="C258" s="79"/>
      <c r="D258" s="77"/>
      <c r="E258" s="77"/>
      <c r="F258" s="78"/>
      <c r="G258" s="79"/>
      <c r="H258" s="80"/>
      <c r="I258" s="80"/>
    </row>
  </sheetData>
  <sortState ref="A6:I55">
    <sortCondition ref="B6:B55"/>
    <sortCondition ref="C6:C55"/>
  </sortState>
  <hyperlinks>
    <hyperlink ref="H4" r:id="rId1"/>
    <hyperlink ref="G6" r:id="rId2"/>
    <hyperlink ref="G10" r:id="rId3"/>
    <hyperlink ref="G11" r:id="rId4" location=".VCsJxvldXPs"/>
    <hyperlink ref="G12" r:id="rId5"/>
    <hyperlink ref="G13" r:id="rId6"/>
    <hyperlink ref="G47" r:id="rId7"/>
    <hyperlink ref="G18" r:id="rId8"/>
    <hyperlink ref="G25" r:id="rId9"/>
    <hyperlink ref="G26" r:id="rId10"/>
    <hyperlink ref="G52" r:id="rId11" location=".VCxn6fldXPs"/>
    <hyperlink ref="G27" r:id="rId12"/>
    <hyperlink ref="G29" r:id="rId13"/>
    <hyperlink ref="G36" r:id="rId14"/>
    <hyperlink ref="G37" r:id="rId15" location=".VCsYMvldXPs"/>
    <hyperlink ref="G40" r:id="rId16"/>
    <hyperlink ref="G28" r:id="rId17"/>
    <hyperlink ref="G43" r:id="rId18"/>
    <hyperlink ref="G44" r:id="rId19"/>
    <hyperlink ref="G45" r:id="rId20"/>
    <hyperlink ref="G48" r:id="rId21"/>
    <hyperlink ref="G19" r:id="rId22" location=".VCsKufldXPs"/>
    <hyperlink ref="G20" r:id="rId23"/>
    <hyperlink ref="G53" r:id="rId24"/>
    <hyperlink ref="G54" r:id="rId25"/>
    <hyperlink ref="G39" r:id="rId26"/>
    <hyperlink ref="G41" r:id="rId27"/>
    <hyperlink ref="G16" r:id="rId28"/>
    <hyperlink ref="G49" r:id="rId29"/>
    <hyperlink ref="G50" r:id="rId30"/>
    <hyperlink ref="G51" r:id="rId31"/>
    <hyperlink ref="G55" r:id="rId32"/>
    <hyperlink ref="G38" r:id="rId33"/>
    <hyperlink ref="G42" r:id="rId34"/>
    <hyperlink ref="G9" r:id="rId35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9"/>
  <sheetViews>
    <sheetView zoomScale="150" zoomScaleNormal="150" zoomScalePageLayoutView="15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baseColWidth="10" defaultColWidth="17.6640625" defaultRowHeight="15" x14ac:dyDescent="0"/>
  <cols>
    <col min="1" max="1" width="4.83203125" style="6" customWidth="1"/>
    <col min="2" max="2" width="5" style="10" customWidth="1"/>
    <col min="3" max="3" width="46.6640625" style="6" customWidth="1"/>
    <col min="4" max="4" width="11.6640625" style="10" customWidth="1"/>
    <col min="5" max="6" width="9.5" style="10" customWidth="1"/>
    <col min="7" max="7" width="8.6640625" style="10" customWidth="1"/>
    <col min="8" max="8" width="67.6640625" style="6" bestFit="1" customWidth="1"/>
    <col min="9" max="10" width="8.83203125" style="10" customWidth="1"/>
    <col min="11" max="11" width="3.83203125" style="6" customWidth="1"/>
    <col min="12" max="12" width="10.83203125" style="7" customWidth="1"/>
    <col min="13" max="16384" width="17.6640625" style="6"/>
  </cols>
  <sheetData>
    <row r="1" spans="1:12" ht="20">
      <c r="A1" s="1"/>
      <c r="B1" s="1"/>
      <c r="C1" s="2" t="s">
        <v>0</v>
      </c>
      <c r="D1" s="1"/>
      <c r="E1" s="1"/>
      <c r="F1" s="1"/>
      <c r="G1" s="3"/>
      <c r="H1" s="4"/>
      <c r="I1" s="5"/>
      <c r="J1" s="5"/>
    </row>
    <row r="2" spans="1:12" ht="20">
      <c r="A2" s="1"/>
      <c r="B2" s="1"/>
      <c r="C2" s="2" t="s">
        <v>220</v>
      </c>
      <c r="D2" s="1"/>
      <c r="E2" s="1"/>
      <c r="F2" s="1"/>
      <c r="G2" s="3"/>
      <c r="H2" s="4"/>
      <c r="I2" s="5"/>
      <c r="J2" s="5"/>
    </row>
    <row r="3" spans="1:12" ht="20">
      <c r="A3" s="1"/>
      <c r="B3" s="1"/>
      <c r="C3" s="8" t="s">
        <v>1</v>
      </c>
      <c r="D3" s="1"/>
      <c r="E3" s="1"/>
      <c r="F3" s="1"/>
      <c r="G3" s="3"/>
      <c r="H3" s="4"/>
      <c r="I3" s="9" t="str">
        <f>HYPERLINK("http://en.wikipedia.org/wiki/Impact_factor","http://en.wikipedia.org/wiki/Impact_factor")</f>
        <v>http://en.wikipedia.org/wiki/Impact_factor</v>
      </c>
      <c r="J3" s="5"/>
    </row>
    <row r="4" spans="1:12" ht="72">
      <c r="A4" s="134" t="s">
        <v>2</v>
      </c>
      <c r="B4" s="134" t="s">
        <v>3</v>
      </c>
      <c r="C4" s="133" t="s">
        <v>4</v>
      </c>
      <c r="D4" s="135" t="s">
        <v>8</v>
      </c>
      <c r="E4" s="135"/>
      <c r="F4" s="135" t="s">
        <v>227</v>
      </c>
      <c r="G4" s="135" t="s">
        <v>9</v>
      </c>
      <c r="H4" s="133" t="s">
        <v>10</v>
      </c>
      <c r="I4" s="136" t="s">
        <v>11</v>
      </c>
      <c r="J4" s="136" t="s">
        <v>12</v>
      </c>
      <c r="K4" s="137"/>
      <c r="L4" s="138">
        <v>2016</v>
      </c>
    </row>
    <row r="5" spans="1:12">
      <c r="A5" s="102">
        <v>1</v>
      </c>
      <c r="B5" s="123">
        <v>1</v>
      </c>
      <c r="C5" s="161" t="s">
        <v>117</v>
      </c>
      <c r="D5" s="102" t="s">
        <v>118</v>
      </c>
      <c r="E5" s="102" t="s">
        <v>219</v>
      </c>
      <c r="F5" s="102"/>
      <c r="G5" s="103"/>
      <c r="H5" s="162" t="str">
        <f>HYPERLINK("http://pubs.acs.org/journal/ascecg","http://pubs.acs.org/journal/ascecg")</f>
        <v>http://pubs.acs.org/journal/ascecg</v>
      </c>
      <c r="I5" s="105"/>
      <c r="J5" s="106">
        <v>4.593</v>
      </c>
      <c r="K5" s="137"/>
      <c r="L5" s="138"/>
    </row>
    <row r="6" spans="1:12">
      <c r="A6" s="102">
        <v>2</v>
      </c>
      <c r="B6" s="123">
        <v>1</v>
      </c>
      <c r="C6" s="161" t="s">
        <v>104</v>
      </c>
      <c r="D6" s="102" t="s">
        <v>105</v>
      </c>
      <c r="E6" s="102" t="s">
        <v>219</v>
      </c>
      <c r="F6" s="102"/>
      <c r="G6" s="103"/>
      <c r="H6" s="162" t="str">
        <f>HYPERLINK("http://www.journals.elsevier.com/applied-ergonomics/","http://www.journals.elsevier.com/applied-ergonomics/")</f>
        <v>http://www.journals.elsevier.com/applied-ergonomics/</v>
      </c>
      <c r="I6" s="105"/>
      <c r="J6" s="106">
        <v>2.02</v>
      </c>
      <c r="K6" s="137"/>
      <c r="L6" s="139">
        <v>1.7130000000000001</v>
      </c>
    </row>
    <row r="7" spans="1:12">
      <c r="A7" s="102">
        <v>3</v>
      </c>
      <c r="B7" s="123">
        <v>1</v>
      </c>
      <c r="C7" s="163" t="s">
        <v>93</v>
      </c>
      <c r="D7" s="102" t="s">
        <v>94</v>
      </c>
      <c r="E7" s="102" t="s">
        <v>219</v>
      </c>
      <c r="F7" s="102"/>
      <c r="G7" s="103"/>
      <c r="H7" s="161" t="s">
        <v>96</v>
      </c>
      <c r="I7" s="105"/>
      <c r="J7" s="105"/>
      <c r="K7" s="137"/>
      <c r="L7" s="138"/>
    </row>
    <row r="8" spans="1:12">
      <c r="A8" s="102">
        <v>4</v>
      </c>
      <c r="B8" s="123">
        <v>1</v>
      </c>
      <c r="C8" s="161" t="s">
        <v>106</v>
      </c>
      <c r="D8" s="102" t="s">
        <v>105</v>
      </c>
      <c r="E8" s="102" t="s">
        <v>219</v>
      </c>
      <c r="F8" s="102"/>
      <c r="G8" s="103"/>
      <c r="H8" s="162" t="str">
        <f>HYPERLINK("http://www.journals.elsevier.com/design-studies/","http://www.journals.elsevier.com/design-studies/")</f>
        <v>http://www.journals.elsevier.com/design-studies/</v>
      </c>
      <c r="I8" s="105"/>
      <c r="J8" s="106">
        <v>1.304</v>
      </c>
      <c r="K8" s="137"/>
      <c r="L8" s="139">
        <v>2.0699999999999998</v>
      </c>
    </row>
    <row r="9" spans="1:12" s="34" customFormat="1">
      <c r="A9" s="102">
        <v>5</v>
      </c>
      <c r="B9" s="123">
        <v>1</v>
      </c>
      <c r="C9" s="161" t="s">
        <v>86</v>
      </c>
      <c r="D9" s="102" t="s">
        <v>217</v>
      </c>
      <c r="E9" s="102" t="s">
        <v>88</v>
      </c>
      <c r="F9" s="102"/>
      <c r="G9" s="103"/>
      <c r="H9" s="163" t="s">
        <v>89</v>
      </c>
      <c r="I9" s="105"/>
      <c r="J9" s="106">
        <v>1.55</v>
      </c>
      <c r="K9" s="137"/>
      <c r="L9" s="139">
        <v>1.764</v>
      </c>
    </row>
    <row r="10" spans="1:12" s="34" customFormat="1">
      <c r="A10" s="102">
        <v>6</v>
      </c>
      <c r="B10" s="123">
        <v>1</v>
      </c>
      <c r="C10" s="161" t="s">
        <v>107</v>
      </c>
      <c r="D10" s="102" t="s">
        <v>105</v>
      </c>
      <c r="E10" s="102" t="s">
        <v>219</v>
      </c>
      <c r="F10" s="102"/>
      <c r="G10" s="103">
        <v>1</v>
      </c>
      <c r="H10" s="162" t="str">
        <f>HYPERLINK("http://onlinelibrary.wiley.com/journal/10.1111/(ISSN)1369-7625","http://onlinelibrary.wiley.com/journal/10.1111/(ISSN)1369-7625")</f>
        <v>http://onlinelibrary.wiley.com/journal/10.1111/(ISSN)1369-7625</v>
      </c>
      <c r="I10" s="105"/>
      <c r="J10" s="106">
        <v>2.8519999999999999</v>
      </c>
      <c r="K10" s="137"/>
      <c r="L10" s="139">
        <v>3.2069999999999999</v>
      </c>
    </row>
    <row r="11" spans="1:12" s="34" customFormat="1">
      <c r="A11" s="102">
        <v>7</v>
      </c>
      <c r="B11" s="123">
        <v>1</v>
      </c>
      <c r="C11" s="161" t="s">
        <v>97</v>
      </c>
      <c r="D11" s="102" t="s">
        <v>94</v>
      </c>
      <c r="E11" s="102" t="s">
        <v>219</v>
      </c>
      <c r="F11" s="102"/>
      <c r="G11" s="103"/>
      <c r="H11" s="162" t="str">
        <f>HYPERLINK("http://pubs.acs.org/journal/iecred","http://pubs.acs.org/journal/iecred")</f>
        <v>http://pubs.acs.org/journal/iecred</v>
      </c>
      <c r="I11" s="105"/>
      <c r="J11" s="106">
        <v>2.2349999999999999</v>
      </c>
      <c r="K11" s="137"/>
      <c r="L11" s="138"/>
    </row>
    <row r="12" spans="1:12" s="34" customFormat="1">
      <c r="A12" s="102">
        <v>8</v>
      </c>
      <c r="B12" s="123">
        <v>1</v>
      </c>
      <c r="C12" s="161" t="s">
        <v>130</v>
      </c>
      <c r="D12" s="102" t="s">
        <v>131</v>
      </c>
      <c r="E12" s="102" t="s">
        <v>219</v>
      </c>
      <c r="F12" s="102"/>
      <c r="G12" s="103"/>
      <c r="H12" s="162"/>
      <c r="I12" s="105"/>
      <c r="J12" s="106"/>
      <c r="K12" s="137"/>
      <c r="L12" s="138"/>
    </row>
    <row r="13" spans="1:12" s="34" customFormat="1">
      <c r="A13" s="102">
        <v>9</v>
      </c>
      <c r="B13" s="123">
        <v>1</v>
      </c>
      <c r="C13" s="161" t="s">
        <v>120</v>
      </c>
      <c r="D13" s="102" t="s">
        <v>222</v>
      </c>
      <c r="E13" s="102" t="s">
        <v>219</v>
      </c>
      <c r="F13" s="102"/>
      <c r="G13" s="103">
        <v>31</v>
      </c>
      <c r="H13" s="162" t="s">
        <v>122</v>
      </c>
      <c r="I13" s="105"/>
      <c r="J13" s="106"/>
      <c r="K13" s="137"/>
      <c r="L13" s="138"/>
    </row>
    <row r="14" spans="1:12" s="34" customFormat="1">
      <c r="A14" s="102">
        <v>10</v>
      </c>
      <c r="B14" s="123">
        <v>1</v>
      </c>
      <c r="C14" s="161" t="s">
        <v>98</v>
      </c>
      <c r="D14" s="102" t="s">
        <v>94</v>
      </c>
      <c r="E14" s="102" t="s">
        <v>219</v>
      </c>
      <c r="F14" s="102"/>
      <c r="G14" s="103">
        <v>1</v>
      </c>
      <c r="H14" s="162" t="str">
        <f>HYPERLINK("http://onlinelibrary.wiley.com/journal/10.1002/(ISSN)1097-4628","http://onlinelibrary.wiley.com/journal/10.1002/(ISSN)1097-4628")</f>
        <v>http://onlinelibrary.wiley.com/journal/10.1002/(ISSN)1097-4628</v>
      </c>
      <c r="I14" s="105"/>
      <c r="J14" s="106"/>
      <c r="K14" s="137"/>
      <c r="L14" s="138"/>
    </row>
    <row r="15" spans="1:12" s="34" customFormat="1">
      <c r="A15" s="102">
        <v>11</v>
      </c>
      <c r="B15" s="123">
        <v>1</v>
      </c>
      <c r="C15" s="161" t="s">
        <v>123</v>
      </c>
      <c r="D15" s="102" t="s">
        <v>222</v>
      </c>
      <c r="E15" s="102" t="s">
        <v>219</v>
      </c>
      <c r="F15" s="102"/>
      <c r="G15" s="103">
        <v>4</v>
      </c>
      <c r="H15" s="162" t="str">
        <f>HYPERLINK("http://www.astm.org/DIGITAL_LIBRARY/JOURNALS/JAI/jai_main.html","http://www.astm.org/DIGITAL_LIBRARY/JOURNALS/JAI/jai_main.html")</f>
        <v>http://www.astm.org/DIGITAL_LIBRARY/JOURNALS/JAI/jai_main.html</v>
      </c>
      <c r="I15" s="105"/>
      <c r="J15" s="106"/>
      <c r="K15" s="137"/>
      <c r="L15" s="138"/>
    </row>
    <row r="16" spans="1:12" s="34" customFormat="1">
      <c r="A16" s="102">
        <v>12</v>
      </c>
      <c r="B16" s="123">
        <v>1</v>
      </c>
      <c r="C16" s="161" t="s">
        <v>112</v>
      </c>
      <c r="D16" s="102" t="s">
        <v>105</v>
      </c>
      <c r="E16" s="102" t="s">
        <v>219</v>
      </c>
      <c r="F16" s="102"/>
      <c r="G16" s="103"/>
      <c r="H16" s="162" t="str">
        <f>HYPERLINK("http://www.journals.elsevier.com/journal-of-biomechanics/","http://www.journals.elsevier.com/journal-of-biomechanics/")</f>
        <v>http://www.journals.elsevier.com/journal-of-biomechanics/</v>
      </c>
      <c r="I16" s="105"/>
      <c r="J16" s="106">
        <v>2.496</v>
      </c>
      <c r="K16" s="137"/>
      <c r="L16" s="139">
        <v>2.431</v>
      </c>
    </row>
    <row r="17" spans="1:12" s="34" customFormat="1">
      <c r="A17" s="102">
        <v>13</v>
      </c>
      <c r="B17" s="123">
        <v>1</v>
      </c>
      <c r="C17" s="161" t="s">
        <v>100</v>
      </c>
      <c r="D17" s="102" t="s">
        <v>94</v>
      </c>
      <c r="E17" s="102" t="s">
        <v>219</v>
      </c>
      <c r="F17" s="102"/>
      <c r="G17" s="103">
        <v>1</v>
      </c>
      <c r="H17" s="162" t="s">
        <v>101</v>
      </c>
      <c r="I17" s="105"/>
      <c r="J17" s="106">
        <v>1.462</v>
      </c>
      <c r="K17" s="137"/>
      <c r="L17" s="138"/>
    </row>
    <row r="18" spans="1:12">
      <c r="A18" s="102">
        <v>14</v>
      </c>
      <c r="B18" s="123">
        <v>1</v>
      </c>
      <c r="C18" s="161" t="s">
        <v>113</v>
      </c>
      <c r="D18" s="102" t="s">
        <v>105</v>
      </c>
      <c r="E18" s="102" t="s">
        <v>219</v>
      </c>
      <c r="F18" s="102"/>
      <c r="G18" s="103"/>
      <c r="H18" s="162" t="str">
        <f>HYPERLINK("http://www.tandfonline.com/toc/cjen20/current#.VCsNHvldXPs","http://www.tandfonline.com/toc/cjen20/current#.VCsNHvldXPs")</f>
        <v>http://www.tandfonline.com/toc/cjen20/current#.VCsNHvldXPs</v>
      </c>
      <c r="I18" s="105"/>
      <c r="J18" s="106">
        <v>1.381</v>
      </c>
      <c r="K18" s="137"/>
      <c r="L18" s="139">
        <v>1.946</v>
      </c>
    </row>
    <row r="19" spans="1:12">
      <c r="A19" s="102">
        <v>15</v>
      </c>
      <c r="B19" s="123">
        <v>1</v>
      </c>
      <c r="C19" s="161" t="s">
        <v>125</v>
      </c>
      <c r="D19" s="102" t="s">
        <v>126</v>
      </c>
      <c r="E19" s="102" t="s">
        <v>219</v>
      </c>
      <c r="F19" s="102"/>
      <c r="G19" s="103">
        <v>2</v>
      </c>
      <c r="H19" s="162" t="s">
        <v>127</v>
      </c>
      <c r="I19" s="105"/>
      <c r="J19" s="106"/>
      <c r="K19" s="137"/>
      <c r="L19" s="138"/>
    </row>
    <row r="20" spans="1:12">
      <c r="A20" s="102">
        <v>16</v>
      </c>
      <c r="B20" s="123">
        <v>1</v>
      </c>
      <c r="C20" s="161" t="s">
        <v>128</v>
      </c>
      <c r="D20" s="102" t="s">
        <v>126</v>
      </c>
      <c r="E20" s="102" t="s">
        <v>219</v>
      </c>
      <c r="F20" s="102"/>
      <c r="G20" s="103">
        <v>1</v>
      </c>
      <c r="H20" s="162" t="str">
        <f>HYPERLINK("http://jpf.sagepub.com/","http://jpf.sagepub.com/")</f>
        <v>http://jpf.sagepub.com/</v>
      </c>
      <c r="I20" s="105"/>
      <c r="J20" s="106">
        <v>1.1200000000000001</v>
      </c>
      <c r="K20" s="137"/>
      <c r="L20" s="138"/>
    </row>
    <row r="21" spans="1:12">
      <c r="A21" s="102">
        <v>17</v>
      </c>
      <c r="B21" s="123">
        <v>1</v>
      </c>
      <c r="C21" s="161" t="s">
        <v>129</v>
      </c>
      <c r="D21" s="102" t="s">
        <v>126</v>
      </c>
      <c r="E21" s="102" t="s">
        <v>219</v>
      </c>
      <c r="F21" s="102"/>
      <c r="G21" s="103">
        <v>9</v>
      </c>
      <c r="H21" s="162" t="str">
        <f>HYPERLINK("http://www.astm.org/DIGITAL_LIBRARY/JOURNALS/TESTEVAL/","http://www.astm.org/DIGITAL_LIBRARY/JOURNALS/TESTEVAL/")</f>
        <v>http://www.astm.org/DIGITAL_LIBRARY/JOURNALS/TESTEVAL/</v>
      </c>
      <c r="I21" s="105"/>
      <c r="J21" s="106">
        <v>0.27900000000000003</v>
      </c>
      <c r="K21" s="142"/>
      <c r="L21" s="138"/>
    </row>
    <row r="22" spans="1:12">
      <c r="A22" s="102">
        <v>18</v>
      </c>
      <c r="B22" s="123">
        <v>1</v>
      </c>
      <c r="C22" s="161" t="s">
        <v>124</v>
      </c>
      <c r="D22" s="102" t="s">
        <v>222</v>
      </c>
      <c r="E22" s="102" t="s">
        <v>219</v>
      </c>
      <c r="F22" s="102"/>
      <c r="G22" s="103">
        <v>32</v>
      </c>
      <c r="H22" s="162" t="str">
        <f>HYPERLINK("http://onlinelibrary.wiley.com/journal/10.1002/(ISSN)1099-1522","http://onlinelibrary.wiley.com/journal/10.1002/(ISSN)1099-1522")</f>
        <v>http://onlinelibrary.wiley.com/journal/10.1002/(ISSN)1099-1522</v>
      </c>
      <c r="I22" s="105"/>
      <c r="J22" s="106">
        <v>1.71</v>
      </c>
      <c r="K22" s="137"/>
      <c r="L22" s="141">
        <v>1.292</v>
      </c>
    </row>
    <row r="23" spans="1:12" ht="16">
      <c r="A23" s="102">
        <v>19</v>
      </c>
      <c r="B23" s="123">
        <v>1</v>
      </c>
      <c r="C23" s="161" t="s">
        <v>102</v>
      </c>
      <c r="D23" s="102" t="s">
        <v>94</v>
      </c>
      <c r="E23" s="102" t="s">
        <v>219</v>
      </c>
      <c r="F23" s="102"/>
      <c r="G23" s="103">
        <v>1</v>
      </c>
      <c r="H23" s="162" t="str">
        <f>HYPERLINK("http://www.journals.elsevier.com/polymer/","http://www.journals.elsevier.com/polymer/")</f>
        <v>http://www.journals.elsevier.com/polymer/</v>
      </c>
      <c r="I23" s="105"/>
      <c r="J23" s="106">
        <v>3.766</v>
      </c>
      <c r="K23" s="140"/>
      <c r="L23" s="138"/>
    </row>
    <row r="24" spans="1:12">
      <c r="A24" s="102">
        <v>20</v>
      </c>
      <c r="B24" s="123">
        <v>1</v>
      </c>
      <c r="C24" s="161" t="s">
        <v>103</v>
      </c>
      <c r="D24" s="102" t="s">
        <v>94</v>
      </c>
      <c r="E24" s="102" t="s">
        <v>219</v>
      </c>
      <c r="F24" s="102"/>
      <c r="G24" s="103">
        <v>1</v>
      </c>
      <c r="H24" s="162" t="str">
        <f>HYPERLINK("http://onlinelibrary.wiley.com/journal/10.1002/(ISSN)1097-0126","http://onlinelibrary.wiley.com/journal/10.1002/(ISSN)1097-0126")</f>
        <v>http://onlinelibrary.wiley.com/journal/10.1002/(ISSN)1097-0126</v>
      </c>
      <c r="I24" s="105"/>
      <c r="J24" s="106">
        <v>2.2469999999999999</v>
      </c>
      <c r="K24" s="137"/>
      <c r="L24" s="138"/>
    </row>
    <row r="25" spans="1:12">
      <c r="A25" s="102">
        <v>21</v>
      </c>
      <c r="B25" s="123">
        <v>1</v>
      </c>
      <c r="C25" s="161" t="s">
        <v>90</v>
      </c>
      <c r="D25" s="102" t="s">
        <v>91</v>
      </c>
      <c r="E25" s="102" t="s">
        <v>88</v>
      </c>
      <c r="F25" s="102"/>
      <c r="G25" s="103">
        <v>1</v>
      </c>
      <c r="H25" s="162" t="str">
        <f>HYPERLINK("http://www.emeraldinsight.com/loi/qmr","http://www.emeraldinsight.com/loi/qmr")</f>
        <v>http://www.emeraldinsight.com/loi/qmr</v>
      </c>
      <c r="I25" s="105" t="s">
        <v>19</v>
      </c>
      <c r="J25" s="106"/>
      <c r="K25" s="137"/>
      <c r="L25" s="138"/>
    </row>
    <row r="26" spans="1:12">
      <c r="A26" s="102">
        <v>22</v>
      </c>
      <c r="B26" s="123">
        <v>1</v>
      </c>
      <c r="C26" s="161" t="s">
        <v>119</v>
      </c>
      <c r="D26" s="102" t="s">
        <v>118</v>
      </c>
      <c r="E26" s="102" t="s">
        <v>219</v>
      </c>
      <c r="F26" s="102"/>
      <c r="G26" s="103"/>
      <c r="H26" s="162" t="str">
        <f>HYPERLINK("http://www.scmr.com/","http://www.scmr.com/")</f>
        <v>http://www.scmr.com/</v>
      </c>
      <c r="I26" s="105"/>
      <c r="J26" s="106"/>
      <c r="K26" s="137"/>
      <c r="L26" s="138"/>
    </row>
    <row r="27" spans="1:12">
      <c r="A27" s="102">
        <v>23</v>
      </c>
      <c r="B27" s="123">
        <v>1</v>
      </c>
      <c r="C27" s="161" t="s">
        <v>92</v>
      </c>
      <c r="D27" s="102" t="s">
        <v>91</v>
      </c>
      <c r="E27" s="102" t="s">
        <v>88</v>
      </c>
      <c r="F27" s="102"/>
      <c r="G27" s="103">
        <v>1</v>
      </c>
      <c r="H27" s="162" t="str">
        <f>HYPERLINK("http://universalresearchjournals.org/ujmbr/","http://universalresearchjournals.org/ujmbr/")</f>
        <v>http://universalresearchjournals.org/ujmbr/</v>
      </c>
      <c r="I27" s="105"/>
      <c r="J27" s="106"/>
      <c r="K27" s="137"/>
      <c r="L27" s="138"/>
    </row>
    <row r="28" spans="1:12">
      <c r="A28" s="102">
        <v>24</v>
      </c>
      <c r="B28" s="123">
        <v>1</v>
      </c>
      <c r="C28" s="161" t="s">
        <v>225</v>
      </c>
      <c r="D28" s="102" t="s">
        <v>118</v>
      </c>
      <c r="E28" s="102" t="s">
        <v>219</v>
      </c>
      <c r="F28" s="164" t="s">
        <v>228</v>
      </c>
      <c r="G28" s="103">
        <v>1</v>
      </c>
      <c r="H28" s="162" t="s">
        <v>226</v>
      </c>
      <c r="I28" s="105"/>
      <c r="J28" s="106">
        <v>3.28</v>
      </c>
      <c r="K28" s="137"/>
      <c r="L28" s="138"/>
    </row>
    <row r="29" spans="1:12">
      <c r="A29" s="102">
        <v>25</v>
      </c>
      <c r="B29" s="123">
        <v>1</v>
      </c>
      <c r="C29" s="161" t="s">
        <v>223</v>
      </c>
      <c r="D29" s="102" t="s">
        <v>118</v>
      </c>
      <c r="E29" s="102" t="s">
        <v>219</v>
      </c>
      <c r="F29" s="164" t="s">
        <v>228</v>
      </c>
      <c r="G29" s="103">
        <v>1</v>
      </c>
      <c r="H29" s="162" t="s">
        <v>224</v>
      </c>
      <c r="I29" s="105"/>
      <c r="J29" s="106"/>
      <c r="K29" s="137"/>
      <c r="L29" s="138"/>
    </row>
    <row r="30" spans="1:12">
      <c r="A30" s="102">
        <v>26</v>
      </c>
      <c r="B30" s="126">
        <v>2</v>
      </c>
      <c r="C30" s="161" t="s">
        <v>110</v>
      </c>
      <c r="D30" s="102" t="s">
        <v>105</v>
      </c>
      <c r="E30" s="102" t="s">
        <v>219</v>
      </c>
      <c r="F30" s="102"/>
      <c r="G30" s="103">
        <v>2</v>
      </c>
      <c r="H30" s="162" t="str">
        <f>HYPERLINK("http://www.patientcompliancemedia.com/","http://www.patientcompliancemedia.com/")</f>
        <v>http://www.patientcompliancemedia.com/</v>
      </c>
      <c r="I30" s="105"/>
      <c r="J30" s="106"/>
      <c r="K30" s="137"/>
      <c r="L30" s="137"/>
    </row>
    <row r="31" spans="1:12" s="34" customFormat="1">
      <c r="A31" s="102">
        <v>27</v>
      </c>
      <c r="B31" s="126">
        <v>2</v>
      </c>
      <c r="C31" s="161" t="s">
        <v>99</v>
      </c>
      <c r="D31" s="102" t="s">
        <v>94</v>
      </c>
      <c r="E31" s="102" t="s">
        <v>219</v>
      </c>
      <c r="F31" s="102"/>
      <c r="G31" s="103"/>
      <c r="H31" s="162" t="str">
        <f>HYPERLINK("http://www.aspbs.com/jbmbe.html","http://www.aspbs.com/jbmbe.html")</f>
        <v>http://www.aspbs.com/jbmbe.html</v>
      </c>
      <c r="I31" s="105"/>
      <c r="J31" s="106"/>
      <c r="K31" s="137"/>
      <c r="L31" s="137"/>
    </row>
    <row r="32" spans="1:12">
      <c r="A32" s="102">
        <v>28</v>
      </c>
      <c r="B32" s="165">
        <v>3</v>
      </c>
      <c r="C32" s="161" t="s">
        <v>114</v>
      </c>
      <c r="D32" s="102" t="s">
        <v>105</v>
      </c>
      <c r="E32" s="102" t="s">
        <v>219</v>
      </c>
      <c r="F32" s="102"/>
      <c r="G32" s="103">
        <v>2</v>
      </c>
      <c r="H32" s="162" t="s">
        <v>115</v>
      </c>
      <c r="I32" s="105"/>
      <c r="J32" s="106"/>
      <c r="K32" s="137"/>
      <c r="L32" s="138"/>
    </row>
    <row r="33" spans="1:12">
      <c r="A33" s="102">
        <v>29</v>
      </c>
      <c r="B33" s="165">
        <v>3</v>
      </c>
      <c r="C33" s="161" t="s">
        <v>116</v>
      </c>
      <c r="D33" s="102" t="s">
        <v>105</v>
      </c>
      <c r="E33" s="102" t="s">
        <v>219</v>
      </c>
      <c r="F33" s="102"/>
      <c r="G33" s="103">
        <v>3</v>
      </c>
      <c r="H33" s="162" t="str">
        <f>HYPERLINK("http://www.packworld.com/","http://www.packworld.com/")</f>
        <v>http://www.packworld.com/</v>
      </c>
      <c r="I33" s="105"/>
      <c r="J33" s="106"/>
      <c r="K33" s="137"/>
      <c r="L33" s="138"/>
    </row>
    <row r="34" spans="1:12" ht="20">
      <c r="A34" s="1"/>
      <c r="B34" s="1"/>
      <c r="C34" s="4"/>
      <c r="D34" s="1"/>
      <c r="E34" s="1"/>
      <c r="F34" s="1"/>
      <c r="G34" s="3"/>
      <c r="H34" s="4"/>
      <c r="I34" s="5"/>
      <c r="J34" s="5"/>
      <c r="L34" s="6"/>
    </row>
    <row r="35" spans="1:12" ht="20">
      <c r="A35" s="1"/>
      <c r="B35" s="1"/>
      <c r="C35" s="4"/>
      <c r="D35" s="1"/>
      <c r="E35" s="1"/>
      <c r="F35" s="1"/>
      <c r="G35" s="3"/>
      <c r="H35" s="4"/>
      <c r="I35" s="5"/>
      <c r="J35" s="5"/>
      <c r="L35" s="6"/>
    </row>
    <row r="36" spans="1:12" ht="20">
      <c r="A36" s="1"/>
      <c r="B36" s="1"/>
      <c r="C36" s="4"/>
      <c r="D36" s="1"/>
      <c r="E36" s="1"/>
      <c r="F36" s="1"/>
      <c r="G36" s="3"/>
      <c r="H36" s="4"/>
      <c r="I36" s="5"/>
      <c r="J36" s="5"/>
      <c r="L36" s="6"/>
    </row>
    <row r="37" spans="1:12" ht="20">
      <c r="A37" s="1"/>
      <c r="B37" s="1"/>
      <c r="C37" s="4"/>
      <c r="D37" s="1"/>
      <c r="E37" s="1"/>
      <c r="F37" s="1"/>
      <c r="G37" s="3"/>
      <c r="H37" s="4"/>
      <c r="I37" s="5"/>
      <c r="J37" s="5"/>
      <c r="L37" s="6"/>
    </row>
    <row r="38" spans="1:12" ht="20">
      <c r="A38" s="1"/>
      <c r="B38" s="1"/>
      <c r="C38" s="4"/>
      <c r="D38" s="1"/>
      <c r="E38" s="1"/>
      <c r="F38" s="1"/>
      <c r="G38" s="3"/>
      <c r="H38" s="4"/>
      <c r="I38" s="5"/>
      <c r="J38" s="5"/>
      <c r="L38" s="6"/>
    </row>
    <row r="39" spans="1:12" ht="20">
      <c r="A39" s="1"/>
      <c r="B39" s="1"/>
      <c r="C39" s="4"/>
      <c r="D39" s="1"/>
      <c r="E39" s="1"/>
      <c r="F39" s="1"/>
      <c r="G39" s="3"/>
      <c r="H39" s="4"/>
      <c r="I39" s="5"/>
      <c r="J39" s="5"/>
      <c r="L39" s="6"/>
    </row>
    <row r="40" spans="1:12" ht="20">
      <c r="A40" s="1"/>
      <c r="B40" s="1"/>
      <c r="C40" s="4"/>
      <c r="D40" s="1"/>
      <c r="E40" s="1"/>
      <c r="F40" s="1"/>
      <c r="G40" s="3"/>
      <c r="H40" s="4"/>
      <c r="I40" s="5"/>
      <c r="J40" s="5"/>
      <c r="L40" s="6"/>
    </row>
    <row r="41" spans="1:12" ht="20">
      <c r="A41" s="1"/>
      <c r="B41" s="1"/>
      <c r="C41" s="4"/>
      <c r="D41" s="1"/>
      <c r="E41" s="1"/>
      <c r="F41" s="1"/>
      <c r="G41" s="3"/>
      <c r="H41" s="4"/>
      <c r="I41" s="5"/>
      <c r="J41" s="5"/>
      <c r="L41" s="6"/>
    </row>
    <row r="42" spans="1:12" ht="20">
      <c r="A42" s="1"/>
      <c r="B42" s="1"/>
      <c r="C42" s="4"/>
      <c r="D42" s="1"/>
      <c r="E42" s="1"/>
      <c r="F42" s="1"/>
      <c r="G42" s="3"/>
      <c r="H42" s="4"/>
      <c r="I42" s="5"/>
      <c r="J42" s="5"/>
      <c r="L42" s="6"/>
    </row>
    <row r="43" spans="1:12" ht="20">
      <c r="A43" s="1"/>
      <c r="B43" s="1"/>
      <c r="C43" s="4"/>
      <c r="D43" s="1"/>
      <c r="E43" s="1"/>
      <c r="F43" s="1"/>
      <c r="G43" s="3"/>
      <c r="H43" s="4"/>
      <c r="I43" s="5"/>
      <c r="J43" s="5"/>
      <c r="L43" s="6"/>
    </row>
    <row r="44" spans="1:12" ht="20">
      <c r="A44" s="1"/>
      <c r="B44" s="1"/>
      <c r="C44" s="4"/>
      <c r="D44" s="1"/>
      <c r="E44" s="1"/>
      <c r="F44" s="1"/>
      <c r="G44" s="3"/>
      <c r="H44" s="4"/>
      <c r="I44" s="5"/>
      <c r="J44" s="5"/>
      <c r="L44" s="6"/>
    </row>
    <row r="45" spans="1:12" ht="20">
      <c r="A45" s="1"/>
      <c r="B45" s="1"/>
      <c r="C45" s="4"/>
      <c r="D45" s="1"/>
      <c r="E45" s="1"/>
      <c r="F45" s="1"/>
      <c r="G45" s="3"/>
      <c r="H45" s="4"/>
      <c r="I45" s="5"/>
      <c r="J45" s="5"/>
      <c r="L45" s="6"/>
    </row>
    <row r="46" spans="1:12" ht="20">
      <c r="A46" s="1"/>
      <c r="B46" s="1"/>
      <c r="C46" s="4"/>
      <c r="D46" s="1"/>
      <c r="E46" s="1"/>
      <c r="F46" s="1"/>
      <c r="G46" s="3"/>
      <c r="H46" s="4"/>
      <c r="I46" s="5"/>
      <c r="J46" s="5"/>
      <c r="L46" s="6"/>
    </row>
    <row r="47" spans="1:12" ht="20">
      <c r="A47" s="1"/>
      <c r="B47" s="1"/>
      <c r="C47" s="4"/>
      <c r="D47" s="1"/>
      <c r="E47" s="1"/>
      <c r="F47" s="1"/>
      <c r="G47" s="3"/>
      <c r="H47" s="4"/>
      <c r="I47" s="5"/>
      <c r="J47" s="5"/>
      <c r="L47" s="6"/>
    </row>
    <row r="48" spans="1:12" ht="20">
      <c r="A48" s="1"/>
      <c r="B48" s="1"/>
      <c r="C48" s="4"/>
      <c r="D48" s="1"/>
      <c r="E48" s="1"/>
      <c r="F48" s="1"/>
      <c r="G48" s="3"/>
      <c r="H48" s="4"/>
      <c r="I48" s="5"/>
      <c r="J48" s="5"/>
      <c r="L48" s="6"/>
    </row>
    <row r="49" spans="1:12" ht="20">
      <c r="A49" s="1"/>
      <c r="B49" s="1"/>
      <c r="C49" s="4"/>
      <c r="D49" s="1"/>
      <c r="E49" s="1"/>
      <c r="F49" s="1"/>
      <c r="G49" s="3"/>
      <c r="H49" s="4"/>
      <c r="I49" s="5"/>
      <c r="J49" s="5"/>
      <c r="L49" s="6"/>
    </row>
    <row r="50" spans="1:12" ht="20">
      <c r="A50" s="1"/>
      <c r="B50" s="1"/>
      <c r="C50" s="4"/>
      <c r="D50" s="1"/>
      <c r="E50" s="1"/>
      <c r="F50" s="1"/>
      <c r="G50" s="3"/>
      <c r="H50" s="4"/>
      <c r="I50" s="5"/>
      <c r="J50" s="5"/>
      <c r="L50" s="6"/>
    </row>
    <row r="51" spans="1:12" ht="20">
      <c r="A51" s="1"/>
      <c r="B51" s="1"/>
      <c r="C51" s="4"/>
      <c r="D51" s="1"/>
      <c r="E51" s="1"/>
      <c r="F51" s="1"/>
      <c r="G51" s="3"/>
      <c r="H51" s="4"/>
      <c r="I51" s="5"/>
      <c r="J51" s="5"/>
      <c r="L51" s="6"/>
    </row>
    <row r="52" spans="1:12" ht="20">
      <c r="A52" s="1"/>
      <c r="B52" s="1"/>
      <c r="C52" s="4"/>
      <c r="D52" s="1"/>
      <c r="E52" s="1"/>
      <c r="F52" s="1"/>
      <c r="G52" s="3"/>
      <c r="H52" s="4"/>
      <c r="I52" s="5"/>
      <c r="J52" s="5"/>
      <c r="L52" s="6"/>
    </row>
    <row r="53" spans="1:12" ht="20">
      <c r="A53" s="1"/>
      <c r="B53" s="1"/>
      <c r="C53" s="4"/>
      <c r="D53" s="1"/>
      <c r="E53" s="1"/>
      <c r="F53" s="1"/>
      <c r="G53" s="3"/>
      <c r="H53" s="4"/>
      <c r="I53" s="5"/>
      <c r="J53" s="5"/>
      <c r="L53" s="6"/>
    </row>
    <row r="54" spans="1:12" ht="20">
      <c r="A54" s="1"/>
      <c r="B54" s="1"/>
      <c r="C54" s="4"/>
      <c r="D54" s="1"/>
      <c r="E54" s="1"/>
      <c r="F54" s="1"/>
      <c r="G54" s="3"/>
      <c r="H54" s="4"/>
      <c r="I54" s="5"/>
      <c r="J54" s="5"/>
      <c r="L54" s="6"/>
    </row>
    <row r="55" spans="1:12" ht="20">
      <c r="A55" s="1"/>
      <c r="B55" s="1"/>
      <c r="C55" s="4"/>
      <c r="D55" s="1"/>
      <c r="E55" s="1"/>
      <c r="F55" s="1"/>
      <c r="G55" s="3"/>
      <c r="H55" s="4"/>
      <c r="I55" s="5"/>
      <c r="J55" s="5"/>
      <c r="L55" s="6"/>
    </row>
    <row r="56" spans="1:12" ht="20">
      <c r="A56" s="1"/>
      <c r="B56" s="1"/>
      <c r="C56" s="4"/>
      <c r="D56" s="1"/>
      <c r="E56" s="1"/>
      <c r="F56" s="1"/>
      <c r="G56" s="3"/>
      <c r="H56" s="4"/>
      <c r="I56" s="5"/>
      <c r="J56" s="5"/>
      <c r="L56" s="6"/>
    </row>
    <row r="57" spans="1:12" ht="20">
      <c r="A57" s="1"/>
      <c r="B57" s="1"/>
      <c r="C57" s="4"/>
      <c r="D57" s="1"/>
      <c r="E57" s="1"/>
      <c r="F57" s="1"/>
      <c r="G57" s="3"/>
      <c r="H57" s="4"/>
      <c r="I57" s="5"/>
      <c r="J57" s="5"/>
      <c r="L57" s="6"/>
    </row>
    <row r="58" spans="1:12" ht="20">
      <c r="A58" s="1"/>
      <c r="B58" s="1"/>
      <c r="C58" s="4"/>
      <c r="D58" s="1"/>
      <c r="E58" s="1"/>
      <c r="F58" s="1"/>
      <c r="G58" s="3"/>
      <c r="H58" s="4"/>
      <c r="I58" s="5"/>
      <c r="J58" s="5"/>
      <c r="L58" s="6"/>
    </row>
    <row r="59" spans="1:12" ht="20">
      <c r="A59" s="1"/>
      <c r="B59" s="1"/>
      <c r="C59" s="4"/>
      <c r="D59" s="1"/>
      <c r="E59" s="1"/>
      <c r="F59" s="1"/>
      <c r="G59" s="3"/>
      <c r="H59" s="4"/>
      <c r="I59" s="5"/>
      <c r="J59" s="5"/>
      <c r="L59" s="6"/>
    </row>
    <row r="60" spans="1:12" ht="20">
      <c r="A60" s="1"/>
      <c r="B60" s="1"/>
      <c r="C60" s="4"/>
      <c r="D60" s="1"/>
      <c r="E60" s="1"/>
      <c r="F60" s="1"/>
      <c r="G60" s="3"/>
      <c r="H60" s="4"/>
      <c r="I60" s="5"/>
      <c r="J60" s="5"/>
      <c r="L60" s="6"/>
    </row>
    <row r="61" spans="1:12" ht="20">
      <c r="A61" s="1"/>
      <c r="B61" s="1"/>
      <c r="C61" s="4"/>
      <c r="D61" s="1"/>
      <c r="E61" s="1"/>
      <c r="F61" s="1"/>
      <c r="G61" s="3"/>
      <c r="H61" s="4"/>
      <c r="I61" s="5"/>
      <c r="J61" s="5"/>
      <c r="L61" s="6"/>
    </row>
    <row r="62" spans="1:12" ht="20">
      <c r="A62" s="1"/>
      <c r="B62" s="1"/>
      <c r="C62" s="4"/>
      <c r="D62" s="1"/>
      <c r="E62" s="1"/>
      <c r="F62" s="1"/>
      <c r="G62" s="3"/>
      <c r="H62" s="4"/>
      <c r="I62" s="5"/>
      <c r="J62" s="5"/>
      <c r="L62" s="6"/>
    </row>
    <row r="63" spans="1:12" ht="20">
      <c r="A63" s="1"/>
      <c r="B63" s="1"/>
      <c r="C63" s="4"/>
      <c r="D63" s="1"/>
      <c r="E63" s="1"/>
      <c r="F63" s="1"/>
      <c r="G63" s="3"/>
      <c r="H63" s="4"/>
      <c r="I63" s="5"/>
      <c r="J63" s="5"/>
      <c r="L63" s="6"/>
    </row>
    <row r="64" spans="1:12" ht="20">
      <c r="A64" s="1"/>
      <c r="B64" s="1"/>
      <c r="C64" s="4"/>
      <c r="D64" s="1"/>
      <c r="E64" s="1"/>
      <c r="F64" s="1"/>
      <c r="G64" s="3"/>
      <c r="H64" s="4"/>
      <c r="I64" s="5"/>
      <c r="J64" s="5"/>
      <c r="L64" s="6"/>
    </row>
    <row r="65" spans="1:12" ht="20">
      <c r="A65" s="1"/>
      <c r="B65" s="1"/>
      <c r="C65" s="4"/>
      <c r="D65" s="1"/>
      <c r="E65" s="1"/>
      <c r="F65" s="1"/>
      <c r="G65" s="3"/>
      <c r="H65" s="4"/>
      <c r="I65" s="5"/>
      <c r="J65" s="5"/>
      <c r="L65" s="6"/>
    </row>
    <row r="66" spans="1:12" ht="20">
      <c r="A66" s="1"/>
      <c r="B66" s="1"/>
      <c r="C66" s="4"/>
      <c r="D66" s="1"/>
      <c r="E66" s="1"/>
      <c r="F66" s="1"/>
      <c r="G66" s="3"/>
      <c r="H66" s="4"/>
      <c r="I66" s="5"/>
      <c r="J66" s="5"/>
      <c r="L66" s="6"/>
    </row>
    <row r="67" spans="1:12" ht="20">
      <c r="A67" s="1"/>
      <c r="B67" s="1"/>
      <c r="C67" s="4"/>
      <c r="D67" s="1"/>
      <c r="E67" s="1"/>
      <c r="F67" s="1"/>
      <c r="G67" s="3"/>
      <c r="H67" s="4"/>
      <c r="I67" s="5"/>
      <c r="J67" s="5"/>
      <c r="L67" s="6"/>
    </row>
    <row r="68" spans="1:12" ht="20">
      <c r="A68" s="1"/>
      <c r="B68" s="1"/>
      <c r="C68" s="4"/>
      <c r="D68" s="1"/>
      <c r="E68" s="1"/>
      <c r="F68" s="1"/>
      <c r="G68" s="3"/>
      <c r="H68" s="4"/>
      <c r="I68" s="5"/>
      <c r="J68" s="5"/>
      <c r="L68" s="6"/>
    </row>
    <row r="69" spans="1:12" ht="20">
      <c r="A69" s="1"/>
      <c r="B69" s="1"/>
      <c r="C69" s="4"/>
      <c r="D69" s="1"/>
      <c r="E69" s="1"/>
      <c r="F69" s="1"/>
      <c r="G69" s="3"/>
      <c r="H69" s="4"/>
      <c r="I69" s="5"/>
      <c r="J69" s="5"/>
      <c r="L69" s="6"/>
    </row>
    <row r="70" spans="1:12" ht="20">
      <c r="A70" s="1"/>
      <c r="B70" s="1"/>
      <c r="C70" s="4"/>
      <c r="D70" s="1"/>
      <c r="E70" s="1"/>
      <c r="F70" s="1"/>
      <c r="G70" s="3"/>
      <c r="H70" s="4"/>
      <c r="I70" s="5"/>
      <c r="J70" s="5"/>
      <c r="L70" s="6"/>
    </row>
    <row r="71" spans="1:12" ht="20">
      <c r="A71" s="1"/>
      <c r="B71" s="1"/>
      <c r="C71" s="4"/>
      <c r="D71" s="1"/>
      <c r="E71" s="1"/>
      <c r="F71" s="1"/>
      <c r="G71" s="3"/>
      <c r="H71" s="4"/>
      <c r="I71" s="5"/>
      <c r="J71" s="5"/>
      <c r="L71" s="6"/>
    </row>
    <row r="72" spans="1:12" ht="20">
      <c r="A72" s="1"/>
      <c r="B72" s="1"/>
      <c r="C72" s="4"/>
      <c r="D72" s="1"/>
      <c r="E72" s="1"/>
      <c r="F72" s="1"/>
      <c r="G72" s="3"/>
      <c r="H72" s="4"/>
      <c r="I72" s="5"/>
      <c r="J72" s="5"/>
      <c r="L72" s="6"/>
    </row>
    <row r="73" spans="1:12" ht="20">
      <c r="A73" s="1"/>
      <c r="B73" s="1"/>
      <c r="C73" s="4"/>
      <c r="D73" s="1"/>
      <c r="E73" s="1"/>
      <c r="F73" s="1"/>
      <c r="G73" s="3"/>
      <c r="H73" s="4"/>
      <c r="I73" s="5"/>
      <c r="J73" s="5"/>
      <c r="L73" s="6"/>
    </row>
    <row r="74" spans="1:12" ht="20">
      <c r="A74" s="1"/>
      <c r="B74" s="1"/>
      <c r="C74" s="4"/>
      <c r="D74" s="1"/>
      <c r="E74" s="1"/>
      <c r="F74" s="1"/>
      <c r="G74" s="3"/>
      <c r="H74" s="4"/>
      <c r="I74" s="5"/>
      <c r="J74" s="5"/>
      <c r="L74" s="6"/>
    </row>
    <row r="75" spans="1:12" ht="20">
      <c r="A75" s="1"/>
      <c r="B75" s="1"/>
      <c r="C75" s="4"/>
      <c r="D75" s="1"/>
      <c r="E75" s="1"/>
      <c r="F75" s="1"/>
      <c r="G75" s="3"/>
      <c r="H75" s="4"/>
      <c r="I75" s="5"/>
      <c r="J75" s="5"/>
      <c r="L75" s="6"/>
    </row>
    <row r="76" spans="1:12" ht="20">
      <c r="A76" s="1"/>
      <c r="B76" s="1"/>
      <c r="C76" s="4"/>
      <c r="D76" s="1"/>
      <c r="E76" s="1"/>
      <c r="F76" s="1"/>
      <c r="G76" s="3"/>
      <c r="H76" s="4"/>
      <c r="I76" s="5"/>
      <c r="J76" s="5"/>
      <c r="L76" s="6"/>
    </row>
    <row r="77" spans="1:12" ht="20">
      <c r="A77" s="1"/>
      <c r="B77" s="1"/>
      <c r="C77" s="4"/>
      <c r="D77" s="1"/>
      <c r="E77" s="1"/>
      <c r="F77" s="1"/>
      <c r="G77" s="3"/>
      <c r="H77" s="4"/>
      <c r="I77" s="5"/>
      <c r="J77" s="5"/>
      <c r="L77" s="6"/>
    </row>
    <row r="78" spans="1:12" ht="20">
      <c r="A78" s="1"/>
      <c r="B78" s="1"/>
      <c r="C78" s="4"/>
      <c r="D78" s="1"/>
      <c r="E78" s="1"/>
      <c r="F78" s="1"/>
      <c r="G78" s="3"/>
      <c r="H78" s="4"/>
      <c r="I78" s="5"/>
      <c r="J78" s="5"/>
      <c r="L78" s="6"/>
    </row>
    <row r="79" spans="1:12" ht="20">
      <c r="A79" s="1"/>
      <c r="B79" s="1"/>
      <c r="C79" s="4"/>
      <c r="D79" s="1"/>
      <c r="E79" s="1"/>
      <c r="F79" s="1"/>
      <c r="G79" s="3"/>
      <c r="H79" s="4"/>
      <c r="I79" s="5"/>
      <c r="J79" s="5"/>
      <c r="L79" s="6"/>
    </row>
    <row r="80" spans="1:12" ht="20">
      <c r="A80" s="1"/>
      <c r="B80" s="1"/>
      <c r="C80" s="4"/>
      <c r="D80" s="1"/>
      <c r="E80" s="1"/>
      <c r="F80" s="1"/>
      <c r="G80" s="3"/>
      <c r="H80" s="4"/>
      <c r="I80" s="5"/>
      <c r="J80" s="5"/>
      <c r="L80" s="6"/>
    </row>
    <row r="81" spans="1:12" ht="20">
      <c r="A81" s="1"/>
      <c r="B81" s="1"/>
      <c r="C81" s="4"/>
      <c r="D81" s="1"/>
      <c r="E81" s="1"/>
      <c r="F81" s="1"/>
      <c r="G81" s="3"/>
      <c r="H81" s="4"/>
      <c r="I81" s="5"/>
      <c r="J81" s="5"/>
      <c r="L81" s="6"/>
    </row>
    <row r="82" spans="1:12" ht="20">
      <c r="A82" s="1"/>
      <c r="B82" s="1"/>
      <c r="C82" s="4"/>
      <c r="D82" s="1"/>
      <c r="E82" s="1"/>
      <c r="F82" s="1"/>
      <c r="G82" s="3"/>
      <c r="H82" s="4"/>
      <c r="I82" s="5"/>
      <c r="J82" s="5"/>
      <c r="L82" s="6"/>
    </row>
    <row r="83" spans="1:12" ht="20">
      <c r="A83" s="1"/>
      <c r="B83" s="1"/>
      <c r="C83" s="4"/>
      <c r="D83" s="1"/>
      <c r="E83" s="1"/>
      <c r="F83" s="1"/>
      <c r="G83" s="3"/>
      <c r="H83" s="4"/>
      <c r="I83" s="5"/>
      <c r="J83" s="5"/>
      <c r="L83" s="6"/>
    </row>
    <row r="84" spans="1:12" ht="20">
      <c r="A84" s="1"/>
      <c r="B84" s="1"/>
      <c r="C84" s="4"/>
      <c r="D84" s="1"/>
      <c r="E84" s="1"/>
      <c r="F84" s="1"/>
      <c r="G84" s="3"/>
      <c r="H84" s="4"/>
      <c r="I84" s="5"/>
      <c r="J84" s="5"/>
      <c r="L84" s="6"/>
    </row>
    <row r="85" spans="1:12" ht="20">
      <c r="A85" s="1"/>
      <c r="B85" s="1"/>
      <c r="C85" s="4"/>
      <c r="D85" s="1"/>
      <c r="E85" s="1"/>
      <c r="F85" s="1"/>
      <c r="G85" s="3"/>
      <c r="H85" s="4"/>
      <c r="I85" s="5"/>
      <c r="J85" s="5"/>
      <c r="L85" s="6"/>
    </row>
    <row r="86" spans="1:12" ht="20">
      <c r="A86" s="1"/>
      <c r="B86" s="1"/>
      <c r="C86" s="4"/>
      <c r="D86" s="1"/>
      <c r="E86" s="1"/>
      <c r="F86" s="1"/>
      <c r="G86" s="3"/>
      <c r="H86" s="4"/>
      <c r="I86" s="5"/>
      <c r="J86" s="5"/>
      <c r="L86" s="6"/>
    </row>
    <row r="87" spans="1:12" ht="20">
      <c r="A87" s="1"/>
      <c r="B87" s="1"/>
      <c r="C87" s="4"/>
      <c r="D87" s="1"/>
      <c r="E87" s="1"/>
      <c r="F87" s="1"/>
      <c r="G87" s="3"/>
      <c r="H87" s="4"/>
      <c r="I87" s="5"/>
      <c r="J87" s="5"/>
      <c r="L87" s="6"/>
    </row>
    <row r="88" spans="1:12" ht="20">
      <c r="A88" s="1"/>
      <c r="B88" s="1"/>
      <c r="C88" s="4"/>
      <c r="D88" s="1"/>
      <c r="E88" s="1"/>
      <c r="F88" s="1"/>
      <c r="G88" s="3"/>
      <c r="H88" s="4"/>
      <c r="I88" s="5"/>
      <c r="J88" s="5"/>
      <c r="L88" s="6"/>
    </row>
    <row r="89" spans="1:12" ht="20">
      <c r="A89" s="1"/>
      <c r="B89" s="1"/>
      <c r="C89" s="4"/>
      <c r="D89" s="1"/>
      <c r="E89" s="1"/>
      <c r="F89" s="1"/>
      <c r="G89" s="3"/>
      <c r="H89" s="4"/>
      <c r="I89" s="5"/>
      <c r="J89" s="5"/>
      <c r="L89" s="6"/>
    </row>
    <row r="90" spans="1:12" ht="20">
      <c r="A90" s="1"/>
      <c r="B90" s="1"/>
      <c r="C90" s="4"/>
      <c r="D90" s="1"/>
      <c r="E90" s="1"/>
      <c r="F90" s="1"/>
      <c r="G90" s="3"/>
      <c r="H90" s="4"/>
      <c r="I90" s="5"/>
      <c r="J90" s="5"/>
      <c r="L90" s="6"/>
    </row>
    <row r="91" spans="1:12" ht="20">
      <c r="A91" s="1"/>
      <c r="B91" s="1"/>
      <c r="C91" s="4"/>
      <c r="D91" s="1"/>
      <c r="E91" s="1"/>
      <c r="F91" s="1"/>
      <c r="G91" s="3"/>
      <c r="H91" s="4"/>
      <c r="I91" s="5"/>
      <c r="J91" s="5"/>
      <c r="L91" s="6"/>
    </row>
    <row r="92" spans="1:12" ht="20">
      <c r="A92" s="1"/>
      <c r="B92" s="1"/>
      <c r="C92" s="4"/>
      <c r="D92" s="1"/>
      <c r="E92" s="1"/>
      <c r="F92" s="1"/>
      <c r="G92" s="3"/>
      <c r="H92" s="4"/>
      <c r="I92" s="5"/>
      <c r="J92" s="5"/>
      <c r="L92" s="6"/>
    </row>
    <row r="93" spans="1:12" ht="20">
      <c r="A93" s="1"/>
      <c r="B93" s="1"/>
      <c r="C93" s="4"/>
      <c r="D93" s="1"/>
      <c r="E93" s="1"/>
      <c r="F93" s="1"/>
      <c r="G93" s="3"/>
      <c r="H93" s="4"/>
      <c r="I93" s="5"/>
      <c r="J93" s="5"/>
      <c r="L93" s="6"/>
    </row>
    <row r="94" spans="1:12" ht="20">
      <c r="A94" s="1"/>
      <c r="B94" s="1"/>
      <c r="C94" s="4"/>
      <c r="D94" s="1"/>
      <c r="E94" s="1"/>
      <c r="F94" s="1"/>
      <c r="G94" s="3"/>
      <c r="H94" s="4"/>
      <c r="I94" s="5"/>
      <c r="J94" s="5"/>
      <c r="L94" s="6"/>
    </row>
    <row r="95" spans="1:12" ht="20">
      <c r="A95" s="1"/>
      <c r="B95" s="1"/>
      <c r="C95" s="4"/>
      <c r="D95" s="1"/>
      <c r="E95" s="1"/>
      <c r="F95" s="1"/>
      <c r="G95" s="3"/>
      <c r="H95" s="4"/>
      <c r="I95" s="5"/>
      <c r="J95" s="5"/>
      <c r="L95" s="6"/>
    </row>
    <row r="96" spans="1:12" ht="20">
      <c r="A96" s="1"/>
      <c r="B96" s="1"/>
      <c r="C96" s="4"/>
      <c r="D96" s="1"/>
      <c r="E96" s="1"/>
      <c r="F96" s="1"/>
      <c r="G96" s="3"/>
      <c r="H96" s="4"/>
      <c r="I96" s="5"/>
      <c r="J96" s="5"/>
      <c r="L96" s="6"/>
    </row>
    <row r="97" spans="1:12" ht="20">
      <c r="A97" s="1"/>
      <c r="B97" s="1"/>
      <c r="C97" s="4"/>
      <c r="D97" s="1"/>
      <c r="E97" s="1"/>
      <c r="F97" s="1"/>
      <c r="G97" s="3"/>
      <c r="H97" s="4"/>
      <c r="I97" s="5"/>
      <c r="J97" s="5"/>
      <c r="L97" s="6"/>
    </row>
    <row r="98" spans="1:12" ht="20">
      <c r="A98" s="1"/>
      <c r="B98" s="1"/>
      <c r="C98" s="4"/>
      <c r="D98" s="1"/>
      <c r="E98" s="1"/>
      <c r="F98" s="1"/>
      <c r="G98" s="3"/>
      <c r="H98" s="4"/>
      <c r="I98" s="5"/>
      <c r="J98" s="5"/>
      <c r="L98" s="6"/>
    </row>
    <row r="99" spans="1:12" ht="20">
      <c r="A99" s="1"/>
      <c r="B99" s="1"/>
      <c r="C99" s="4"/>
      <c r="D99" s="1"/>
      <c r="E99" s="1"/>
      <c r="F99" s="1"/>
      <c r="G99" s="3"/>
      <c r="H99" s="4"/>
      <c r="I99" s="5"/>
      <c r="J99" s="5"/>
      <c r="L99" s="6"/>
    </row>
    <row r="100" spans="1:12" ht="20">
      <c r="A100" s="1"/>
      <c r="B100" s="1"/>
      <c r="C100" s="4"/>
      <c r="D100" s="1"/>
      <c r="E100" s="1"/>
      <c r="F100" s="1"/>
      <c r="G100" s="3"/>
      <c r="H100" s="4"/>
      <c r="I100" s="5"/>
      <c r="J100" s="5"/>
      <c r="L100" s="6"/>
    </row>
    <row r="101" spans="1:12" ht="20">
      <c r="A101" s="1"/>
      <c r="B101" s="1"/>
      <c r="C101" s="4"/>
      <c r="D101" s="1"/>
      <c r="E101" s="1"/>
      <c r="F101" s="1"/>
      <c r="G101" s="3"/>
      <c r="H101" s="4"/>
      <c r="I101" s="5"/>
      <c r="J101" s="5"/>
      <c r="L101" s="6"/>
    </row>
    <row r="102" spans="1:12" ht="20">
      <c r="A102" s="1"/>
      <c r="B102" s="1"/>
      <c r="C102" s="4"/>
      <c r="D102" s="1"/>
      <c r="E102" s="1"/>
      <c r="F102" s="1"/>
      <c r="G102" s="3"/>
      <c r="H102" s="4"/>
      <c r="I102" s="5"/>
      <c r="J102" s="5"/>
      <c r="L102" s="6"/>
    </row>
    <row r="103" spans="1:12" ht="20">
      <c r="A103" s="1"/>
      <c r="B103" s="1"/>
      <c r="C103" s="4"/>
      <c r="D103" s="1"/>
      <c r="E103" s="1"/>
      <c r="F103" s="1"/>
      <c r="G103" s="3"/>
      <c r="H103" s="4"/>
      <c r="I103" s="5"/>
      <c r="J103" s="5"/>
      <c r="L103" s="6"/>
    </row>
    <row r="104" spans="1:12" ht="20">
      <c r="A104" s="1"/>
      <c r="B104" s="1"/>
      <c r="C104" s="4"/>
      <c r="D104" s="1"/>
      <c r="E104" s="1"/>
      <c r="F104" s="1"/>
      <c r="G104" s="3"/>
      <c r="H104" s="4"/>
      <c r="I104" s="5"/>
      <c r="J104" s="5"/>
      <c r="L104" s="6"/>
    </row>
    <row r="105" spans="1:12" ht="20">
      <c r="A105" s="1"/>
      <c r="B105" s="1"/>
      <c r="C105" s="4"/>
      <c r="D105" s="1"/>
      <c r="E105" s="1"/>
      <c r="F105" s="1"/>
      <c r="G105" s="3"/>
      <c r="H105" s="4"/>
      <c r="I105" s="5"/>
      <c r="J105" s="5"/>
      <c r="L105" s="6"/>
    </row>
    <row r="106" spans="1:12" ht="20">
      <c r="A106" s="1"/>
      <c r="B106" s="1"/>
      <c r="C106" s="4"/>
      <c r="D106" s="1"/>
      <c r="E106" s="1"/>
      <c r="F106" s="1"/>
      <c r="G106" s="3"/>
      <c r="H106" s="4"/>
      <c r="I106" s="5"/>
      <c r="J106" s="5"/>
      <c r="L106" s="6"/>
    </row>
    <row r="107" spans="1:12" ht="20">
      <c r="A107" s="1"/>
      <c r="B107" s="1"/>
      <c r="C107" s="4"/>
      <c r="D107" s="1"/>
      <c r="E107" s="1"/>
      <c r="F107" s="1"/>
      <c r="G107" s="3"/>
      <c r="H107" s="4"/>
      <c r="I107" s="5"/>
      <c r="J107" s="5"/>
      <c r="L107" s="6"/>
    </row>
    <row r="108" spans="1:12" ht="20">
      <c r="A108" s="1"/>
      <c r="B108" s="1"/>
      <c r="C108" s="4"/>
      <c r="D108" s="1"/>
      <c r="E108" s="1"/>
      <c r="F108" s="1"/>
      <c r="G108" s="3"/>
      <c r="H108" s="4"/>
      <c r="I108" s="5"/>
      <c r="J108" s="5"/>
      <c r="L108" s="6"/>
    </row>
    <row r="109" spans="1:12" ht="20">
      <c r="A109" s="1"/>
      <c r="B109" s="1"/>
      <c r="C109" s="4"/>
      <c r="D109" s="1"/>
      <c r="E109" s="1"/>
      <c r="F109" s="1"/>
      <c r="G109" s="3"/>
      <c r="H109" s="4"/>
      <c r="I109" s="5"/>
      <c r="J109" s="5"/>
      <c r="L109" s="6"/>
    </row>
    <row r="110" spans="1:12" ht="20">
      <c r="A110" s="1"/>
      <c r="B110" s="1"/>
      <c r="C110" s="4"/>
      <c r="D110" s="1"/>
      <c r="E110" s="1"/>
      <c r="F110" s="1"/>
      <c r="G110" s="3"/>
      <c r="H110" s="4"/>
      <c r="I110" s="5"/>
      <c r="J110" s="5"/>
      <c r="L110" s="6"/>
    </row>
    <row r="111" spans="1:12" ht="20">
      <c r="A111" s="1"/>
      <c r="B111" s="1"/>
      <c r="C111" s="4"/>
      <c r="D111" s="1"/>
      <c r="E111" s="1"/>
      <c r="F111" s="1"/>
      <c r="G111" s="3"/>
      <c r="H111" s="4"/>
      <c r="I111" s="5"/>
      <c r="J111" s="5"/>
      <c r="L111" s="6"/>
    </row>
    <row r="112" spans="1:12" ht="20">
      <c r="A112" s="1"/>
      <c r="B112" s="1"/>
      <c r="C112" s="4"/>
      <c r="D112" s="1"/>
      <c r="E112" s="1"/>
      <c r="F112" s="1"/>
      <c r="G112" s="3"/>
      <c r="H112" s="4"/>
      <c r="I112" s="5"/>
      <c r="J112" s="5"/>
      <c r="L112" s="6"/>
    </row>
    <row r="113" spans="1:12" ht="20">
      <c r="A113" s="1"/>
      <c r="B113" s="1"/>
      <c r="C113" s="4"/>
      <c r="D113" s="1"/>
      <c r="E113" s="1"/>
      <c r="F113" s="1"/>
      <c r="G113" s="3"/>
      <c r="H113" s="4"/>
      <c r="I113" s="5"/>
      <c r="J113" s="5"/>
      <c r="L113" s="6"/>
    </row>
    <row r="114" spans="1:12" ht="20">
      <c r="A114" s="1"/>
      <c r="B114" s="1"/>
      <c r="C114" s="4"/>
      <c r="D114" s="1"/>
      <c r="E114" s="1"/>
      <c r="F114" s="1"/>
      <c r="G114" s="3"/>
      <c r="H114" s="4"/>
      <c r="I114" s="5"/>
      <c r="J114" s="5"/>
      <c r="L114" s="6"/>
    </row>
    <row r="115" spans="1:12" ht="20">
      <c r="A115" s="1"/>
      <c r="B115" s="1"/>
      <c r="C115" s="4"/>
      <c r="D115" s="1"/>
      <c r="E115" s="1"/>
      <c r="F115" s="1"/>
      <c r="G115" s="3"/>
      <c r="H115" s="4"/>
      <c r="I115" s="5"/>
      <c r="J115" s="5"/>
      <c r="L115" s="6"/>
    </row>
    <row r="116" spans="1:12" ht="20">
      <c r="A116" s="1"/>
      <c r="B116" s="1"/>
      <c r="C116" s="4"/>
      <c r="D116" s="1"/>
      <c r="E116" s="1"/>
      <c r="F116" s="1"/>
      <c r="G116" s="3"/>
      <c r="H116" s="4"/>
      <c r="I116" s="5"/>
      <c r="J116" s="5"/>
      <c r="L116" s="6"/>
    </row>
    <row r="117" spans="1:12" ht="20">
      <c r="A117" s="1"/>
      <c r="B117" s="1"/>
      <c r="C117" s="4"/>
      <c r="D117" s="1"/>
      <c r="E117" s="1"/>
      <c r="F117" s="1"/>
      <c r="G117" s="3"/>
      <c r="H117" s="4"/>
      <c r="I117" s="5"/>
      <c r="J117" s="5"/>
      <c r="L117" s="6"/>
    </row>
    <row r="118" spans="1:12" ht="20">
      <c r="A118" s="1"/>
      <c r="B118" s="1"/>
      <c r="C118" s="4"/>
      <c r="D118" s="1"/>
      <c r="E118" s="1"/>
      <c r="F118" s="1"/>
      <c r="G118" s="3"/>
      <c r="H118" s="4"/>
      <c r="I118" s="5"/>
      <c r="J118" s="5"/>
      <c r="L118" s="6"/>
    </row>
    <row r="119" spans="1:12" ht="20">
      <c r="A119" s="1"/>
      <c r="B119" s="1"/>
      <c r="C119" s="4"/>
      <c r="D119" s="1"/>
      <c r="E119" s="1"/>
      <c r="F119" s="1"/>
      <c r="G119" s="3"/>
      <c r="H119" s="4"/>
      <c r="I119" s="5"/>
      <c r="J119" s="5"/>
      <c r="L119" s="6"/>
    </row>
    <row r="120" spans="1:12" ht="20">
      <c r="A120" s="1"/>
      <c r="B120" s="1"/>
      <c r="C120" s="4"/>
      <c r="D120" s="1"/>
      <c r="E120" s="1"/>
      <c r="F120" s="1"/>
      <c r="G120" s="3"/>
      <c r="H120" s="4"/>
      <c r="I120" s="5"/>
      <c r="J120" s="5"/>
      <c r="L120" s="6"/>
    </row>
    <row r="121" spans="1:12" ht="20">
      <c r="A121" s="1"/>
      <c r="B121" s="1"/>
      <c r="C121" s="4"/>
      <c r="D121" s="1"/>
      <c r="E121" s="1"/>
      <c r="F121" s="1"/>
      <c r="G121" s="3"/>
      <c r="H121" s="4"/>
      <c r="I121" s="5"/>
      <c r="J121" s="5"/>
      <c r="L121" s="6"/>
    </row>
    <row r="122" spans="1:12" ht="20">
      <c r="A122" s="1"/>
      <c r="B122" s="1"/>
      <c r="C122" s="4"/>
      <c r="D122" s="1"/>
      <c r="E122" s="1"/>
      <c r="F122" s="1"/>
      <c r="G122" s="3"/>
      <c r="H122" s="4"/>
      <c r="I122" s="5"/>
      <c r="J122" s="5"/>
      <c r="L122" s="6"/>
    </row>
    <row r="123" spans="1:12" ht="20">
      <c r="A123" s="1"/>
      <c r="B123" s="1"/>
      <c r="C123" s="4"/>
      <c r="D123" s="1"/>
      <c r="E123" s="1"/>
      <c r="F123" s="1"/>
      <c r="G123" s="3"/>
      <c r="H123" s="4"/>
      <c r="I123" s="5"/>
      <c r="J123" s="5"/>
      <c r="L123" s="6"/>
    </row>
    <row r="124" spans="1:12" ht="20">
      <c r="A124" s="1"/>
      <c r="B124" s="1"/>
      <c r="C124" s="4"/>
      <c r="D124" s="1"/>
      <c r="E124" s="1"/>
      <c r="F124" s="1"/>
      <c r="G124" s="3"/>
      <c r="H124" s="4"/>
      <c r="I124" s="5"/>
      <c r="J124" s="5"/>
      <c r="L124" s="6"/>
    </row>
    <row r="125" spans="1:12" ht="20">
      <c r="A125" s="1"/>
      <c r="B125" s="1"/>
      <c r="C125" s="4"/>
      <c r="D125" s="1"/>
      <c r="E125" s="1"/>
      <c r="F125" s="1"/>
      <c r="G125" s="3"/>
      <c r="H125" s="4"/>
      <c r="I125" s="5"/>
      <c r="J125" s="5"/>
      <c r="L125" s="6"/>
    </row>
    <row r="126" spans="1:12" ht="20">
      <c r="A126" s="1"/>
      <c r="B126" s="1"/>
      <c r="C126" s="4"/>
      <c r="D126" s="1"/>
      <c r="E126" s="1"/>
      <c r="F126" s="1"/>
      <c r="G126" s="3"/>
      <c r="H126" s="4"/>
      <c r="I126" s="5"/>
      <c r="J126" s="5"/>
      <c r="L126" s="6"/>
    </row>
    <row r="127" spans="1:12" ht="20">
      <c r="A127" s="1"/>
      <c r="B127" s="1"/>
      <c r="C127" s="4"/>
      <c r="D127" s="1"/>
      <c r="E127" s="1"/>
      <c r="F127" s="1"/>
      <c r="G127" s="3"/>
      <c r="H127" s="4"/>
      <c r="I127" s="5"/>
      <c r="J127" s="5"/>
      <c r="L127" s="6"/>
    </row>
    <row r="128" spans="1:12" ht="20">
      <c r="A128" s="1"/>
      <c r="B128" s="1"/>
      <c r="C128" s="4"/>
      <c r="D128" s="1"/>
      <c r="E128" s="1"/>
      <c r="F128" s="1"/>
      <c r="G128" s="3"/>
      <c r="H128" s="4"/>
      <c r="I128" s="5"/>
      <c r="J128" s="5"/>
      <c r="L128" s="6"/>
    </row>
    <row r="129" spans="1:12" ht="20">
      <c r="A129" s="1"/>
      <c r="B129" s="1"/>
      <c r="C129" s="4"/>
      <c r="D129" s="1"/>
      <c r="E129" s="1"/>
      <c r="F129" s="1"/>
      <c r="G129" s="3"/>
      <c r="H129" s="4"/>
      <c r="I129" s="5"/>
      <c r="J129" s="5"/>
      <c r="L129" s="6"/>
    </row>
    <row r="130" spans="1:12" ht="20">
      <c r="A130" s="1"/>
      <c r="B130" s="1"/>
      <c r="C130" s="4"/>
      <c r="D130" s="1"/>
      <c r="E130" s="1"/>
      <c r="F130" s="1"/>
      <c r="G130" s="3"/>
      <c r="H130" s="4"/>
      <c r="I130" s="5"/>
      <c r="J130" s="5"/>
      <c r="L130" s="6"/>
    </row>
    <row r="131" spans="1:12" ht="20">
      <c r="A131" s="1"/>
      <c r="B131" s="1"/>
      <c r="C131" s="4"/>
      <c r="D131" s="1"/>
      <c r="E131" s="1"/>
      <c r="F131" s="1"/>
      <c r="G131" s="3"/>
      <c r="H131" s="4"/>
      <c r="I131" s="5"/>
      <c r="J131" s="5"/>
      <c r="L131" s="6"/>
    </row>
    <row r="132" spans="1:12" ht="20">
      <c r="A132" s="1"/>
      <c r="B132" s="1"/>
      <c r="C132" s="4"/>
      <c r="D132" s="1"/>
      <c r="E132" s="1"/>
      <c r="F132" s="1"/>
      <c r="G132" s="3"/>
      <c r="H132" s="4"/>
      <c r="I132" s="5"/>
      <c r="J132" s="5"/>
      <c r="L132" s="6"/>
    </row>
    <row r="133" spans="1:12" ht="20">
      <c r="A133" s="1"/>
      <c r="B133" s="1"/>
      <c r="C133" s="4"/>
      <c r="D133" s="1"/>
      <c r="E133" s="1"/>
      <c r="F133" s="1"/>
      <c r="G133" s="3"/>
      <c r="H133" s="4"/>
      <c r="I133" s="5"/>
      <c r="J133" s="5"/>
      <c r="L133" s="6"/>
    </row>
    <row r="134" spans="1:12" ht="20">
      <c r="A134" s="1"/>
      <c r="B134" s="1"/>
      <c r="C134" s="4"/>
      <c r="D134" s="1"/>
      <c r="E134" s="1"/>
      <c r="F134" s="1"/>
      <c r="G134" s="3"/>
      <c r="H134" s="4"/>
      <c r="I134" s="5"/>
      <c r="J134" s="5"/>
      <c r="L134" s="6"/>
    </row>
    <row r="135" spans="1:12" ht="20">
      <c r="A135" s="1"/>
      <c r="B135" s="1"/>
      <c r="C135" s="4"/>
      <c r="D135" s="1"/>
      <c r="E135" s="1"/>
      <c r="F135" s="1"/>
      <c r="G135" s="3"/>
      <c r="H135" s="4"/>
      <c r="I135" s="5"/>
      <c r="J135" s="5"/>
      <c r="L135" s="6"/>
    </row>
    <row r="136" spans="1:12" ht="20">
      <c r="A136" s="1"/>
      <c r="B136" s="1"/>
      <c r="C136" s="4"/>
      <c r="D136" s="1"/>
      <c r="E136" s="1"/>
      <c r="F136" s="1"/>
      <c r="G136" s="3"/>
      <c r="H136" s="4"/>
      <c r="I136" s="5"/>
      <c r="J136" s="5"/>
      <c r="L136" s="6"/>
    </row>
    <row r="137" spans="1:12" ht="20">
      <c r="A137" s="1"/>
      <c r="B137" s="1"/>
      <c r="C137" s="4"/>
      <c r="D137" s="1"/>
      <c r="E137" s="1"/>
      <c r="F137" s="1"/>
      <c r="G137" s="3"/>
      <c r="H137" s="4"/>
      <c r="I137" s="5"/>
      <c r="J137" s="5"/>
      <c r="L137" s="6"/>
    </row>
    <row r="138" spans="1:12" ht="20">
      <c r="A138" s="1"/>
      <c r="B138" s="1"/>
      <c r="C138" s="4"/>
      <c r="D138" s="1"/>
      <c r="E138" s="1"/>
      <c r="F138" s="1"/>
      <c r="G138" s="3"/>
      <c r="H138" s="4"/>
      <c r="I138" s="5"/>
      <c r="J138" s="5"/>
      <c r="L138" s="6"/>
    </row>
    <row r="139" spans="1:12" ht="20">
      <c r="A139" s="1"/>
      <c r="B139" s="1"/>
      <c r="C139" s="4"/>
      <c r="D139" s="1"/>
      <c r="E139" s="1"/>
      <c r="F139" s="1"/>
      <c r="G139" s="3"/>
      <c r="H139" s="4"/>
      <c r="I139" s="5"/>
      <c r="J139" s="5"/>
      <c r="L139" s="6"/>
    </row>
    <row r="140" spans="1:12" ht="20">
      <c r="A140" s="1"/>
      <c r="B140" s="1"/>
      <c r="C140" s="4"/>
      <c r="D140" s="1"/>
      <c r="E140" s="1"/>
      <c r="F140" s="1"/>
      <c r="G140" s="3"/>
      <c r="H140" s="4"/>
      <c r="I140" s="5"/>
      <c r="J140" s="5"/>
      <c r="L140" s="6"/>
    </row>
    <row r="141" spans="1:12" ht="20">
      <c r="A141" s="1"/>
      <c r="B141" s="1"/>
      <c r="C141" s="4"/>
      <c r="D141" s="1"/>
      <c r="E141" s="1"/>
      <c r="F141" s="1"/>
      <c r="G141" s="3"/>
      <c r="H141" s="4"/>
      <c r="I141" s="5"/>
      <c r="J141" s="5"/>
      <c r="L141" s="6"/>
    </row>
    <row r="142" spans="1:12" ht="20">
      <c r="A142" s="1"/>
      <c r="B142" s="1"/>
      <c r="C142" s="4"/>
      <c r="D142" s="1"/>
      <c r="E142" s="1"/>
      <c r="F142" s="1"/>
      <c r="G142" s="3"/>
      <c r="H142" s="4"/>
      <c r="I142" s="5"/>
      <c r="J142" s="5"/>
      <c r="L142" s="6"/>
    </row>
    <row r="143" spans="1:12" ht="20">
      <c r="A143" s="1"/>
      <c r="B143" s="1"/>
      <c r="C143" s="4"/>
      <c r="D143" s="1"/>
      <c r="E143" s="1"/>
      <c r="F143" s="1"/>
      <c r="G143" s="3"/>
      <c r="H143" s="4"/>
      <c r="I143" s="5"/>
      <c r="J143" s="5"/>
      <c r="L143" s="6"/>
    </row>
    <row r="144" spans="1:12" ht="20">
      <c r="A144" s="1"/>
      <c r="B144" s="1"/>
      <c r="C144" s="4"/>
      <c r="D144" s="1"/>
      <c r="E144" s="1"/>
      <c r="F144" s="1"/>
      <c r="G144" s="3"/>
      <c r="H144" s="4"/>
      <c r="I144" s="5"/>
      <c r="J144" s="5"/>
      <c r="L144" s="6"/>
    </row>
    <row r="145" spans="1:12" ht="20">
      <c r="A145" s="1"/>
      <c r="B145" s="1"/>
      <c r="C145" s="4"/>
      <c r="D145" s="1"/>
      <c r="E145" s="1"/>
      <c r="F145" s="1"/>
      <c r="G145" s="3"/>
      <c r="H145" s="4"/>
      <c r="I145" s="5"/>
      <c r="J145" s="5"/>
      <c r="L145" s="6"/>
    </row>
    <row r="146" spans="1:12" ht="20">
      <c r="A146" s="1"/>
      <c r="B146" s="1"/>
      <c r="C146" s="4"/>
      <c r="D146" s="1"/>
      <c r="E146" s="1"/>
      <c r="F146" s="1"/>
      <c r="G146" s="3"/>
      <c r="H146" s="4"/>
      <c r="I146" s="5"/>
      <c r="J146" s="5"/>
      <c r="L146" s="6"/>
    </row>
    <row r="147" spans="1:12" ht="20">
      <c r="A147" s="1"/>
      <c r="B147" s="1"/>
      <c r="C147" s="4"/>
      <c r="D147" s="1"/>
      <c r="E147" s="1"/>
      <c r="F147" s="1"/>
      <c r="G147" s="3"/>
      <c r="H147" s="4"/>
      <c r="I147" s="5"/>
      <c r="J147" s="5"/>
      <c r="L147" s="6"/>
    </row>
    <row r="148" spans="1:12" ht="20">
      <c r="A148" s="1"/>
      <c r="B148" s="1"/>
      <c r="C148" s="4"/>
      <c r="D148" s="1"/>
      <c r="E148" s="1"/>
      <c r="F148" s="1"/>
      <c r="G148" s="3"/>
      <c r="H148" s="4"/>
      <c r="I148" s="5"/>
      <c r="J148" s="5"/>
      <c r="L148" s="6"/>
    </row>
    <row r="149" spans="1:12" ht="20">
      <c r="A149" s="1"/>
      <c r="B149" s="1"/>
      <c r="C149" s="4"/>
      <c r="D149" s="1"/>
      <c r="E149" s="1"/>
      <c r="F149" s="1"/>
      <c r="G149" s="3"/>
      <c r="H149" s="4"/>
      <c r="I149" s="5"/>
      <c r="J149" s="5"/>
      <c r="L149" s="6"/>
    </row>
    <row r="150" spans="1:12" ht="20">
      <c r="A150" s="1"/>
      <c r="B150" s="1"/>
      <c r="C150" s="4"/>
      <c r="D150" s="1"/>
      <c r="E150" s="1"/>
      <c r="F150" s="1"/>
      <c r="G150" s="3"/>
      <c r="H150" s="4"/>
      <c r="I150" s="5"/>
      <c r="J150" s="5"/>
      <c r="L150" s="6"/>
    </row>
    <row r="151" spans="1:12" ht="20">
      <c r="A151" s="1"/>
      <c r="B151" s="1"/>
      <c r="C151" s="4"/>
      <c r="D151" s="1"/>
      <c r="E151" s="1"/>
      <c r="F151" s="1"/>
      <c r="G151" s="3"/>
      <c r="H151" s="4"/>
      <c r="I151" s="5"/>
      <c r="J151" s="5"/>
      <c r="L151" s="6"/>
    </row>
    <row r="152" spans="1:12" ht="20">
      <c r="A152" s="1"/>
      <c r="B152" s="1"/>
      <c r="C152" s="4"/>
      <c r="D152" s="1"/>
      <c r="E152" s="1"/>
      <c r="F152" s="1"/>
      <c r="G152" s="3"/>
      <c r="H152" s="4"/>
      <c r="I152" s="5"/>
      <c r="J152" s="5"/>
      <c r="L152" s="6"/>
    </row>
    <row r="153" spans="1:12" ht="20">
      <c r="A153" s="1"/>
      <c r="B153" s="1"/>
      <c r="C153" s="4"/>
      <c r="D153" s="1"/>
      <c r="E153" s="1"/>
      <c r="F153" s="1"/>
      <c r="G153" s="3"/>
      <c r="H153" s="4"/>
      <c r="I153" s="5"/>
      <c r="J153" s="5"/>
      <c r="L153" s="6"/>
    </row>
    <row r="154" spans="1:12" ht="20">
      <c r="A154" s="1"/>
      <c r="B154" s="1"/>
      <c r="C154" s="4"/>
      <c r="D154" s="1"/>
      <c r="E154" s="1"/>
      <c r="F154" s="1"/>
      <c r="G154" s="3"/>
      <c r="H154" s="4"/>
      <c r="I154" s="5"/>
      <c r="J154" s="5"/>
      <c r="L154" s="6"/>
    </row>
    <row r="155" spans="1:12" ht="20">
      <c r="A155" s="1"/>
      <c r="B155" s="1"/>
      <c r="C155" s="4"/>
      <c r="D155" s="1"/>
      <c r="E155" s="1"/>
      <c r="F155" s="1"/>
      <c r="G155" s="3"/>
      <c r="H155" s="4"/>
      <c r="I155" s="5"/>
      <c r="J155" s="5"/>
      <c r="L155" s="6"/>
    </row>
    <row r="156" spans="1:12" ht="20">
      <c r="A156" s="1"/>
      <c r="B156" s="1"/>
      <c r="C156" s="4"/>
      <c r="D156" s="1"/>
      <c r="E156" s="1"/>
      <c r="F156" s="1"/>
      <c r="G156" s="3"/>
      <c r="H156" s="4"/>
      <c r="I156" s="5"/>
      <c r="J156" s="5"/>
      <c r="L156" s="6"/>
    </row>
    <row r="157" spans="1:12" ht="20">
      <c r="A157" s="1"/>
      <c r="B157" s="1"/>
      <c r="C157" s="4"/>
      <c r="D157" s="1"/>
      <c r="E157" s="1"/>
      <c r="F157" s="1"/>
      <c r="G157" s="3"/>
      <c r="H157" s="4"/>
      <c r="I157" s="5"/>
      <c r="J157" s="5"/>
      <c r="L157" s="6"/>
    </row>
    <row r="158" spans="1:12" ht="20">
      <c r="A158" s="1"/>
      <c r="B158" s="1"/>
      <c r="C158" s="4"/>
      <c r="D158" s="1"/>
      <c r="E158" s="1"/>
      <c r="F158" s="1"/>
      <c r="G158" s="3"/>
      <c r="H158" s="4"/>
      <c r="I158" s="5"/>
      <c r="J158" s="5"/>
      <c r="L158" s="6"/>
    </row>
    <row r="159" spans="1:12" ht="20">
      <c r="A159" s="1"/>
      <c r="B159" s="1"/>
      <c r="C159" s="4"/>
      <c r="D159" s="1"/>
      <c r="E159" s="1"/>
      <c r="F159" s="1"/>
      <c r="G159" s="3"/>
      <c r="H159" s="4"/>
      <c r="I159" s="5"/>
      <c r="J159" s="5"/>
      <c r="L159" s="6"/>
    </row>
    <row r="160" spans="1:12" ht="20">
      <c r="A160" s="1"/>
      <c r="B160" s="1"/>
      <c r="C160" s="4"/>
      <c r="D160" s="1"/>
      <c r="E160" s="1"/>
      <c r="F160" s="1"/>
      <c r="G160" s="3"/>
      <c r="H160" s="4"/>
      <c r="I160" s="5"/>
      <c r="J160" s="5"/>
      <c r="L160" s="6"/>
    </row>
    <row r="161" spans="1:12" ht="20">
      <c r="A161" s="1"/>
      <c r="B161" s="1"/>
      <c r="C161" s="4"/>
      <c r="D161" s="1"/>
      <c r="E161" s="1"/>
      <c r="F161" s="1"/>
      <c r="G161" s="3"/>
      <c r="H161" s="4"/>
      <c r="I161" s="5"/>
      <c r="J161" s="5"/>
      <c r="L161" s="6"/>
    </row>
    <row r="162" spans="1:12" ht="20">
      <c r="A162" s="1"/>
      <c r="B162" s="1"/>
      <c r="C162" s="4"/>
      <c r="D162" s="1"/>
      <c r="E162" s="1"/>
      <c r="F162" s="1"/>
      <c r="G162" s="3"/>
      <c r="H162" s="4"/>
      <c r="I162" s="5"/>
      <c r="J162" s="5"/>
      <c r="L162" s="6"/>
    </row>
    <row r="163" spans="1:12" ht="20">
      <c r="A163" s="1"/>
      <c r="B163" s="1"/>
      <c r="C163" s="4"/>
      <c r="D163" s="1"/>
      <c r="E163" s="1"/>
      <c r="F163" s="1"/>
      <c r="G163" s="3"/>
      <c r="H163" s="4"/>
      <c r="I163" s="5"/>
      <c r="J163" s="5"/>
      <c r="L163" s="6"/>
    </row>
    <row r="164" spans="1:12" ht="20">
      <c r="A164" s="1"/>
      <c r="B164" s="1"/>
      <c r="C164" s="4"/>
      <c r="D164" s="1"/>
      <c r="E164" s="1"/>
      <c r="F164" s="1"/>
      <c r="G164" s="3"/>
      <c r="H164" s="4"/>
      <c r="I164" s="5"/>
      <c r="J164" s="5"/>
      <c r="L164" s="6"/>
    </row>
    <row r="165" spans="1:12" ht="20">
      <c r="A165" s="1"/>
      <c r="B165" s="1"/>
      <c r="C165" s="4"/>
      <c r="D165" s="1"/>
      <c r="E165" s="1"/>
      <c r="F165" s="1"/>
      <c r="G165" s="3"/>
      <c r="H165" s="4"/>
      <c r="I165" s="5"/>
      <c r="J165" s="5"/>
      <c r="L165" s="6"/>
    </row>
    <row r="166" spans="1:12" ht="20">
      <c r="A166" s="1"/>
      <c r="B166" s="1"/>
      <c r="C166" s="4"/>
      <c r="D166" s="1"/>
      <c r="E166" s="1"/>
      <c r="F166" s="1"/>
      <c r="G166" s="3"/>
      <c r="H166" s="4"/>
      <c r="I166" s="5"/>
      <c r="J166" s="5"/>
      <c r="L166" s="6"/>
    </row>
    <row r="167" spans="1:12" ht="20">
      <c r="A167" s="1"/>
      <c r="B167" s="1"/>
      <c r="C167" s="4"/>
      <c r="D167" s="1"/>
      <c r="E167" s="1"/>
      <c r="F167" s="1"/>
      <c r="G167" s="3"/>
      <c r="H167" s="4"/>
      <c r="I167" s="5"/>
      <c r="J167" s="5"/>
      <c r="L167" s="6"/>
    </row>
    <row r="168" spans="1:12" ht="20">
      <c r="A168" s="1"/>
      <c r="B168" s="1"/>
      <c r="C168" s="4"/>
      <c r="D168" s="1"/>
      <c r="E168" s="1"/>
      <c r="F168" s="1"/>
      <c r="G168" s="3"/>
      <c r="H168" s="4"/>
      <c r="I168" s="5"/>
      <c r="J168" s="5"/>
      <c r="L168" s="6"/>
    </row>
    <row r="169" spans="1:12" ht="20">
      <c r="A169" s="1"/>
      <c r="B169" s="1"/>
      <c r="C169" s="4"/>
      <c r="D169" s="1"/>
      <c r="E169" s="1"/>
      <c r="F169" s="1"/>
      <c r="G169" s="3"/>
      <c r="H169" s="4"/>
      <c r="I169" s="5"/>
      <c r="J169" s="5"/>
      <c r="L169" s="6"/>
    </row>
    <row r="170" spans="1:12" ht="20">
      <c r="A170" s="1"/>
      <c r="B170" s="1"/>
      <c r="C170" s="4"/>
      <c r="D170" s="1"/>
      <c r="E170" s="1"/>
      <c r="F170" s="1"/>
      <c r="G170" s="3"/>
      <c r="H170" s="4"/>
      <c r="I170" s="5"/>
      <c r="J170" s="5"/>
      <c r="L170" s="6"/>
    </row>
    <row r="171" spans="1:12" ht="20">
      <c r="A171" s="1"/>
      <c r="B171" s="1"/>
      <c r="C171" s="4"/>
      <c r="D171" s="1"/>
      <c r="E171" s="1"/>
      <c r="F171" s="1"/>
      <c r="G171" s="3"/>
      <c r="H171" s="4"/>
      <c r="I171" s="5"/>
      <c r="J171" s="5"/>
      <c r="L171" s="6"/>
    </row>
    <row r="172" spans="1:12" ht="20">
      <c r="A172" s="1"/>
      <c r="B172" s="1"/>
      <c r="C172" s="4"/>
      <c r="D172" s="1"/>
      <c r="E172" s="1"/>
      <c r="F172" s="1"/>
      <c r="G172" s="3"/>
      <c r="H172" s="4"/>
      <c r="I172" s="5"/>
      <c r="J172" s="5"/>
      <c r="L172" s="6"/>
    </row>
    <row r="173" spans="1:12" ht="20">
      <c r="A173" s="1"/>
      <c r="B173" s="1"/>
      <c r="C173" s="4"/>
      <c r="D173" s="1"/>
      <c r="E173" s="1"/>
      <c r="F173" s="1"/>
      <c r="G173" s="3"/>
      <c r="H173" s="4"/>
      <c r="I173" s="5"/>
      <c r="J173" s="5"/>
      <c r="L173" s="6"/>
    </row>
    <row r="174" spans="1:12" ht="20">
      <c r="A174" s="1"/>
      <c r="B174" s="1"/>
      <c r="C174" s="4"/>
      <c r="D174" s="1"/>
      <c r="E174" s="1"/>
      <c r="F174" s="1"/>
      <c r="G174" s="3"/>
      <c r="H174" s="4"/>
      <c r="I174" s="5"/>
      <c r="J174" s="5"/>
      <c r="L174" s="6"/>
    </row>
    <row r="175" spans="1:12" ht="20">
      <c r="A175" s="1"/>
      <c r="B175" s="1"/>
      <c r="C175" s="4"/>
      <c r="D175" s="1"/>
      <c r="E175" s="1"/>
      <c r="F175" s="1"/>
      <c r="G175" s="3"/>
      <c r="H175" s="4"/>
      <c r="I175" s="5"/>
      <c r="J175" s="5"/>
      <c r="L175" s="6"/>
    </row>
    <row r="176" spans="1:12" ht="20">
      <c r="A176" s="1"/>
      <c r="B176" s="1"/>
      <c r="C176" s="4"/>
      <c r="D176" s="1"/>
      <c r="E176" s="1"/>
      <c r="F176" s="1"/>
      <c r="G176" s="3"/>
      <c r="H176" s="4"/>
      <c r="I176" s="5"/>
      <c r="J176" s="5"/>
      <c r="L176" s="6"/>
    </row>
    <row r="177" spans="1:12" ht="20">
      <c r="A177" s="1"/>
      <c r="B177" s="1"/>
      <c r="C177" s="4"/>
      <c r="D177" s="1"/>
      <c r="E177" s="1"/>
      <c r="F177" s="1"/>
      <c r="G177" s="3"/>
      <c r="H177" s="4"/>
      <c r="I177" s="5"/>
      <c r="J177" s="5"/>
      <c r="L177" s="6"/>
    </row>
    <row r="178" spans="1:12" ht="20">
      <c r="A178" s="1"/>
      <c r="B178" s="1"/>
      <c r="C178" s="4"/>
      <c r="D178" s="1"/>
      <c r="E178" s="1"/>
      <c r="F178" s="1"/>
      <c r="G178" s="3"/>
      <c r="H178" s="4"/>
      <c r="I178" s="5"/>
      <c r="J178" s="5"/>
      <c r="L178" s="6"/>
    </row>
    <row r="179" spans="1:12" ht="20">
      <c r="A179" s="1"/>
      <c r="B179" s="1"/>
      <c r="C179" s="4"/>
      <c r="D179" s="1"/>
      <c r="E179" s="1"/>
      <c r="F179" s="1"/>
      <c r="G179" s="3"/>
      <c r="H179" s="4"/>
      <c r="I179" s="5"/>
      <c r="J179" s="5"/>
      <c r="L179" s="6"/>
    </row>
    <row r="180" spans="1:12" ht="20">
      <c r="A180" s="1"/>
      <c r="B180" s="1"/>
      <c r="C180" s="4"/>
      <c r="D180" s="1"/>
      <c r="E180" s="1"/>
      <c r="F180" s="1"/>
      <c r="G180" s="3"/>
      <c r="H180" s="4"/>
      <c r="I180" s="5"/>
      <c r="J180" s="5"/>
      <c r="L180" s="6"/>
    </row>
    <row r="181" spans="1:12" ht="20">
      <c r="A181" s="1"/>
      <c r="B181" s="1"/>
      <c r="C181" s="4"/>
      <c r="D181" s="1"/>
      <c r="E181" s="1"/>
      <c r="F181" s="1"/>
      <c r="G181" s="3"/>
      <c r="H181" s="4"/>
      <c r="I181" s="5"/>
      <c r="J181" s="5"/>
      <c r="L181" s="6"/>
    </row>
    <row r="182" spans="1:12" ht="20">
      <c r="A182" s="1"/>
      <c r="B182" s="1"/>
      <c r="C182" s="4"/>
      <c r="D182" s="1"/>
      <c r="E182" s="1"/>
      <c r="F182" s="1"/>
      <c r="G182" s="3"/>
      <c r="H182" s="4"/>
      <c r="I182" s="5"/>
      <c r="J182" s="5"/>
      <c r="L182" s="6"/>
    </row>
    <row r="183" spans="1:12" ht="20">
      <c r="A183" s="1"/>
      <c r="B183" s="1"/>
      <c r="C183" s="4"/>
      <c r="D183" s="1"/>
      <c r="E183" s="1"/>
      <c r="F183" s="1"/>
      <c r="G183" s="3"/>
      <c r="H183" s="4"/>
      <c r="I183" s="5"/>
      <c r="J183" s="5"/>
      <c r="L183" s="6"/>
    </row>
    <row r="184" spans="1:12" ht="20">
      <c r="A184" s="1"/>
      <c r="B184" s="1"/>
      <c r="C184" s="4"/>
      <c r="D184" s="1"/>
      <c r="E184" s="1"/>
      <c r="F184" s="1"/>
      <c r="G184" s="3"/>
      <c r="H184" s="4"/>
      <c r="I184" s="5"/>
      <c r="J184" s="5"/>
      <c r="L184" s="6"/>
    </row>
    <row r="185" spans="1:12" ht="20">
      <c r="A185" s="1"/>
      <c r="B185" s="1"/>
      <c r="C185" s="4"/>
      <c r="D185" s="1"/>
      <c r="E185" s="1"/>
      <c r="F185" s="1"/>
      <c r="G185" s="3"/>
      <c r="H185" s="4"/>
      <c r="I185" s="5"/>
      <c r="J185" s="5"/>
      <c r="L185" s="6"/>
    </row>
    <row r="186" spans="1:12" ht="20">
      <c r="A186" s="1"/>
      <c r="B186" s="1"/>
      <c r="C186" s="4"/>
      <c r="D186" s="1"/>
      <c r="E186" s="1"/>
      <c r="F186" s="1"/>
      <c r="G186" s="3"/>
      <c r="H186" s="4"/>
      <c r="I186" s="5"/>
      <c r="J186" s="5"/>
      <c r="L186" s="6"/>
    </row>
    <row r="187" spans="1:12" ht="20">
      <c r="A187" s="1"/>
      <c r="B187" s="1"/>
      <c r="C187" s="4"/>
      <c r="D187" s="1"/>
      <c r="E187" s="1"/>
      <c r="F187" s="1"/>
      <c r="G187" s="3"/>
      <c r="H187" s="4"/>
      <c r="I187" s="5"/>
      <c r="J187" s="5"/>
      <c r="L187" s="6"/>
    </row>
    <row r="188" spans="1:12" ht="20">
      <c r="A188" s="1"/>
      <c r="B188" s="1"/>
      <c r="C188" s="4"/>
      <c r="D188" s="1"/>
      <c r="E188" s="1"/>
      <c r="F188" s="1"/>
      <c r="G188" s="3"/>
      <c r="H188" s="4"/>
      <c r="I188" s="5"/>
      <c r="J188" s="5"/>
      <c r="L188" s="6"/>
    </row>
    <row r="189" spans="1:12" ht="20">
      <c r="A189" s="1"/>
      <c r="B189" s="1"/>
      <c r="C189" s="4"/>
      <c r="D189" s="1"/>
      <c r="E189" s="1"/>
      <c r="F189" s="1"/>
      <c r="G189" s="3"/>
      <c r="H189" s="4"/>
      <c r="I189" s="5"/>
      <c r="J189" s="5"/>
      <c r="L189" s="6"/>
    </row>
    <row r="190" spans="1:12" ht="20">
      <c r="A190" s="1"/>
      <c r="B190" s="1"/>
      <c r="C190" s="4"/>
      <c r="D190" s="1"/>
      <c r="E190" s="1"/>
      <c r="F190" s="1"/>
      <c r="G190" s="3"/>
      <c r="H190" s="4"/>
      <c r="I190" s="5"/>
      <c r="J190" s="5"/>
      <c r="L190" s="6"/>
    </row>
    <row r="191" spans="1:12" ht="20">
      <c r="A191" s="1"/>
      <c r="B191" s="1"/>
      <c r="C191" s="4"/>
      <c r="D191" s="1"/>
      <c r="E191" s="1"/>
      <c r="F191" s="1"/>
      <c r="G191" s="3"/>
      <c r="H191" s="4"/>
      <c r="I191" s="5"/>
      <c r="J191" s="5"/>
      <c r="L191" s="6"/>
    </row>
    <row r="192" spans="1:12" ht="20">
      <c r="A192" s="1"/>
      <c r="B192" s="1"/>
      <c r="C192" s="4"/>
      <c r="D192" s="1"/>
      <c r="E192" s="1"/>
      <c r="F192" s="1"/>
      <c r="G192" s="3"/>
      <c r="H192" s="4"/>
      <c r="I192" s="5"/>
      <c r="J192" s="5"/>
      <c r="L192" s="6"/>
    </row>
    <row r="193" spans="1:12" ht="20">
      <c r="A193" s="1"/>
      <c r="B193" s="1"/>
      <c r="C193" s="4"/>
      <c r="D193" s="1"/>
      <c r="E193" s="1"/>
      <c r="F193" s="1"/>
      <c r="G193" s="3"/>
      <c r="H193" s="4"/>
      <c r="I193" s="5"/>
      <c r="J193" s="5"/>
      <c r="L193" s="6"/>
    </row>
    <row r="194" spans="1:12" ht="20">
      <c r="A194" s="1"/>
      <c r="B194" s="1"/>
      <c r="C194" s="4"/>
      <c r="D194" s="1"/>
      <c r="E194" s="1"/>
      <c r="F194" s="1"/>
      <c r="G194" s="3"/>
      <c r="H194" s="4"/>
      <c r="I194" s="5"/>
      <c r="J194" s="5"/>
      <c r="L194" s="6"/>
    </row>
    <row r="195" spans="1:12" ht="20">
      <c r="A195" s="1"/>
      <c r="B195" s="1"/>
      <c r="C195" s="4"/>
      <c r="D195" s="1"/>
      <c r="E195" s="1"/>
      <c r="F195" s="1"/>
      <c r="G195" s="3"/>
      <c r="H195" s="4"/>
      <c r="I195" s="5"/>
      <c r="J195" s="5"/>
      <c r="L195" s="6"/>
    </row>
    <row r="196" spans="1:12" ht="20">
      <c r="A196" s="1"/>
      <c r="B196" s="1"/>
      <c r="C196" s="4"/>
      <c r="D196" s="1"/>
      <c r="E196" s="1"/>
      <c r="F196" s="1"/>
      <c r="G196" s="3"/>
      <c r="H196" s="4"/>
      <c r="I196" s="5"/>
      <c r="J196" s="5"/>
      <c r="L196" s="6"/>
    </row>
    <row r="197" spans="1:12" ht="20">
      <c r="A197" s="1"/>
      <c r="B197" s="1"/>
      <c r="C197" s="4"/>
      <c r="D197" s="1"/>
      <c r="E197" s="1"/>
      <c r="F197" s="1"/>
      <c r="G197" s="3"/>
      <c r="H197" s="4"/>
      <c r="I197" s="5"/>
      <c r="J197" s="5"/>
      <c r="L197" s="6"/>
    </row>
    <row r="198" spans="1:12" ht="20">
      <c r="A198" s="1"/>
      <c r="B198" s="1"/>
      <c r="C198" s="4"/>
      <c r="D198" s="1"/>
      <c r="E198" s="1"/>
      <c r="F198" s="1"/>
      <c r="G198" s="3"/>
      <c r="H198" s="4"/>
      <c r="I198" s="5"/>
      <c r="J198" s="5"/>
      <c r="L198" s="6"/>
    </row>
    <row r="199" spans="1:12" ht="20">
      <c r="A199" s="1"/>
      <c r="B199" s="1"/>
      <c r="C199" s="4"/>
      <c r="D199" s="1"/>
      <c r="E199" s="1"/>
      <c r="F199" s="1"/>
      <c r="G199" s="3"/>
      <c r="H199" s="4"/>
      <c r="I199" s="5"/>
      <c r="J199" s="5"/>
      <c r="L199" s="6"/>
    </row>
    <row r="200" spans="1:12" ht="20">
      <c r="A200" s="1"/>
      <c r="B200" s="1"/>
      <c r="C200" s="4"/>
      <c r="D200" s="1"/>
      <c r="E200" s="1"/>
      <c r="F200" s="1"/>
      <c r="G200" s="3"/>
      <c r="H200" s="4"/>
      <c r="I200" s="5"/>
      <c r="J200" s="5"/>
      <c r="L200" s="6"/>
    </row>
    <row r="201" spans="1:12" ht="20">
      <c r="A201" s="1"/>
      <c r="B201" s="1"/>
      <c r="C201" s="4"/>
      <c r="D201" s="1"/>
      <c r="E201" s="1"/>
      <c r="F201" s="1"/>
      <c r="G201" s="3"/>
      <c r="H201" s="4"/>
      <c r="I201" s="5"/>
      <c r="J201" s="5"/>
      <c r="L201" s="6"/>
    </row>
    <row r="202" spans="1:12" ht="20">
      <c r="A202" s="1"/>
      <c r="B202" s="1"/>
      <c r="C202" s="4"/>
      <c r="D202" s="1"/>
      <c r="E202" s="1"/>
      <c r="F202" s="1"/>
      <c r="G202" s="3"/>
      <c r="H202" s="4"/>
      <c r="I202" s="5"/>
      <c r="J202" s="5"/>
      <c r="L202" s="6"/>
    </row>
    <row r="203" spans="1:12" ht="20">
      <c r="A203" s="1"/>
      <c r="B203" s="1"/>
      <c r="C203" s="4"/>
      <c r="D203" s="1"/>
      <c r="E203" s="1"/>
      <c r="F203" s="1"/>
      <c r="G203" s="3"/>
      <c r="H203" s="4"/>
      <c r="I203" s="5"/>
      <c r="J203" s="5"/>
      <c r="L203" s="6"/>
    </row>
    <row r="204" spans="1:12" ht="20">
      <c r="A204" s="1"/>
      <c r="B204" s="1"/>
      <c r="C204" s="4"/>
      <c r="D204" s="1"/>
      <c r="E204" s="1"/>
      <c r="F204" s="1"/>
      <c r="G204" s="3"/>
      <c r="H204" s="4"/>
      <c r="I204" s="5"/>
      <c r="J204" s="5"/>
      <c r="L204" s="6"/>
    </row>
    <row r="205" spans="1:12" ht="20">
      <c r="A205" s="1"/>
      <c r="B205" s="1"/>
      <c r="C205" s="4"/>
      <c r="D205" s="1"/>
      <c r="E205" s="1"/>
      <c r="F205" s="1"/>
      <c r="G205" s="3"/>
      <c r="H205" s="4"/>
      <c r="I205" s="5"/>
      <c r="J205" s="5"/>
      <c r="L205" s="6"/>
    </row>
    <row r="206" spans="1:12" ht="20">
      <c r="A206" s="1"/>
      <c r="B206" s="1"/>
      <c r="C206" s="4"/>
      <c r="D206" s="1"/>
      <c r="E206" s="1"/>
      <c r="F206" s="1"/>
      <c r="G206" s="3"/>
      <c r="H206" s="4"/>
      <c r="I206" s="5"/>
      <c r="J206" s="5"/>
      <c r="L206" s="6"/>
    </row>
    <row r="207" spans="1:12" ht="20">
      <c r="A207" s="1"/>
      <c r="B207" s="1"/>
      <c r="C207" s="4"/>
      <c r="D207" s="1"/>
      <c r="E207" s="1"/>
      <c r="F207" s="1"/>
      <c r="G207" s="3"/>
      <c r="H207" s="4"/>
      <c r="I207" s="5"/>
      <c r="J207" s="5"/>
      <c r="L207" s="6"/>
    </row>
    <row r="208" spans="1:12" ht="20">
      <c r="A208" s="1"/>
      <c r="B208" s="1"/>
      <c r="C208" s="4"/>
      <c r="D208" s="1"/>
      <c r="E208" s="1"/>
      <c r="F208" s="1"/>
      <c r="G208" s="3"/>
      <c r="H208" s="4"/>
      <c r="I208" s="5"/>
      <c r="J208" s="5"/>
      <c r="L208" s="6"/>
    </row>
    <row r="209" spans="1:12" ht="20">
      <c r="A209" s="1"/>
      <c r="B209" s="1"/>
      <c r="C209" s="4"/>
      <c r="D209" s="1"/>
      <c r="E209" s="1"/>
      <c r="F209" s="1"/>
      <c r="G209" s="3"/>
      <c r="H209" s="4"/>
      <c r="I209" s="5"/>
      <c r="J209" s="5"/>
      <c r="L209" s="6"/>
    </row>
    <row r="210" spans="1:12" ht="20">
      <c r="A210" s="1"/>
      <c r="B210" s="1"/>
      <c r="C210" s="4"/>
      <c r="D210" s="1"/>
      <c r="E210" s="1"/>
      <c r="F210" s="1"/>
      <c r="G210" s="3"/>
      <c r="H210" s="4"/>
      <c r="I210" s="5"/>
      <c r="J210" s="5"/>
      <c r="L210" s="6"/>
    </row>
    <row r="211" spans="1:12" ht="20">
      <c r="A211" s="1"/>
      <c r="B211" s="1"/>
      <c r="C211" s="4"/>
      <c r="D211" s="1"/>
      <c r="E211" s="1"/>
      <c r="F211" s="1"/>
      <c r="G211" s="3"/>
      <c r="H211" s="4"/>
      <c r="I211" s="5"/>
      <c r="J211" s="5"/>
      <c r="L211" s="6"/>
    </row>
    <row r="212" spans="1:12" ht="20">
      <c r="A212" s="1"/>
      <c r="B212" s="1"/>
      <c r="C212" s="4"/>
      <c r="D212" s="1"/>
      <c r="E212" s="1"/>
      <c r="F212" s="1"/>
      <c r="G212" s="3"/>
      <c r="H212" s="4"/>
      <c r="I212" s="5"/>
      <c r="J212" s="5"/>
      <c r="L212" s="6"/>
    </row>
    <row r="213" spans="1:12" ht="20">
      <c r="A213" s="1"/>
      <c r="B213" s="1"/>
      <c r="C213" s="4"/>
      <c r="D213" s="1"/>
      <c r="E213" s="1"/>
      <c r="F213" s="1"/>
      <c r="G213" s="3"/>
      <c r="H213" s="4"/>
      <c r="I213" s="5"/>
      <c r="J213" s="5"/>
      <c r="L213" s="6"/>
    </row>
    <row r="214" spans="1:12" ht="20">
      <c r="A214" s="1"/>
      <c r="B214" s="1"/>
      <c r="C214" s="4"/>
      <c r="D214" s="1"/>
      <c r="E214" s="1"/>
      <c r="F214" s="1"/>
      <c r="G214" s="3"/>
      <c r="H214" s="4"/>
      <c r="I214" s="5"/>
      <c r="J214" s="5"/>
      <c r="L214" s="6"/>
    </row>
    <row r="215" spans="1:12" ht="20">
      <c r="A215" s="1"/>
      <c r="B215" s="1"/>
      <c r="C215" s="4"/>
      <c r="D215" s="1"/>
      <c r="E215" s="1"/>
      <c r="F215" s="1"/>
      <c r="G215" s="3"/>
      <c r="H215" s="4"/>
      <c r="I215" s="5"/>
      <c r="J215" s="5"/>
      <c r="L215" s="6"/>
    </row>
    <row r="216" spans="1:12" ht="20">
      <c r="A216" s="1"/>
      <c r="B216" s="1"/>
      <c r="C216" s="4"/>
      <c r="D216" s="1"/>
      <c r="E216" s="1"/>
      <c r="F216" s="1"/>
      <c r="G216" s="3"/>
      <c r="H216" s="4"/>
      <c r="I216" s="5"/>
      <c r="J216" s="5"/>
      <c r="L216" s="6"/>
    </row>
    <row r="217" spans="1:12" ht="20">
      <c r="A217" s="1"/>
      <c r="B217" s="1"/>
      <c r="C217" s="4"/>
      <c r="D217" s="1"/>
      <c r="E217" s="1"/>
      <c r="F217" s="1"/>
      <c r="G217" s="3"/>
      <c r="H217" s="4"/>
      <c r="I217" s="5"/>
      <c r="J217" s="5"/>
      <c r="L217" s="6"/>
    </row>
    <row r="218" spans="1:12" ht="20">
      <c r="A218" s="1"/>
      <c r="B218" s="1"/>
      <c r="C218" s="4"/>
      <c r="D218" s="1"/>
      <c r="E218" s="1"/>
      <c r="F218" s="1"/>
      <c r="G218" s="3"/>
      <c r="H218" s="4"/>
      <c r="I218" s="5"/>
      <c r="J218" s="5"/>
      <c r="L218" s="6"/>
    </row>
    <row r="219" spans="1:12" ht="20">
      <c r="A219" s="1"/>
      <c r="B219" s="1"/>
      <c r="C219" s="4"/>
      <c r="D219" s="1"/>
      <c r="E219" s="1"/>
      <c r="F219" s="1"/>
      <c r="G219" s="3"/>
      <c r="H219" s="4"/>
      <c r="I219" s="5"/>
      <c r="J219" s="5"/>
      <c r="L219" s="6"/>
    </row>
    <row r="220" spans="1:12" ht="20">
      <c r="A220" s="1"/>
      <c r="B220" s="1"/>
      <c r="C220" s="4"/>
      <c r="D220" s="1"/>
      <c r="E220" s="1"/>
      <c r="F220" s="1"/>
      <c r="G220" s="3"/>
      <c r="H220" s="4"/>
      <c r="I220" s="5"/>
      <c r="J220" s="5"/>
      <c r="L220" s="6"/>
    </row>
    <row r="221" spans="1:12" ht="20">
      <c r="A221" s="1"/>
      <c r="B221" s="1"/>
      <c r="C221" s="4"/>
      <c r="D221" s="1"/>
      <c r="E221" s="1"/>
      <c r="F221" s="1"/>
      <c r="G221" s="3"/>
      <c r="H221" s="4"/>
      <c r="I221" s="5"/>
      <c r="J221" s="5"/>
      <c r="L221" s="6"/>
    </row>
    <row r="222" spans="1:12" ht="20">
      <c r="A222" s="1"/>
      <c r="B222" s="1"/>
      <c r="C222" s="4"/>
      <c r="D222" s="1"/>
      <c r="E222" s="1"/>
      <c r="F222" s="1"/>
      <c r="G222" s="3"/>
      <c r="H222" s="4"/>
      <c r="I222" s="5"/>
      <c r="J222" s="5"/>
      <c r="L222" s="6"/>
    </row>
    <row r="223" spans="1:12" ht="20">
      <c r="A223" s="1"/>
      <c r="B223" s="1"/>
      <c r="C223" s="4"/>
      <c r="D223" s="1"/>
      <c r="E223" s="1"/>
      <c r="F223" s="1"/>
      <c r="G223" s="3"/>
      <c r="H223" s="4"/>
      <c r="I223" s="5"/>
      <c r="J223" s="5"/>
      <c r="L223" s="6"/>
    </row>
    <row r="224" spans="1:12" ht="20">
      <c r="A224" s="1"/>
      <c r="B224" s="1"/>
      <c r="C224" s="4"/>
      <c r="D224" s="1"/>
      <c r="E224" s="1"/>
      <c r="F224" s="1"/>
      <c r="G224" s="3"/>
      <c r="H224" s="4"/>
      <c r="I224" s="5"/>
      <c r="J224" s="5"/>
      <c r="L224" s="6"/>
    </row>
    <row r="225" spans="1:12" ht="20">
      <c r="A225" s="1"/>
      <c r="B225" s="1"/>
      <c r="C225" s="4"/>
      <c r="D225" s="1"/>
      <c r="E225" s="1"/>
      <c r="F225" s="1"/>
      <c r="G225" s="3"/>
      <c r="H225" s="4"/>
      <c r="I225" s="5"/>
      <c r="J225" s="5"/>
      <c r="L225" s="6"/>
    </row>
    <row r="226" spans="1:12" ht="20">
      <c r="A226" s="1"/>
      <c r="B226" s="1"/>
      <c r="C226" s="4"/>
      <c r="D226" s="1"/>
      <c r="E226" s="1"/>
      <c r="F226" s="1"/>
      <c r="G226" s="3"/>
      <c r="H226" s="4"/>
      <c r="I226" s="5"/>
      <c r="J226" s="5"/>
      <c r="L226" s="6"/>
    </row>
    <row r="227" spans="1:12" ht="20">
      <c r="A227" s="1"/>
      <c r="B227" s="1"/>
      <c r="C227" s="4"/>
      <c r="D227" s="1"/>
      <c r="E227" s="1"/>
      <c r="F227" s="1"/>
      <c r="G227" s="3"/>
      <c r="H227" s="4"/>
      <c r="I227" s="5"/>
      <c r="J227" s="5"/>
      <c r="L227" s="6"/>
    </row>
    <row r="228" spans="1:12" ht="20">
      <c r="A228" s="1"/>
      <c r="B228" s="1"/>
      <c r="C228" s="4"/>
      <c r="D228" s="1"/>
      <c r="E228" s="1"/>
      <c r="F228" s="1"/>
      <c r="G228" s="3"/>
      <c r="H228" s="4"/>
      <c r="I228" s="5"/>
      <c r="J228" s="5"/>
      <c r="L228" s="6"/>
    </row>
    <row r="229" spans="1:12" ht="20">
      <c r="A229" s="1"/>
      <c r="B229" s="1"/>
      <c r="C229" s="4"/>
      <c r="D229" s="1"/>
      <c r="E229" s="1"/>
      <c r="F229" s="1"/>
      <c r="G229" s="3"/>
      <c r="H229" s="4"/>
      <c r="I229" s="5"/>
      <c r="J229" s="5"/>
      <c r="L229" s="6"/>
    </row>
    <row r="230" spans="1:12" ht="20">
      <c r="A230" s="1"/>
      <c r="B230" s="1"/>
      <c r="C230" s="4"/>
      <c r="D230" s="1"/>
      <c r="E230" s="1"/>
      <c r="F230" s="1"/>
      <c r="G230" s="3"/>
      <c r="H230" s="4"/>
      <c r="I230" s="5"/>
      <c r="J230" s="5"/>
      <c r="L230" s="6"/>
    </row>
    <row r="231" spans="1:12" ht="20">
      <c r="A231" s="1"/>
      <c r="B231" s="1"/>
      <c r="C231" s="4"/>
      <c r="D231" s="1"/>
      <c r="E231" s="1"/>
      <c r="F231" s="1"/>
      <c r="G231" s="3"/>
      <c r="H231" s="4"/>
      <c r="I231" s="5"/>
      <c r="J231" s="5"/>
      <c r="L231" s="6"/>
    </row>
    <row r="232" spans="1:12" ht="20">
      <c r="A232" s="1"/>
      <c r="B232" s="1"/>
      <c r="C232" s="4"/>
      <c r="D232" s="1"/>
      <c r="E232" s="1"/>
      <c r="F232" s="1"/>
      <c r="G232" s="3"/>
      <c r="H232" s="4"/>
      <c r="I232" s="5"/>
      <c r="J232" s="5"/>
      <c r="L232" s="6"/>
    </row>
    <row r="233" spans="1:12" ht="20">
      <c r="A233" s="1"/>
      <c r="B233" s="1"/>
      <c r="C233" s="4"/>
      <c r="D233" s="1"/>
      <c r="E233" s="1"/>
      <c r="F233" s="1"/>
      <c r="G233" s="3"/>
      <c r="H233" s="4"/>
      <c r="I233" s="5"/>
      <c r="J233" s="5"/>
      <c r="L233" s="6"/>
    </row>
    <row r="234" spans="1:12" ht="20">
      <c r="A234" s="1"/>
      <c r="B234" s="1"/>
      <c r="C234" s="4"/>
      <c r="D234" s="1"/>
      <c r="E234" s="1"/>
      <c r="F234" s="1"/>
      <c r="G234" s="3"/>
      <c r="H234" s="4"/>
      <c r="I234" s="5"/>
      <c r="J234" s="5"/>
      <c r="L234" s="6"/>
    </row>
    <row r="235" spans="1:12" ht="20">
      <c r="A235" s="1"/>
      <c r="B235" s="1"/>
      <c r="C235" s="4"/>
      <c r="D235" s="1"/>
      <c r="E235" s="1"/>
      <c r="F235" s="1"/>
      <c r="G235" s="3"/>
      <c r="H235" s="4"/>
      <c r="I235" s="5"/>
      <c r="J235" s="5"/>
      <c r="L235" s="6"/>
    </row>
    <row r="236" spans="1:12" ht="20">
      <c r="A236" s="1"/>
      <c r="B236" s="1"/>
      <c r="C236" s="4"/>
      <c r="D236" s="1"/>
      <c r="E236" s="1"/>
      <c r="F236" s="1"/>
      <c r="G236" s="3"/>
      <c r="H236" s="4"/>
      <c r="I236" s="5"/>
      <c r="J236" s="5"/>
      <c r="L236" s="6"/>
    </row>
    <row r="237" spans="1:12" ht="20">
      <c r="A237" s="1"/>
      <c r="B237" s="1"/>
      <c r="C237" s="4"/>
      <c r="D237" s="1"/>
      <c r="E237" s="1"/>
      <c r="F237" s="1"/>
      <c r="G237" s="3"/>
      <c r="H237" s="4"/>
      <c r="I237" s="5"/>
      <c r="J237" s="5"/>
      <c r="L237" s="6"/>
    </row>
    <row r="238" spans="1:12" ht="20">
      <c r="A238" s="1"/>
      <c r="B238" s="1"/>
      <c r="C238" s="4"/>
      <c r="D238" s="1"/>
      <c r="E238" s="1"/>
      <c r="F238" s="1"/>
      <c r="G238" s="3"/>
      <c r="H238" s="4"/>
      <c r="I238" s="5"/>
      <c r="J238" s="5"/>
      <c r="L238" s="6"/>
    </row>
    <row r="239" spans="1:12" ht="20">
      <c r="A239" s="1"/>
      <c r="B239" s="1"/>
      <c r="C239" s="4"/>
      <c r="D239" s="1"/>
      <c r="E239" s="1"/>
      <c r="F239" s="1"/>
      <c r="G239" s="3"/>
      <c r="H239" s="4"/>
      <c r="I239" s="5"/>
      <c r="J239" s="5"/>
      <c r="L239" s="6"/>
    </row>
  </sheetData>
  <sortState ref="B6:K32">
    <sortCondition ref="B6:B32"/>
    <sortCondition ref="C6:C3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abSelected="1" zoomScale="150" zoomScaleNormal="150" zoomScalePageLayoutView="15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baseColWidth="10" defaultColWidth="17.6640625" defaultRowHeight="15" x14ac:dyDescent="0"/>
  <cols>
    <col min="1" max="1" width="4.83203125" style="10" customWidth="1"/>
    <col min="2" max="2" width="5" style="10" customWidth="1"/>
    <col min="3" max="3" width="70.33203125" style="6" customWidth="1"/>
    <col min="4" max="4" width="10.6640625" style="10" customWidth="1"/>
    <col min="5" max="5" width="8.6640625" style="10" customWidth="1"/>
    <col min="6" max="6" width="11.83203125" style="6" customWidth="1"/>
    <col min="7" max="9" width="8.33203125" style="10" customWidth="1"/>
    <col min="10" max="10" width="8.33203125" style="144" customWidth="1"/>
    <col min="11" max="11" width="11" style="10" customWidth="1"/>
    <col min="12" max="16384" width="17.6640625" style="6"/>
  </cols>
  <sheetData>
    <row r="1" spans="1:11" ht="20">
      <c r="A1" s="1"/>
      <c r="B1" s="1"/>
      <c r="C1" s="2" t="s">
        <v>0</v>
      </c>
      <c r="D1" s="1"/>
      <c r="E1" s="3"/>
      <c r="F1" s="4"/>
      <c r="G1" s="143"/>
      <c r="H1" s="143"/>
    </row>
    <row r="2" spans="1:11" ht="20">
      <c r="A2" s="1"/>
      <c r="B2" s="1"/>
      <c r="C2" s="2" t="s">
        <v>221</v>
      </c>
      <c r="D2" s="1"/>
      <c r="E2" s="3"/>
      <c r="F2" s="4"/>
      <c r="G2" s="143"/>
      <c r="H2" s="143"/>
    </row>
    <row r="3" spans="1:11" ht="20">
      <c r="A3" s="1"/>
      <c r="B3" s="1"/>
      <c r="C3" s="8" t="s">
        <v>1</v>
      </c>
      <c r="D3" s="1"/>
      <c r="E3" s="3"/>
      <c r="F3" s="4"/>
      <c r="G3" s="147" t="str">
        <f>HYPERLINK("http://en.wikipedia.org/wiki/Impact_factor","http://en.wikipedia.org/wiki/Impact_factor")</f>
        <v>http://en.wikipedia.org/wiki/Impact_factor</v>
      </c>
      <c r="H3" s="143"/>
    </row>
    <row r="4" spans="1:11" ht="72">
      <c r="A4" s="11" t="s">
        <v>2</v>
      </c>
      <c r="B4" s="11" t="s">
        <v>3</v>
      </c>
      <c r="C4" s="12" t="s">
        <v>4</v>
      </c>
      <c r="D4" s="14" t="s">
        <v>8</v>
      </c>
      <c r="E4" s="14" t="s">
        <v>9</v>
      </c>
      <c r="F4" s="15" t="s">
        <v>10</v>
      </c>
      <c r="G4" s="145" t="s">
        <v>11</v>
      </c>
      <c r="H4" s="145" t="s">
        <v>12</v>
      </c>
      <c r="I4" s="146" t="s">
        <v>229</v>
      </c>
      <c r="J4" s="146" t="s">
        <v>314</v>
      </c>
      <c r="K4" s="146" t="s">
        <v>230</v>
      </c>
    </row>
    <row r="5" spans="1:11">
      <c r="A5" s="148">
        <v>1</v>
      </c>
      <c r="B5" s="149">
        <v>1</v>
      </c>
      <c r="C5" s="150" t="s">
        <v>231</v>
      </c>
      <c r="D5" s="151" t="s">
        <v>317</v>
      </c>
      <c r="E5" s="151"/>
      <c r="F5" s="150"/>
      <c r="G5" s="152"/>
      <c r="H5" s="152"/>
      <c r="I5" s="153"/>
      <c r="J5" s="153"/>
      <c r="K5" s="153" t="s">
        <v>232</v>
      </c>
    </row>
    <row r="6" spans="1:11">
      <c r="A6" s="148">
        <v>2</v>
      </c>
      <c r="B6" s="149">
        <v>1</v>
      </c>
      <c r="C6" s="150" t="s">
        <v>233</v>
      </c>
      <c r="D6" s="151" t="s">
        <v>317</v>
      </c>
      <c r="E6" s="151"/>
      <c r="F6" s="150"/>
      <c r="G6" s="152"/>
      <c r="H6" s="152"/>
      <c r="I6" s="153"/>
      <c r="J6" s="153"/>
      <c r="K6" s="153" t="s">
        <v>232</v>
      </c>
    </row>
    <row r="7" spans="1:11">
      <c r="A7" s="148">
        <v>3</v>
      </c>
      <c r="B7" s="149">
        <v>1</v>
      </c>
      <c r="C7" s="154" t="s">
        <v>234</v>
      </c>
      <c r="D7" s="151" t="s">
        <v>317</v>
      </c>
      <c r="E7" s="151"/>
      <c r="F7" s="155" t="s">
        <v>235</v>
      </c>
      <c r="G7" s="152" t="s">
        <v>21</v>
      </c>
      <c r="H7" s="152">
        <v>1</v>
      </c>
      <c r="I7" s="153" t="s">
        <v>236</v>
      </c>
      <c r="J7" s="153">
        <v>3</v>
      </c>
      <c r="K7" s="153" t="s">
        <v>237</v>
      </c>
    </row>
    <row r="8" spans="1:11">
      <c r="A8" s="148">
        <v>4</v>
      </c>
      <c r="B8" s="149">
        <v>1</v>
      </c>
      <c r="C8" s="154" t="s">
        <v>13</v>
      </c>
      <c r="D8" s="151" t="s">
        <v>317</v>
      </c>
      <c r="E8" s="151"/>
      <c r="F8" s="155" t="s">
        <v>238</v>
      </c>
      <c r="G8" s="152"/>
      <c r="H8" s="152"/>
      <c r="I8" s="153" t="s">
        <v>239</v>
      </c>
      <c r="J8" s="153"/>
      <c r="K8" s="153"/>
    </row>
    <row r="9" spans="1:11">
      <c r="A9" s="148">
        <v>5</v>
      </c>
      <c r="B9" s="149">
        <v>1</v>
      </c>
      <c r="C9" s="154" t="s">
        <v>240</v>
      </c>
      <c r="D9" s="151" t="s">
        <v>317</v>
      </c>
      <c r="E9" s="151"/>
      <c r="F9" s="155" t="s">
        <v>241</v>
      </c>
      <c r="G9" s="152" t="s">
        <v>28</v>
      </c>
      <c r="H9" s="152">
        <v>2.6</v>
      </c>
      <c r="I9" s="153" t="s">
        <v>318</v>
      </c>
      <c r="J9" s="153">
        <v>4</v>
      </c>
      <c r="K9" s="153" t="s">
        <v>242</v>
      </c>
    </row>
    <row r="10" spans="1:11">
      <c r="A10" s="148">
        <v>6</v>
      </c>
      <c r="B10" s="149">
        <v>1</v>
      </c>
      <c r="C10" s="154" t="s">
        <v>243</v>
      </c>
      <c r="D10" s="151" t="s">
        <v>317</v>
      </c>
      <c r="E10" s="151"/>
      <c r="F10" s="155" t="s">
        <v>244</v>
      </c>
      <c r="G10" s="152" t="s">
        <v>21</v>
      </c>
      <c r="H10" s="152"/>
      <c r="I10" s="153" t="s">
        <v>236</v>
      </c>
      <c r="J10" s="153">
        <v>3</v>
      </c>
      <c r="K10" s="153" t="s">
        <v>237</v>
      </c>
    </row>
    <row r="11" spans="1:11">
      <c r="A11" s="148">
        <v>7</v>
      </c>
      <c r="B11" s="149">
        <v>1</v>
      </c>
      <c r="C11" s="154" t="s">
        <v>245</v>
      </c>
      <c r="D11" s="151" t="s">
        <v>317</v>
      </c>
      <c r="E11" s="151"/>
      <c r="F11" s="156" t="s">
        <v>246</v>
      </c>
      <c r="G11" s="152"/>
      <c r="H11" s="152"/>
      <c r="I11" s="153"/>
      <c r="J11" s="153"/>
      <c r="K11" s="153"/>
    </row>
    <row r="12" spans="1:11">
      <c r="A12" s="148">
        <v>8</v>
      </c>
      <c r="B12" s="149">
        <v>1</v>
      </c>
      <c r="C12" s="154" t="s">
        <v>148</v>
      </c>
      <c r="D12" s="151" t="s">
        <v>317</v>
      </c>
      <c r="E12" s="151"/>
      <c r="F12" s="155" t="s">
        <v>247</v>
      </c>
      <c r="G12" s="152" t="s">
        <v>28</v>
      </c>
      <c r="H12" s="152">
        <v>3.27</v>
      </c>
      <c r="I12" s="153" t="s">
        <v>318</v>
      </c>
      <c r="J12" s="153">
        <v>4</v>
      </c>
      <c r="K12" s="153" t="s">
        <v>232</v>
      </c>
    </row>
    <row r="13" spans="1:11">
      <c r="A13" s="148">
        <v>9</v>
      </c>
      <c r="B13" s="149">
        <v>1</v>
      </c>
      <c r="C13" s="154" t="s">
        <v>151</v>
      </c>
      <c r="D13" s="151" t="s">
        <v>317</v>
      </c>
      <c r="E13" s="151"/>
      <c r="F13" s="156" t="s">
        <v>248</v>
      </c>
      <c r="G13" s="152" t="s">
        <v>19</v>
      </c>
      <c r="H13" s="152"/>
      <c r="I13" s="153"/>
      <c r="J13" s="153"/>
      <c r="K13" s="153"/>
    </row>
    <row r="14" spans="1:11">
      <c r="A14" s="148">
        <v>10</v>
      </c>
      <c r="B14" s="149">
        <v>1</v>
      </c>
      <c r="C14" s="154" t="s">
        <v>162</v>
      </c>
      <c r="D14" s="151" t="s">
        <v>317</v>
      </c>
      <c r="E14" s="151"/>
      <c r="F14" s="155" t="s">
        <v>249</v>
      </c>
      <c r="G14" s="152" t="s">
        <v>21</v>
      </c>
      <c r="H14" s="152">
        <v>1.36</v>
      </c>
      <c r="I14" s="153" t="s">
        <v>236</v>
      </c>
      <c r="J14" s="153">
        <v>3</v>
      </c>
      <c r="K14" s="153" t="s">
        <v>237</v>
      </c>
    </row>
    <row r="15" spans="1:11">
      <c r="A15" s="148">
        <v>11</v>
      </c>
      <c r="B15" s="149">
        <v>1</v>
      </c>
      <c r="C15" s="150" t="s">
        <v>250</v>
      </c>
      <c r="D15" s="151" t="s">
        <v>317</v>
      </c>
      <c r="E15" s="151"/>
      <c r="F15" s="155" t="s">
        <v>251</v>
      </c>
      <c r="G15" s="153"/>
      <c r="H15" s="153"/>
      <c r="I15" s="153" t="s">
        <v>236</v>
      </c>
      <c r="J15" s="153">
        <v>3</v>
      </c>
      <c r="K15" s="153" t="s">
        <v>242</v>
      </c>
    </row>
    <row r="16" spans="1:11">
      <c r="A16" s="148">
        <v>12</v>
      </c>
      <c r="B16" s="149">
        <v>1</v>
      </c>
      <c r="C16" s="154" t="s">
        <v>20</v>
      </c>
      <c r="D16" s="151" t="s">
        <v>317</v>
      </c>
      <c r="E16" s="151"/>
      <c r="F16" s="155" t="s">
        <v>252</v>
      </c>
      <c r="G16" s="152" t="s">
        <v>21</v>
      </c>
      <c r="H16" s="152"/>
      <c r="I16" s="153" t="s">
        <v>236</v>
      </c>
      <c r="J16" s="153">
        <v>3</v>
      </c>
      <c r="K16" s="153"/>
    </row>
    <row r="17" spans="1:11">
      <c r="A17" s="148">
        <v>13</v>
      </c>
      <c r="B17" s="149">
        <v>1</v>
      </c>
      <c r="C17" s="150" t="s">
        <v>253</v>
      </c>
      <c r="D17" s="151" t="s">
        <v>317</v>
      </c>
      <c r="E17" s="151"/>
      <c r="F17" s="150"/>
      <c r="G17" s="153"/>
      <c r="H17" s="153"/>
      <c r="I17" s="153"/>
      <c r="J17" s="153"/>
      <c r="K17" s="153" t="s">
        <v>232</v>
      </c>
    </row>
    <row r="18" spans="1:11">
      <c r="A18" s="148">
        <v>14</v>
      </c>
      <c r="B18" s="149">
        <v>1</v>
      </c>
      <c r="C18" s="150" t="s">
        <v>254</v>
      </c>
      <c r="D18" s="151" t="s">
        <v>317</v>
      </c>
      <c r="E18" s="151"/>
      <c r="F18" s="150"/>
      <c r="G18" s="153"/>
      <c r="H18" s="153"/>
      <c r="I18" s="153" t="s">
        <v>236</v>
      </c>
      <c r="J18" s="153"/>
      <c r="K18" s="153"/>
    </row>
    <row r="19" spans="1:11">
      <c r="A19" s="148">
        <v>15</v>
      </c>
      <c r="B19" s="157">
        <v>2</v>
      </c>
      <c r="C19" s="150" t="s">
        <v>255</v>
      </c>
      <c r="D19" s="151" t="s">
        <v>317</v>
      </c>
      <c r="E19" s="151"/>
      <c r="F19" s="150"/>
      <c r="G19" s="153"/>
      <c r="H19" s="153"/>
      <c r="I19" s="153"/>
      <c r="J19" s="153"/>
      <c r="K19" s="152" t="s">
        <v>242</v>
      </c>
    </row>
    <row r="20" spans="1:11">
      <c r="A20" s="148">
        <v>16</v>
      </c>
      <c r="B20" s="157">
        <v>2</v>
      </c>
      <c r="C20" s="158" t="s">
        <v>256</v>
      </c>
      <c r="D20" s="151" t="s">
        <v>317</v>
      </c>
      <c r="E20" s="151"/>
      <c r="F20" s="155" t="s">
        <v>257</v>
      </c>
      <c r="G20" s="153"/>
      <c r="H20" s="153"/>
      <c r="I20" s="153" t="s">
        <v>239</v>
      </c>
      <c r="J20" s="153">
        <v>2</v>
      </c>
      <c r="K20" s="153"/>
    </row>
    <row r="21" spans="1:11">
      <c r="A21" s="148">
        <v>17</v>
      </c>
      <c r="B21" s="157">
        <v>2</v>
      </c>
      <c r="C21" s="150" t="s">
        <v>258</v>
      </c>
      <c r="D21" s="151" t="s">
        <v>317</v>
      </c>
      <c r="E21" s="151"/>
      <c r="F21" s="150"/>
      <c r="G21" s="152"/>
      <c r="H21" s="152"/>
      <c r="I21" s="153"/>
      <c r="J21" s="153"/>
      <c r="K21" s="153" t="s">
        <v>242</v>
      </c>
    </row>
    <row r="22" spans="1:11">
      <c r="A22" s="148">
        <v>18</v>
      </c>
      <c r="B22" s="157">
        <v>2</v>
      </c>
      <c r="C22" s="150" t="s">
        <v>259</v>
      </c>
      <c r="D22" s="151" t="s">
        <v>317</v>
      </c>
      <c r="E22" s="151"/>
      <c r="F22" s="150"/>
      <c r="G22" s="153"/>
      <c r="H22" s="153"/>
      <c r="I22" s="153"/>
      <c r="J22" s="153"/>
      <c r="K22" s="152" t="s">
        <v>242</v>
      </c>
    </row>
    <row r="23" spans="1:11">
      <c r="A23" s="148">
        <v>19</v>
      </c>
      <c r="B23" s="157">
        <v>2</v>
      </c>
      <c r="C23" s="150" t="s">
        <v>260</v>
      </c>
      <c r="D23" s="151" t="s">
        <v>317</v>
      </c>
      <c r="E23" s="151"/>
      <c r="F23" s="155" t="s">
        <v>235</v>
      </c>
      <c r="G23" s="153"/>
      <c r="H23" s="153"/>
      <c r="I23" s="153" t="s">
        <v>239</v>
      </c>
      <c r="J23" s="153">
        <v>1</v>
      </c>
      <c r="K23" s="153" t="s">
        <v>237</v>
      </c>
    </row>
    <row r="24" spans="1:11">
      <c r="A24" s="148">
        <v>20</v>
      </c>
      <c r="B24" s="159">
        <v>3</v>
      </c>
      <c r="C24" s="154" t="s">
        <v>29</v>
      </c>
      <c r="D24" s="151" t="s">
        <v>317</v>
      </c>
      <c r="E24" s="151"/>
      <c r="F24" s="156" t="s">
        <v>261</v>
      </c>
      <c r="G24" s="152"/>
      <c r="H24" s="152"/>
      <c r="I24" s="153"/>
      <c r="J24" s="153"/>
      <c r="K24" s="153"/>
    </row>
    <row r="25" spans="1:11">
      <c r="A25" s="148">
        <v>21</v>
      </c>
      <c r="B25" s="159">
        <v>3</v>
      </c>
      <c r="C25" s="154" t="s">
        <v>262</v>
      </c>
      <c r="D25" s="151" t="s">
        <v>317</v>
      </c>
      <c r="E25" s="151"/>
      <c r="F25" s="155" t="s">
        <v>263</v>
      </c>
      <c r="G25" s="152" t="s">
        <v>19</v>
      </c>
      <c r="H25" s="152"/>
      <c r="I25" s="153" t="s">
        <v>264</v>
      </c>
      <c r="J25" s="153"/>
      <c r="K25" s="153"/>
    </row>
    <row r="26" spans="1:11">
      <c r="A26" s="148">
        <v>22</v>
      </c>
      <c r="B26" s="159">
        <v>3</v>
      </c>
      <c r="C26" s="150" t="s">
        <v>265</v>
      </c>
      <c r="D26" s="151" t="s">
        <v>317</v>
      </c>
      <c r="E26" s="151"/>
      <c r="F26" s="155" t="s">
        <v>266</v>
      </c>
      <c r="G26" s="152"/>
      <c r="H26" s="152"/>
      <c r="I26" s="153" t="s">
        <v>264</v>
      </c>
      <c r="J26" s="153"/>
      <c r="K26" s="153"/>
    </row>
    <row r="27" spans="1:11">
      <c r="A27" s="148">
        <v>23</v>
      </c>
      <c r="B27" s="159">
        <v>3</v>
      </c>
      <c r="C27" s="150" t="s">
        <v>267</v>
      </c>
      <c r="D27" s="151" t="s">
        <v>317</v>
      </c>
      <c r="E27" s="151"/>
      <c r="F27" s="155" t="s">
        <v>268</v>
      </c>
      <c r="G27" s="152"/>
      <c r="H27" s="152"/>
      <c r="I27" s="153" t="s">
        <v>264</v>
      </c>
      <c r="J27" s="153"/>
      <c r="K27" s="153"/>
    </row>
    <row r="28" spans="1:11">
      <c r="A28" s="148">
        <v>24</v>
      </c>
      <c r="B28" s="159">
        <v>3</v>
      </c>
      <c r="C28" s="154" t="s">
        <v>269</v>
      </c>
      <c r="D28" s="151" t="s">
        <v>317</v>
      </c>
      <c r="E28" s="151"/>
      <c r="F28" s="156" t="s">
        <v>270</v>
      </c>
      <c r="G28" s="152" t="s">
        <v>19</v>
      </c>
      <c r="H28" s="152">
        <v>0.71</v>
      </c>
      <c r="I28" s="153" t="s">
        <v>264</v>
      </c>
      <c r="J28" s="153">
        <v>1</v>
      </c>
      <c r="K28" s="153"/>
    </row>
    <row r="29" spans="1:11">
      <c r="A29" s="148">
        <v>25</v>
      </c>
      <c r="B29" s="159">
        <v>3</v>
      </c>
      <c r="C29" s="150" t="s">
        <v>271</v>
      </c>
      <c r="D29" s="151" t="s">
        <v>317</v>
      </c>
      <c r="E29" s="151"/>
      <c r="F29" s="155" t="s">
        <v>272</v>
      </c>
      <c r="G29" s="152"/>
      <c r="H29" s="152"/>
      <c r="I29" s="153" t="s">
        <v>264</v>
      </c>
      <c r="J29" s="153"/>
      <c r="K29" s="153"/>
    </row>
    <row r="30" spans="1:11">
      <c r="A30" s="148">
        <v>26</v>
      </c>
      <c r="B30" s="159">
        <v>3</v>
      </c>
      <c r="C30" s="150" t="s">
        <v>273</v>
      </c>
      <c r="D30" s="151" t="s">
        <v>317</v>
      </c>
      <c r="E30" s="151"/>
      <c r="F30" s="155" t="s">
        <v>274</v>
      </c>
      <c r="G30" s="153"/>
      <c r="H30" s="153"/>
      <c r="I30" s="153" t="s">
        <v>264</v>
      </c>
      <c r="J30" s="153"/>
      <c r="K30" s="153"/>
    </row>
    <row r="31" spans="1:11">
      <c r="A31" s="148">
        <v>27</v>
      </c>
      <c r="B31" s="159">
        <v>3</v>
      </c>
      <c r="C31" s="150" t="s">
        <v>275</v>
      </c>
      <c r="D31" s="151" t="s">
        <v>317</v>
      </c>
      <c r="E31" s="151"/>
      <c r="F31" s="155" t="s">
        <v>276</v>
      </c>
      <c r="G31" s="153"/>
      <c r="H31" s="153"/>
      <c r="I31" s="153" t="s">
        <v>264</v>
      </c>
      <c r="J31" s="153">
        <v>1</v>
      </c>
      <c r="K31" s="153"/>
    </row>
    <row r="32" spans="1:11">
      <c r="A32" s="148">
        <v>28</v>
      </c>
      <c r="B32" s="159">
        <v>3</v>
      </c>
      <c r="C32" s="154" t="s">
        <v>277</v>
      </c>
      <c r="D32" s="151" t="s">
        <v>317</v>
      </c>
      <c r="E32" s="151"/>
      <c r="F32" s="156" t="s">
        <v>278</v>
      </c>
      <c r="G32" s="152" t="s">
        <v>32</v>
      </c>
      <c r="H32" s="152"/>
      <c r="I32" s="153" t="s">
        <v>264</v>
      </c>
      <c r="J32" s="153">
        <v>1</v>
      </c>
      <c r="K32" s="153"/>
    </row>
    <row r="33" spans="1:11">
      <c r="A33" s="148">
        <v>29</v>
      </c>
      <c r="B33" s="159">
        <v>3</v>
      </c>
      <c r="C33" s="150" t="s">
        <v>279</v>
      </c>
      <c r="D33" s="151" t="s">
        <v>317</v>
      </c>
      <c r="E33" s="151"/>
      <c r="F33" s="155" t="s">
        <v>280</v>
      </c>
      <c r="G33" s="152"/>
      <c r="H33" s="152"/>
      <c r="I33" s="153" t="s">
        <v>264</v>
      </c>
      <c r="J33" s="153">
        <v>2</v>
      </c>
      <c r="K33" s="153"/>
    </row>
    <row r="34" spans="1:11">
      <c r="A34" s="148">
        <v>30</v>
      </c>
      <c r="B34" s="159">
        <v>3</v>
      </c>
      <c r="C34" s="150" t="s">
        <v>281</v>
      </c>
      <c r="D34" s="151" t="s">
        <v>317</v>
      </c>
      <c r="E34" s="151"/>
      <c r="F34" s="155" t="s">
        <v>282</v>
      </c>
      <c r="G34" s="152"/>
      <c r="H34" s="152"/>
      <c r="I34" s="153" t="s">
        <v>264</v>
      </c>
      <c r="J34" s="153"/>
      <c r="K34" s="153"/>
    </row>
    <row r="35" spans="1:11">
      <c r="A35" s="148">
        <v>31</v>
      </c>
      <c r="B35" s="159">
        <v>3</v>
      </c>
      <c r="C35" s="150" t="s">
        <v>283</v>
      </c>
      <c r="D35" s="151" t="s">
        <v>317</v>
      </c>
      <c r="E35" s="151"/>
      <c r="F35" s="155" t="s">
        <v>282</v>
      </c>
      <c r="G35" s="152"/>
      <c r="H35" s="152"/>
      <c r="I35" s="153" t="s">
        <v>264</v>
      </c>
      <c r="J35" s="153"/>
      <c r="K35" s="153"/>
    </row>
    <row r="36" spans="1:11">
      <c r="A36" s="148">
        <v>32</v>
      </c>
      <c r="B36" s="159">
        <v>3</v>
      </c>
      <c r="C36" s="154" t="s">
        <v>284</v>
      </c>
      <c r="D36" s="151" t="s">
        <v>317</v>
      </c>
      <c r="E36" s="151"/>
      <c r="F36" s="156" t="s">
        <v>285</v>
      </c>
      <c r="G36" s="152"/>
      <c r="H36" s="152"/>
      <c r="I36" s="153" t="s">
        <v>264</v>
      </c>
      <c r="J36" s="153"/>
      <c r="K36" s="153"/>
    </row>
    <row r="37" spans="1:11">
      <c r="A37" s="148">
        <v>33</v>
      </c>
      <c r="B37" s="159">
        <v>3</v>
      </c>
      <c r="C37" s="150" t="s">
        <v>286</v>
      </c>
      <c r="D37" s="151" t="s">
        <v>317</v>
      </c>
      <c r="E37" s="151"/>
      <c r="F37" s="155" t="s">
        <v>287</v>
      </c>
      <c r="G37" s="152"/>
      <c r="H37" s="152"/>
      <c r="I37" s="153" t="s">
        <v>264</v>
      </c>
      <c r="J37" s="153"/>
      <c r="K37" s="153"/>
    </row>
    <row r="38" spans="1:11">
      <c r="A38" s="148">
        <v>34</v>
      </c>
      <c r="B38" s="159">
        <v>3</v>
      </c>
      <c r="C38" s="150" t="s">
        <v>288</v>
      </c>
      <c r="D38" s="151" t="s">
        <v>317</v>
      </c>
      <c r="E38" s="151"/>
      <c r="F38" s="150"/>
      <c r="G38" s="152"/>
      <c r="H38" s="152"/>
      <c r="I38" s="153" t="s">
        <v>264</v>
      </c>
      <c r="J38" s="153"/>
      <c r="K38" s="153"/>
    </row>
    <row r="39" spans="1:11">
      <c r="A39" s="148">
        <v>35</v>
      </c>
      <c r="B39" s="159">
        <v>3</v>
      </c>
      <c r="C39" s="150" t="s">
        <v>289</v>
      </c>
      <c r="D39" s="151" t="s">
        <v>317</v>
      </c>
      <c r="E39" s="151"/>
      <c r="F39" s="155" t="s">
        <v>282</v>
      </c>
      <c r="G39" s="152"/>
      <c r="H39" s="152"/>
      <c r="I39" s="153" t="s">
        <v>264</v>
      </c>
      <c r="J39" s="153"/>
      <c r="K39" s="153"/>
    </row>
    <row r="40" spans="1:11">
      <c r="A40" s="148">
        <v>36</v>
      </c>
      <c r="B40" s="159">
        <v>3</v>
      </c>
      <c r="C40" s="150" t="s">
        <v>290</v>
      </c>
      <c r="D40" s="151" t="s">
        <v>317</v>
      </c>
      <c r="E40" s="151"/>
      <c r="F40" s="155" t="s">
        <v>291</v>
      </c>
      <c r="G40" s="152"/>
      <c r="H40" s="152"/>
      <c r="I40" s="153" t="s">
        <v>264</v>
      </c>
      <c r="J40" s="153"/>
      <c r="K40" s="153"/>
    </row>
    <row r="41" spans="1:11">
      <c r="A41" s="148">
        <v>37</v>
      </c>
      <c r="B41" s="159">
        <v>3</v>
      </c>
      <c r="C41" s="150" t="s">
        <v>292</v>
      </c>
      <c r="D41" s="151" t="s">
        <v>317</v>
      </c>
      <c r="E41" s="151"/>
      <c r="F41" s="155" t="s">
        <v>293</v>
      </c>
      <c r="G41" s="153"/>
      <c r="H41" s="153"/>
      <c r="I41" s="153" t="s">
        <v>264</v>
      </c>
      <c r="J41" s="153"/>
      <c r="K41" s="153"/>
    </row>
    <row r="42" spans="1:11">
      <c r="A42" s="148">
        <v>38</v>
      </c>
      <c r="B42" s="159">
        <v>3</v>
      </c>
      <c r="C42" s="154" t="s">
        <v>294</v>
      </c>
      <c r="D42" s="151" t="s">
        <v>317</v>
      </c>
      <c r="E42" s="151"/>
      <c r="F42" s="155" t="s">
        <v>295</v>
      </c>
      <c r="G42" s="152"/>
      <c r="H42" s="152"/>
      <c r="I42" s="153" t="s">
        <v>264</v>
      </c>
      <c r="J42" s="153"/>
      <c r="K42" s="153"/>
    </row>
    <row r="43" spans="1:11">
      <c r="A43" s="148">
        <v>39</v>
      </c>
      <c r="B43" s="159">
        <v>3</v>
      </c>
      <c r="C43" s="154" t="s">
        <v>150</v>
      </c>
      <c r="D43" s="151" t="s">
        <v>317</v>
      </c>
      <c r="E43" s="151"/>
      <c r="F43" s="156" t="s">
        <v>296</v>
      </c>
      <c r="G43" s="152"/>
      <c r="H43" s="152"/>
      <c r="I43" s="153"/>
      <c r="J43" s="153"/>
      <c r="K43" s="153"/>
    </row>
    <row r="44" spans="1:11">
      <c r="A44" s="148">
        <v>40</v>
      </c>
      <c r="B44" s="159">
        <v>3</v>
      </c>
      <c r="C44" s="150" t="s">
        <v>297</v>
      </c>
      <c r="D44" s="151" t="s">
        <v>317</v>
      </c>
      <c r="E44" s="151"/>
      <c r="F44" s="150"/>
      <c r="G44" s="152"/>
      <c r="H44" s="152"/>
      <c r="I44" s="153"/>
      <c r="J44" s="153"/>
      <c r="K44" s="153"/>
    </row>
    <row r="45" spans="1:11">
      <c r="A45" s="148">
        <v>41</v>
      </c>
      <c r="B45" s="159">
        <v>3</v>
      </c>
      <c r="C45" s="150" t="s">
        <v>298</v>
      </c>
      <c r="D45" s="151" t="s">
        <v>317</v>
      </c>
      <c r="E45" s="151"/>
      <c r="F45" s="155" t="s">
        <v>299</v>
      </c>
      <c r="G45" s="152"/>
      <c r="H45" s="152"/>
      <c r="I45" s="153" t="s">
        <v>264</v>
      </c>
      <c r="J45" s="153"/>
      <c r="K45" s="153"/>
    </row>
    <row r="46" spans="1:11">
      <c r="A46" s="148">
        <v>42</v>
      </c>
      <c r="B46" s="159">
        <v>3</v>
      </c>
      <c r="C46" s="150" t="s">
        <v>300</v>
      </c>
      <c r="D46" s="151" t="s">
        <v>317</v>
      </c>
      <c r="E46" s="151"/>
      <c r="F46" s="155" t="s">
        <v>247</v>
      </c>
      <c r="G46" s="152"/>
      <c r="H46" s="152"/>
      <c r="I46" s="153" t="s">
        <v>264</v>
      </c>
      <c r="J46" s="153">
        <v>2</v>
      </c>
      <c r="K46" s="153"/>
    </row>
    <row r="47" spans="1:11">
      <c r="A47" s="148">
        <v>43</v>
      </c>
      <c r="B47" s="159">
        <v>3</v>
      </c>
      <c r="C47" s="154" t="s">
        <v>301</v>
      </c>
      <c r="D47" s="151" t="s">
        <v>317</v>
      </c>
      <c r="E47" s="151"/>
      <c r="F47" s="160"/>
      <c r="G47" s="152"/>
      <c r="H47" s="152"/>
      <c r="I47" s="153"/>
      <c r="J47" s="153"/>
      <c r="K47" s="153" t="s">
        <v>237</v>
      </c>
    </row>
    <row r="48" spans="1:11">
      <c r="A48" s="148">
        <v>44</v>
      </c>
      <c r="B48" s="159">
        <v>3</v>
      </c>
      <c r="C48" s="154" t="s">
        <v>35</v>
      </c>
      <c r="D48" s="151" t="s">
        <v>317</v>
      </c>
      <c r="E48" s="151"/>
      <c r="F48" s="156" t="s">
        <v>302</v>
      </c>
      <c r="G48" s="152" t="s">
        <v>32</v>
      </c>
      <c r="H48" s="152"/>
      <c r="I48" s="153"/>
      <c r="J48" s="153">
        <v>1</v>
      </c>
      <c r="K48" s="153"/>
    </row>
    <row r="49" spans="1:11">
      <c r="A49" s="148">
        <v>45</v>
      </c>
      <c r="B49" s="159">
        <v>3</v>
      </c>
      <c r="C49" s="150" t="s">
        <v>303</v>
      </c>
      <c r="D49" s="151" t="s">
        <v>317</v>
      </c>
      <c r="E49" s="151"/>
      <c r="F49" s="155" t="s">
        <v>304</v>
      </c>
      <c r="G49" s="152"/>
      <c r="H49" s="152"/>
      <c r="I49" s="153" t="s">
        <v>264</v>
      </c>
      <c r="J49" s="153"/>
      <c r="K49" s="153"/>
    </row>
    <row r="50" spans="1:11">
      <c r="A50" s="148">
        <v>46</v>
      </c>
      <c r="B50" s="159">
        <v>3</v>
      </c>
      <c r="C50" s="154" t="s">
        <v>305</v>
      </c>
      <c r="D50" s="151" t="s">
        <v>317</v>
      </c>
      <c r="E50" s="151"/>
      <c r="F50" s="156" t="s">
        <v>306</v>
      </c>
      <c r="G50" s="152" t="s">
        <v>32</v>
      </c>
      <c r="H50" s="152"/>
      <c r="I50" s="153" t="s">
        <v>264</v>
      </c>
      <c r="J50" s="153">
        <v>2</v>
      </c>
      <c r="K50" s="153"/>
    </row>
    <row r="51" spans="1:11">
      <c r="A51" s="148">
        <v>47</v>
      </c>
      <c r="B51" s="159">
        <v>3</v>
      </c>
      <c r="C51" s="154" t="s">
        <v>307</v>
      </c>
      <c r="D51" s="151" t="s">
        <v>317</v>
      </c>
      <c r="E51" s="151"/>
      <c r="F51" s="150"/>
      <c r="G51" s="152"/>
      <c r="H51" s="152"/>
      <c r="I51" s="153"/>
      <c r="J51" s="153">
        <v>1</v>
      </c>
      <c r="K51" s="153"/>
    </row>
    <row r="52" spans="1:11">
      <c r="A52" s="148">
        <v>48</v>
      </c>
      <c r="B52" s="159">
        <v>3</v>
      </c>
      <c r="C52" s="154" t="s">
        <v>17</v>
      </c>
      <c r="D52" s="151" t="s">
        <v>317</v>
      </c>
      <c r="E52" s="151"/>
      <c r="F52" s="156" t="s">
        <v>308</v>
      </c>
      <c r="G52" s="152"/>
      <c r="H52" s="152">
        <v>2.54</v>
      </c>
      <c r="I52" s="153" t="s">
        <v>264</v>
      </c>
      <c r="J52" s="153"/>
      <c r="K52" s="153"/>
    </row>
    <row r="53" spans="1:11">
      <c r="A53" s="148">
        <v>49</v>
      </c>
      <c r="B53" s="159">
        <v>3</v>
      </c>
      <c r="C53" s="150" t="s">
        <v>309</v>
      </c>
      <c r="D53" s="151" t="s">
        <v>317</v>
      </c>
      <c r="E53" s="151"/>
      <c r="F53" s="155" t="s">
        <v>282</v>
      </c>
      <c r="G53" s="153"/>
      <c r="H53" s="153"/>
      <c r="I53" s="153" t="s">
        <v>264</v>
      </c>
      <c r="J53" s="153"/>
      <c r="K53" s="153"/>
    </row>
    <row r="54" spans="1:11">
      <c r="A54" s="148">
        <v>50</v>
      </c>
      <c r="B54" s="159">
        <v>3</v>
      </c>
      <c r="C54" s="150" t="s">
        <v>310</v>
      </c>
      <c r="D54" s="151" t="s">
        <v>317</v>
      </c>
      <c r="E54" s="151"/>
      <c r="F54" s="155" t="s">
        <v>311</v>
      </c>
      <c r="G54" s="153"/>
      <c r="H54" s="153"/>
      <c r="I54" s="153" t="s">
        <v>264</v>
      </c>
      <c r="J54" s="153"/>
      <c r="K54" s="153"/>
    </row>
    <row r="55" spans="1:11">
      <c r="A55" s="148">
        <v>51</v>
      </c>
      <c r="B55" s="159">
        <v>3</v>
      </c>
      <c r="C55" s="150" t="s">
        <v>312</v>
      </c>
      <c r="D55" s="151" t="s">
        <v>317</v>
      </c>
      <c r="E55" s="151"/>
      <c r="F55" s="150"/>
      <c r="G55" s="153"/>
      <c r="H55" s="153"/>
      <c r="I55" s="153" t="s">
        <v>264</v>
      </c>
      <c r="J55" s="153"/>
      <c r="K55" s="153"/>
    </row>
    <row r="56" spans="1:11">
      <c r="A56" s="148">
        <v>52</v>
      </c>
      <c r="B56" s="159">
        <v>3</v>
      </c>
      <c r="C56" s="150" t="s">
        <v>313</v>
      </c>
      <c r="D56" s="151" t="s">
        <v>317</v>
      </c>
      <c r="E56" s="151"/>
      <c r="F56" s="155" t="s">
        <v>282</v>
      </c>
      <c r="G56" s="153"/>
      <c r="H56" s="153"/>
      <c r="I56" s="153" t="s">
        <v>264</v>
      </c>
      <c r="J56" s="153">
        <v>1</v>
      </c>
      <c r="K56" s="153"/>
    </row>
  </sheetData>
  <sortState ref="B6:M76">
    <sortCondition ref="B6:B76"/>
    <sortCondition ref="C6:C76"/>
  </sortState>
  <hyperlinks>
    <hyperlink ref="F7" r:id="rId1"/>
    <hyperlink ref="F8" r:id="rId2"/>
    <hyperlink ref="F9" r:id="rId3"/>
    <hyperlink ref="F10" r:id="rId4"/>
    <hyperlink ref="F11" r:id="rId5"/>
    <hyperlink ref="F12" r:id="rId6"/>
    <hyperlink ref="F13" r:id="rId7"/>
    <hyperlink ref="F14" r:id="rId8"/>
    <hyperlink ref="F15" r:id="rId9"/>
    <hyperlink ref="F16" r:id="rId10"/>
    <hyperlink ref="F20" r:id="rId11"/>
    <hyperlink ref="F23" r:id="rId12"/>
    <hyperlink ref="F24" r:id="rId13"/>
    <hyperlink ref="F25" r:id="rId14"/>
    <hyperlink ref="F26" r:id="rId15"/>
    <hyperlink ref="F27" r:id="rId16"/>
    <hyperlink ref="F28" r:id="rId17"/>
    <hyperlink ref="F29" r:id="rId18"/>
    <hyperlink ref="F30" r:id="rId19"/>
    <hyperlink ref="F31" r:id="rId20"/>
    <hyperlink ref="F32" r:id="rId21"/>
    <hyperlink ref="F33" r:id="rId22"/>
    <hyperlink ref="F34" r:id="rId23"/>
    <hyperlink ref="F35" r:id="rId24"/>
    <hyperlink ref="F36" r:id="rId25"/>
    <hyperlink ref="F37" r:id="rId26"/>
    <hyperlink ref="F39" r:id="rId27"/>
    <hyperlink ref="F40" r:id="rId28"/>
    <hyperlink ref="F41" r:id="rId29"/>
    <hyperlink ref="F42" r:id="rId30"/>
    <hyperlink ref="F43" r:id="rId31"/>
    <hyperlink ref="F45" r:id="rId32"/>
    <hyperlink ref="F46" r:id="rId33"/>
    <hyperlink ref="F48" r:id="rId34"/>
    <hyperlink ref="F49" r:id="rId35"/>
    <hyperlink ref="F50" r:id="rId36"/>
    <hyperlink ref="F52" r:id="rId37"/>
    <hyperlink ref="F53" r:id="rId38"/>
    <hyperlink ref="F54" r:id="rId39"/>
    <hyperlink ref="F56" r:id="rId40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6"/>
  <sheetViews>
    <sheetView workbookViewId="0">
      <selection activeCell="E4" sqref="E4"/>
    </sheetView>
  </sheetViews>
  <sheetFormatPr baseColWidth="10" defaultColWidth="17.6640625" defaultRowHeight="15" x14ac:dyDescent="0"/>
  <cols>
    <col min="1" max="1" width="4.83203125" style="6" customWidth="1"/>
    <col min="2" max="2" width="5" style="6" customWidth="1"/>
    <col min="3" max="3" width="57.83203125" style="6" customWidth="1"/>
    <col min="4" max="6" width="4" style="6" customWidth="1"/>
    <col min="7" max="7" width="25.1640625" style="10" bestFit="1" customWidth="1"/>
    <col min="8" max="8" width="25.1640625" style="10" customWidth="1"/>
    <col min="9" max="9" width="8.6640625" style="10" customWidth="1"/>
    <col min="10" max="10" width="69.33203125" style="6" customWidth="1"/>
    <col min="11" max="12" width="8.83203125" style="10" customWidth="1"/>
    <col min="13" max="13" width="3.83203125" style="6" customWidth="1"/>
    <col min="14" max="14" width="10.83203125" style="7" customWidth="1"/>
    <col min="15" max="16384" width="17.6640625" style="6"/>
  </cols>
  <sheetData>
    <row r="1" spans="1:14" ht="20">
      <c r="A1" s="1"/>
      <c r="B1" s="1"/>
      <c r="C1" s="2" t="s">
        <v>0</v>
      </c>
      <c r="D1" s="2"/>
      <c r="E1" s="2"/>
      <c r="F1" s="2"/>
      <c r="G1" s="1"/>
      <c r="H1" s="1"/>
      <c r="I1" s="3"/>
      <c r="J1" s="4"/>
      <c r="K1" s="5"/>
      <c r="L1" s="5"/>
    </row>
    <row r="2" spans="1:14" ht="20">
      <c r="A2" s="1"/>
      <c r="B2" s="1"/>
      <c r="C2" s="2" t="s">
        <v>315</v>
      </c>
      <c r="D2" s="2"/>
      <c r="E2" s="2"/>
      <c r="F2" s="2"/>
      <c r="G2" s="1"/>
      <c r="H2" s="1"/>
      <c r="I2" s="3"/>
      <c r="J2" s="4"/>
      <c r="K2" s="5"/>
      <c r="L2" s="5"/>
    </row>
    <row r="3" spans="1:14" ht="20">
      <c r="A3" s="1"/>
      <c r="B3" s="1"/>
      <c r="C3" s="8" t="s">
        <v>1</v>
      </c>
      <c r="D3" s="8"/>
      <c r="E3" s="8"/>
      <c r="F3" s="8"/>
      <c r="G3" s="1"/>
      <c r="H3" s="1"/>
      <c r="I3" s="3"/>
      <c r="J3" s="4"/>
      <c r="K3" s="9" t="str">
        <f>HYPERLINK("http://en.wikipedia.org/wiki/Impact_factor","http://en.wikipedia.org/wiki/Impact_factor")</f>
        <v>http://en.wikipedia.org/wiki/Impact_factor</v>
      </c>
      <c r="L3" s="5"/>
    </row>
    <row r="4" spans="1:14" ht="72">
      <c r="A4" s="11" t="s">
        <v>2</v>
      </c>
      <c r="B4" s="11" t="s">
        <v>3</v>
      </c>
      <c r="C4" s="12" t="s">
        <v>4</v>
      </c>
      <c r="D4" s="13" t="s">
        <v>5</v>
      </c>
      <c r="E4" s="13" t="s">
        <v>6</v>
      </c>
      <c r="F4" s="13" t="s">
        <v>7</v>
      </c>
      <c r="G4" s="14" t="s">
        <v>8</v>
      </c>
      <c r="H4" s="14"/>
      <c r="I4" s="14" t="s">
        <v>9</v>
      </c>
      <c r="J4" s="15" t="s">
        <v>10</v>
      </c>
      <c r="K4" s="16" t="s">
        <v>11</v>
      </c>
      <c r="L4" s="16" t="s">
        <v>12</v>
      </c>
      <c r="N4" s="17">
        <v>2016</v>
      </c>
    </row>
    <row r="5" spans="1:14">
      <c r="A5" s="18">
        <v>11</v>
      </c>
      <c r="B5" s="19">
        <v>1</v>
      </c>
      <c r="C5" s="19" t="s">
        <v>13</v>
      </c>
      <c r="D5" s="20"/>
      <c r="E5" s="20"/>
      <c r="F5" s="20" t="s">
        <v>14</v>
      </c>
      <c r="G5" s="21" t="s">
        <v>15</v>
      </c>
      <c r="H5" s="21" t="s">
        <v>16</v>
      </c>
      <c r="I5" s="22">
        <v>1</v>
      </c>
      <c r="J5" s="23" t="str">
        <f>HYPERLINK("http://www.degruyter.com/view/j/erj","http://www.degruyter.com/view/j/erj")</f>
        <v>http://www.degruyter.com/view/j/erj</v>
      </c>
      <c r="K5" s="24"/>
      <c r="L5" s="25"/>
    </row>
    <row r="6" spans="1:14">
      <c r="A6" s="18">
        <v>65</v>
      </c>
      <c r="B6" s="26">
        <v>1</v>
      </c>
      <c r="C6" s="26" t="s">
        <v>17</v>
      </c>
      <c r="D6" s="27"/>
      <c r="E6" s="27"/>
      <c r="F6" s="27" t="s">
        <v>14</v>
      </c>
      <c r="G6" s="28" t="s">
        <v>15</v>
      </c>
      <c r="H6" s="21" t="s">
        <v>16</v>
      </c>
      <c r="I6" s="29">
        <v>1</v>
      </c>
      <c r="J6" s="30" t="str">
        <f>HYPERLINK("http://smallbusinessinstitute.biz/page-1259165?","http://smallbusinessinstitute.biz/page-1259165?")</f>
        <v>http://smallbusinessinstitute.biz/page-1259165?</v>
      </c>
      <c r="K6" s="31"/>
      <c r="L6" s="32">
        <v>2.54</v>
      </c>
    </row>
    <row r="7" spans="1:14">
      <c r="A7" s="18">
        <v>79</v>
      </c>
      <c r="B7" s="26">
        <v>1</v>
      </c>
      <c r="C7" s="26" t="s">
        <v>18</v>
      </c>
      <c r="D7" s="27"/>
      <c r="E7" s="27"/>
      <c r="F7" s="27" t="s">
        <v>14</v>
      </c>
      <c r="G7" s="28" t="s">
        <v>15</v>
      </c>
      <c r="H7" s="21" t="s">
        <v>16</v>
      </c>
      <c r="I7" s="29">
        <v>2</v>
      </c>
      <c r="J7" s="30" t="str">
        <f>HYPERLINK("http://www.emeraldinsight.com/journal/qmr","http://www.emeraldinsight.com/journal/qmr")</f>
        <v>http://www.emeraldinsight.com/journal/qmr</v>
      </c>
      <c r="K7" s="31" t="s">
        <v>19</v>
      </c>
      <c r="L7" s="32"/>
    </row>
    <row r="8" spans="1:14">
      <c r="A8" s="18">
        <v>84</v>
      </c>
      <c r="B8" s="26">
        <v>1</v>
      </c>
      <c r="C8" s="26" t="s">
        <v>20</v>
      </c>
      <c r="D8" s="27"/>
      <c r="E8" s="27"/>
      <c r="F8" s="27" t="s">
        <v>14</v>
      </c>
      <c r="G8" s="28" t="s">
        <v>15</v>
      </c>
      <c r="H8" s="21" t="s">
        <v>16</v>
      </c>
      <c r="I8" s="29"/>
      <c r="J8" s="30" t="str">
        <f>HYPERLINK("http://onlinelibrary.wiley.com/journal/10.1002/(ISSN)1932-443X","http://onlinelibrary.wiley.com/journal/10.1002/(ISSN)1932-443X")</f>
        <v>http://onlinelibrary.wiley.com/journal/10.1002/(ISSN)1932-443X</v>
      </c>
      <c r="K8" s="31" t="s">
        <v>21</v>
      </c>
      <c r="L8" s="32"/>
    </row>
    <row r="9" spans="1:14">
      <c r="A9" s="18">
        <v>1</v>
      </c>
      <c r="B9" s="26">
        <v>1</v>
      </c>
      <c r="C9" s="26" t="s">
        <v>22</v>
      </c>
      <c r="D9" s="33"/>
      <c r="E9" s="33"/>
      <c r="F9" s="33"/>
      <c r="G9" s="28"/>
      <c r="H9" s="21" t="s">
        <v>16</v>
      </c>
      <c r="I9" s="29"/>
      <c r="J9" s="30" t="str">
        <f>HYPERLINK("http://www.alliedacademies.org/public/journals/JournalDetails.aspx?jid=6","http://www.alliedacademies.org/public/journals/JournalDetails.aspx?jid=6")</f>
        <v>http://www.alliedacademies.org/public/journals/JournalDetails.aspx?jid=6</v>
      </c>
      <c r="K9" s="31" t="s">
        <v>19</v>
      </c>
      <c r="L9" s="32"/>
    </row>
    <row r="10" spans="1:14">
      <c r="A10" s="18">
        <v>91</v>
      </c>
      <c r="B10" s="26">
        <v>2</v>
      </c>
      <c r="C10" s="26" t="s">
        <v>23</v>
      </c>
      <c r="D10" s="27"/>
      <c r="E10" s="27"/>
      <c r="F10" s="27"/>
      <c r="G10" s="28"/>
      <c r="H10" s="21" t="s">
        <v>16</v>
      </c>
      <c r="I10" s="29"/>
      <c r="J10" s="30" t="str">
        <f>HYPERLINK("http://www.asiaentrepreneurshipjournal.com/","http://www.asiaentrepreneurshipjournal.com/")</f>
        <v>http://www.asiaentrepreneurshipjournal.com/</v>
      </c>
      <c r="K10" s="31"/>
      <c r="L10" s="32"/>
      <c r="N10" s="6"/>
    </row>
    <row r="11" spans="1:14">
      <c r="A11" s="18">
        <v>92</v>
      </c>
      <c r="B11" s="26">
        <v>2</v>
      </c>
      <c r="C11" s="26" t="s">
        <v>24</v>
      </c>
      <c r="D11" s="27"/>
      <c r="E11" s="27"/>
      <c r="F11" s="27"/>
      <c r="G11" s="28"/>
      <c r="H11" s="21" t="s">
        <v>16</v>
      </c>
      <c r="I11" s="29"/>
      <c r="J11" s="30" t="str">
        <f>HYPERLINK("http://onlinelibrary.wiley.com/journal/10.1111/(ISSN)1467-8691","http://onlinelibrary.wiley.com/journal/10.1111/(ISSN)1467-8691")</f>
        <v>http://onlinelibrary.wiley.com/journal/10.1111/(ISSN)1467-8691</v>
      </c>
      <c r="K11" s="31" t="s">
        <v>19</v>
      </c>
      <c r="L11" s="32">
        <v>0.71399999999999997</v>
      </c>
      <c r="N11" s="6"/>
    </row>
    <row r="12" spans="1:14">
      <c r="A12" s="18">
        <v>8</v>
      </c>
      <c r="B12" s="26">
        <v>1</v>
      </c>
      <c r="C12" s="26" t="s">
        <v>25</v>
      </c>
      <c r="D12" s="27"/>
      <c r="E12" s="27"/>
      <c r="F12" s="27"/>
      <c r="G12" s="28"/>
      <c r="H12" s="21" t="s">
        <v>16</v>
      </c>
      <c r="I12" s="29"/>
      <c r="J12" s="30" t="str">
        <f>HYPERLINK("http://www.tandfonline.com/toc/GEIN20/current#.VCsFofldXPs","http://www.tandfonline.com/toc/GEIN20/current#.VCsFofldXPs")</f>
        <v>http://www.tandfonline.com/toc/GEIN20/current#.VCsFofldXPs</v>
      </c>
      <c r="K12" s="31" t="s">
        <v>21</v>
      </c>
      <c r="L12" s="32"/>
    </row>
    <row r="13" spans="1:14">
      <c r="A13" s="18">
        <v>10</v>
      </c>
      <c r="B13" s="26">
        <v>1</v>
      </c>
      <c r="C13" s="26" t="s">
        <v>26</v>
      </c>
      <c r="D13" s="27"/>
      <c r="E13" s="27"/>
      <c r="F13" s="27"/>
      <c r="G13" s="28"/>
      <c r="H13" s="21" t="s">
        <v>16</v>
      </c>
      <c r="I13" s="29"/>
      <c r="J13" s="30" t="str">
        <f>HYPERLINK("http://www.tandfonline.com/toc/TEPN20/current#.VCsGT_ldXPs","http://www.tandfonline.com/toc/TEPN20/current#.VCsGT_ldXPs")</f>
        <v>http://www.tandfonline.com/toc/TEPN20/current#.VCsGT_ldXPs</v>
      </c>
      <c r="K13" s="31" t="s">
        <v>21</v>
      </c>
      <c r="L13" s="32">
        <v>1</v>
      </c>
    </row>
    <row r="14" spans="1:14">
      <c r="A14" s="18">
        <v>12</v>
      </c>
      <c r="B14" s="26">
        <v>1</v>
      </c>
      <c r="C14" s="26" t="s">
        <v>27</v>
      </c>
      <c r="D14" s="27"/>
      <c r="E14" s="27"/>
      <c r="F14" s="27"/>
      <c r="G14" s="28"/>
      <c r="H14" s="21" t="s">
        <v>16</v>
      </c>
      <c r="I14" s="29"/>
      <c r="J14" s="30" t="str">
        <f>HYPERLINK("http://onlinelibrary.wiley.com/journal/10.1111/(ISSN)1540-6520","http://onlinelibrary.wiley.com/journal/10.1111/(ISSN)1540-6520")</f>
        <v>http://onlinelibrary.wiley.com/journal/10.1111/(ISSN)1540-6520</v>
      </c>
      <c r="K14" s="31" t="s">
        <v>28</v>
      </c>
      <c r="L14" s="32">
        <v>2.5979999999999999</v>
      </c>
    </row>
    <row r="15" spans="1:14">
      <c r="A15" s="18">
        <v>128</v>
      </c>
      <c r="B15" s="26">
        <v>3</v>
      </c>
      <c r="C15" s="26" t="s">
        <v>29</v>
      </c>
      <c r="D15" s="27"/>
      <c r="E15" s="27"/>
      <c r="F15" s="27"/>
      <c r="G15" s="28"/>
      <c r="H15" s="21" t="s">
        <v>16</v>
      </c>
      <c r="I15" s="29"/>
      <c r="J15" s="30" t="str">
        <f>HYPERLINK("http://www.springer.com/business+%26+management/entrepreneurship/journal/13731","http://www.springer.com/business+%26+management/entrepreneurship/journal/13731")</f>
        <v>http://www.springer.com/business+%26+management/entrepreneurship/journal/13731</v>
      </c>
      <c r="K15" s="31"/>
      <c r="L15" s="32"/>
    </row>
    <row r="16" spans="1:14">
      <c r="A16" s="18">
        <v>130</v>
      </c>
      <c r="B16" s="26">
        <v>3</v>
      </c>
      <c r="C16" s="26" t="s">
        <v>30</v>
      </c>
      <c r="D16" s="27"/>
      <c r="E16" s="27"/>
      <c r="F16" s="27"/>
      <c r="G16" s="28"/>
      <c r="H16" s="21" t="s">
        <v>16</v>
      </c>
      <c r="I16" s="29"/>
      <c r="J16" s="30" t="str">
        <f>HYPERLINK("http://www.babson.edu/Academics/centers/blank-center/bcerc/Pages/frontiers-of-entrepreneurship-research.aspx","http://www.babson.edu/Academics/centers/blank-center/bcerc/Pages/frontiers-of-entrepreneurship-research.aspx")</f>
        <v>http://www.babson.edu/Academics/centers/blank-center/bcerc/Pages/frontiers-of-entrepreneurship-research.aspx</v>
      </c>
      <c r="K16" s="31"/>
      <c r="L16" s="32"/>
    </row>
    <row r="17" spans="1:14">
      <c r="A17" s="18">
        <v>22</v>
      </c>
      <c r="B17" s="26">
        <v>1</v>
      </c>
      <c r="C17" s="26" t="s">
        <v>31</v>
      </c>
      <c r="D17" s="27"/>
      <c r="E17" s="27"/>
      <c r="F17" s="27"/>
      <c r="G17" s="28"/>
      <c r="H17" s="21" t="s">
        <v>16</v>
      </c>
      <c r="I17" s="29"/>
      <c r="J17" s="30" t="str">
        <f>HYPERLINK("http://www.inderscience.com/jhome.php?jcode=ijesb","http://www.inderscience.com/jhome.php?jcode=ijesb")</f>
        <v>http://www.inderscience.com/jhome.php?jcode=ijesb</v>
      </c>
      <c r="K17" s="31" t="s">
        <v>32</v>
      </c>
      <c r="L17" s="32"/>
    </row>
    <row r="18" spans="1:14">
      <c r="A18" s="18">
        <v>23</v>
      </c>
      <c r="B18" s="26">
        <v>1</v>
      </c>
      <c r="C18" s="26" t="s">
        <v>33</v>
      </c>
      <c r="D18" s="27"/>
      <c r="E18" s="27"/>
      <c r="F18" s="27"/>
      <c r="G18" s="28"/>
      <c r="H18" s="21" t="s">
        <v>16</v>
      </c>
      <c r="I18" s="29"/>
      <c r="J18" s="30" t="str">
        <f>HYPERLINK("http://www.senatehall.com/entrepreneurship?article=16","http://www.senatehall.com/entrepreneurship?article=16")</f>
        <v>http://www.senatehall.com/entrepreneurship?article=16</v>
      </c>
      <c r="K18" s="31"/>
      <c r="L18" s="32"/>
    </row>
    <row r="19" spans="1:14">
      <c r="A19" s="18">
        <v>43</v>
      </c>
      <c r="B19" s="26">
        <v>1</v>
      </c>
      <c r="C19" s="26" t="s">
        <v>34</v>
      </c>
      <c r="D19" s="27"/>
      <c r="E19" s="27"/>
      <c r="F19" s="27"/>
      <c r="G19" s="28"/>
      <c r="H19" s="21" t="s">
        <v>16</v>
      </c>
      <c r="I19" s="29"/>
      <c r="J19" s="30" t="str">
        <f>HYPERLINK("http://www1.usfsp.edu/jbe/","http://www1.usfsp.edu/jbe/")</f>
        <v>http://www1.usfsp.edu/jbe/</v>
      </c>
      <c r="K19" s="31"/>
      <c r="L19" s="32"/>
    </row>
    <row r="20" spans="1:14">
      <c r="A20" s="18">
        <v>111</v>
      </c>
      <c r="B20" s="26">
        <v>2</v>
      </c>
      <c r="C20" s="26" t="s">
        <v>35</v>
      </c>
      <c r="D20" s="27"/>
      <c r="E20" s="27"/>
      <c r="F20" s="27"/>
      <c r="G20" s="28"/>
      <c r="H20" s="21" t="s">
        <v>16</v>
      </c>
      <c r="I20" s="29"/>
      <c r="J20" s="30" t="str">
        <f>HYPERLINK("http://www.springer.com/business+%26+management/entrepreneurship/journal/10843","http://www.springer.com/business+%26+management/entrepreneurship/journal/10843")</f>
        <v>http://www.springer.com/business+%26+management/entrepreneurship/journal/10843</v>
      </c>
      <c r="K20" s="31" t="s">
        <v>32</v>
      </c>
      <c r="L20" s="32"/>
      <c r="N20" s="6"/>
    </row>
    <row r="21" spans="1:14">
      <c r="A21" s="18">
        <v>5</v>
      </c>
      <c r="B21" s="26">
        <v>1</v>
      </c>
      <c r="C21" s="26" t="s">
        <v>36</v>
      </c>
      <c r="D21" s="27" t="s">
        <v>14</v>
      </c>
      <c r="E21" s="27"/>
      <c r="F21" s="27"/>
      <c r="G21" s="28" t="s">
        <v>37</v>
      </c>
      <c r="H21" s="21" t="s">
        <v>5</v>
      </c>
      <c r="I21" s="29">
        <v>3</v>
      </c>
      <c r="J21" s="30" t="str">
        <f>HYPERLINK("http://www.cirp.net/mainmenu-publications/CIRP-annals-presentation.html","http://www.cirp.net/mainmenu-publications/CIRP-annals-presentation.html")</f>
        <v>http://www.cirp.net/mainmenu-publications/CIRP-annals-presentation.html</v>
      </c>
      <c r="K21" s="31"/>
      <c r="L21" s="32">
        <v>2.5409999999999999</v>
      </c>
    </row>
    <row r="22" spans="1:14">
      <c r="A22" s="18">
        <v>6</v>
      </c>
      <c r="B22" s="26">
        <v>1</v>
      </c>
      <c r="C22" s="26" t="s">
        <v>38</v>
      </c>
      <c r="D22" s="27" t="s">
        <v>14</v>
      </c>
      <c r="E22" s="27"/>
      <c r="F22" s="27"/>
      <c r="G22" s="28" t="s">
        <v>37</v>
      </c>
      <c r="H22" s="21" t="s">
        <v>5</v>
      </c>
      <c r="I22" s="29"/>
      <c r="J22" s="26"/>
      <c r="K22" s="31"/>
      <c r="L22" s="31"/>
    </row>
    <row r="23" spans="1:14">
      <c r="A23" s="18">
        <v>9</v>
      </c>
      <c r="B23" s="26">
        <v>1</v>
      </c>
      <c r="C23" s="26" t="s">
        <v>39</v>
      </c>
      <c r="D23" s="27" t="s">
        <v>14</v>
      </c>
      <c r="E23" s="27"/>
      <c r="F23" s="27"/>
      <c r="G23" s="28" t="s">
        <v>37</v>
      </c>
      <c r="H23" s="21" t="s">
        <v>5</v>
      </c>
      <c r="I23" s="29"/>
      <c r="J23" s="26"/>
      <c r="K23" s="31"/>
      <c r="L23" s="31"/>
      <c r="N23" s="7" t="s">
        <v>40</v>
      </c>
    </row>
    <row r="24" spans="1:14">
      <c r="A24" s="18">
        <v>17</v>
      </c>
      <c r="B24" s="26">
        <v>1</v>
      </c>
      <c r="C24" s="26" t="s">
        <v>41</v>
      </c>
      <c r="D24" s="27" t="s">
        <v>14</v>
      </c>
      <c r="E24" s="27"/>
      <c r="F24" s="27"/>
      <c r="G24" s="28" t="s">
        <v>37</v>
      </c>
      <c r="H24" s="21" t="s">
        <v>5</v>
      </c>
      <c r="I24" s="29"/>
      <c r="J24" s="30" t="str">
        <f>HYPERLINK("http://ieeexplore.ieee.org/xpl/RecentIssue.jsp?punumber=8856","http://ieeexplore.ieee.org/xpl/RecentIssue.jsp?punumber=8856")</f>
        <v>http://ieeexplore.ieee.org/xpl/RecentIssue.jsp?punumber=8856</v>
      </c>
      <c r="K24" s="31" t="s">
        <v>28</v>
      </c>
      <c r="L24" s="32">
        <v>2.1619999999999999</v>
      </c>
    </row>
    <row r="25" spans="1:14">
      <c r="A25" s="18">
        <v>18</v>
      </c>
      <c r="B25" s="26">
        <v>1</v>
      </c>
      <c r="C25" s="26" t="s">
        <v>42</v>
      </c>
      <c r="D25" s="27" t="s">
        <v>14</v>
      </c>
      <c r="E25" s="27"/>
      <c r="F25" s="27"/>
      <c r="G25" s="28" t="s">
        <v>37</v>
      </c>
      <c r="H25" s="21" t="s">
        <v>5</v>
      </c>
      <c r="I25" s="29">
        <v>3</v>
      </c>
      <c r="J25" s="30" t="str">
        <f>HYPERLINK("http://www.tandfonline.com/toc/uiie20/current#.VCsJxvldXPs","http://www.tandfonline.com/toc/uiie20/current#.VCsJxvldXPs")</f>
        <v>http://www.tandfonline.com/toc/uiie20/current#.VCsJxvldXPs</v>
      </c>
      <c r="K25" s="31" t="s">
        <v>28</v>
      </c>
      <c r="L25" s="32"/>
    </row>
    <row r="26" spans="1:14">
      <c r="A26" s="18">
        <v>95</v>
      </c>
      <c r="B26" s="26">
        <v>1</v>
      </c>
      <c r="C26" s="26" t="s">
        <v>43</v>
      </c>
      <c r="D26" s="27" t="s">
        <v>14</v>
      </c>
      <c r="E26" s="27"/>
      <c r="F26" s="27"/>
      <c r="G26" s="28" t="s">
        <v>37</v>
      </c>
      <c r="H26" s="21" t="s">
        <v>5</v>
      </c>
      <c r="I26" s="29">
        <v>1</v>
      </c>
      <c r="J26" s="30" t="str">
        <f>HYPERLINK("http://www.springer.com/engineering/production+engineering/journal/170","http://www.springer.com/engineering/production+engineering/journal/170")</f>
        <v>http://www.springer.com/engineering/production+engineering/journal/170</v>
      </c>
      <c r="K26" s="31"/>
      <c r="L26" s="32">
        <v>1.7789999999999999</v>
      </c>
      <c r="N26" s="6"/>
    </row>
    <row r="27" spans="1:14">
      <c r="A27" s="18">
        <v>24</v>
      </c>
      <c r="B27" s="26">
        <v>1</v>
      </c>
      <c r="C27" s="26" t="s">
        <v>44</v>
      </c>
      <c r="D27" s="27" t="s">
        <v>14</v>
      </c>
      <c r="E27" s="27"/>
      <c r="F27" s="27"/>
      <c r="G27" s="28" t="s">
        <v>37</v>
      </c>
      <c r="H27" s="21" t="s">
        <v>5</v>
      </c>
      <c r="I27" s="29"/>
      <c r="J27" s="30" t="str">
        <f>HYPERLINK("http://www.springer.com/engineering/production+engineering/journal/10696","http://www.springer.com/engineering/production+engineering/journal/10696")</f>
        <v>http://www.springer.com/engineering/production+engineering/journal/10696</v>
      </c>
      <c r="K27" s="31"/>
      <c r="L27" s="32"/>
    </row>
    <row r="28" spans="1:14">
      <c r="A28" s="18">
        <v>26</v>
      </c>
      <c r="B28" s="26">
        <v>1</v>
      </c>
      <c r="C28" s="26" t="s">
        <v>45</v>
      </c>
      <c r="D28" s="27" t="s">
        <v>14</v>
      </c>
      <c r="E28" s="27"/>
      <c r="F28" s="27"/>
      <c r="G28" s="28" t="s">
        <v>37</v>
      </c>
      <c r="H28" s="21" t="s">
        <v>5</v>
      </c>
      <c r="I28" s="29"/>
      <c r="J28" s="26"/>
      <c r="K28" s="31" t="s">
        <v>21</v>
      </c>
      <c r="L28" s="31"/>
    </row>
    <row r="29" spans="1:14">
      <c r="A29" s="18">
        <v>27</v>
      </c>
      <c r="B29" s="26">
        <v>1</v>
      </c>
      <c r="C29" s="26" t="s">
        <v>46</v>
      </c>
      <c r="D29" s="27" t="s">
        <v>14</v>
      </c>
      <c r="E29" s="27"/>
      <c r="F29" s="27"/>
      <c r="G29" s="28" t="s">
        <v>37</v>
      </c>
      <c r="H29" s="21" t="s">
        <v>5</v>
      </c>
      <c r="I29" s="29"/>
      <c r="J29" s="26"/>
      <c r="K29" s="31"/>
      <c r="L29" s="31"/>
    </row>
    <row r="30" spans="1:14">
      <c r="A30" s="18">
        <v>28</v>
      </c>
      <c r="B30" s="26">
        <v>2</v>
      </c>
      <c r="C30" s="26" t="s">
        <v>47</v>
      </c>
      <c r="D30" s="27" t="s">
        <v>14</v>
      </c>
      <c r="E30" s="27"/>
      <c r="F30" s="27"/>
      <c r="G30" s="28" t="s">
        <v>37</v>
      </c>
      <c r="H30" s="21" t="s">
        <v>5</v>
      </c>
      <c r="I30" s="29"/>
      <c r="J30" s="26"/>
      <c r="K30" s="31" t="s">
        <v>32</v>
      </c>
      <c r="L30" s="31"/>
    </row>
    <row r="31" spans="1:14">
      <c r="A31" s="18">
        <v>100</v>
      </c>
      <c r="B31" s="26">
        <v>2</v>
      </c>
      <c r="C31" s="26" t="s">
        <v>48</v>
      </c>
      <c r="D31" s="27" t="s">
        <v>14</v>
      </c>
      <c r="E31" s="27"/>
      <c r="F31" s="27"/>
      <c r="G31" s="28" t="s">
        <v>37</v>
      </c>
      <c r="H31" s="21" t="s">
        <v>5</v>
      </c>
      <c r="I31" s="29">
        <v>2</v>
      </c>
      <c r="J31" s="30" t="str">
        <f>HYPERLINK("http://www.inderscience.com/jhome.php?jcode=ijmr","http://www.inderscience.com/jhome.php?jcode=ijmr")</f>
        <v>http://www.inderscience.com/jhome.php?jcode=ijmr</v>
      </c>
      <c r="K31" s="31"/>
      <c r="L31" s="32"/>
      <c r="N31" s="6"/>
    </row>
    <row r="32" spans="1:14">
      <c r="A32" s="18">
        <v>31</v>
      </c>
      <c r="B32" s="26">
        <v>1</v>
      </c>
      <c r="C32" s="26" t="s">
        <v>49</v>
      </c>
      <c r="D32" s="27" t="s">
        <v>14</v>
      </c>
      <c r="E32" s="27"/>
      <c r="F32" s="27"/>
      <c r="G32" s="28" t="s">
        <v>37</v>
      </c>
      <c r="H32" s="21" t="s">
        <v>5</v>
      </c>
      <c r="I32" s="29"/>
      <c r="J32" s="26"/>
      <c r="K32" s="31"/>
      <c r="L32" s="31"/>
    </row>
    <row r="33" spans="1:14">
      <c r="A33" s="18">
        <v>32</v>
      </c>
      <c r="B33" s="26">
        <v>1</v>
      </c>
      <c r="C33" s="26" t="s">
        <v>50</v>
      </c>
      <c r="D33" s="27" t="s">
        <v>14</v>
      </c>
      <c r="E33" s="27"/>
      <c r="F33" s="27"/>
      <c r="G33" s="28" t="s">
        <v>37</v>
      </c>
      <c r="H33" s="21" t="s">
        <v>5</v>
      </c>
      <c r="I33" s="29">
        <v>1</v>
      </c>
      <c r="J33" s="30" t="str">
        <f>HYPERLINK("http://www.journals.elsevier.com/international-journal-of-production-economics/","http://www.journals.elsevier.com/international-journal-of-production-economics/")</f>
        <v>http://www.journals.elsevier.com/international-journal-of-production-economics/</v>
      </c>
      <c r="K33" s="31" t="s">
        <v>28</v>
      </c>
      <c r="L33" s="32">
        <v>2.54</v>
      </c>
    </row>
    <row r="34" spans="1:14">
      <c r="A34" s="18">
        <v>35</v>
      </c>
      <c r="B34" s="26">
        <v>1</v>
      </c>
      <c r="C34" s="26" t="s">
        <v>51</v>
      </c>
      <c r="D34" s="27" t="s">
        <v>14</v>
      </c>
      <c r="E34" s="27"/>
      <c r="F34" s="27"/>
      <c r="G34" s="28" t="s">
        <v>37</v>
      </c>
      <c r="H34" s="21" t="s">
        <v>5</v>
      </c>
      <c r="I34" s="29"/>
      <c r="J34" s="26"/>
      <c r="K34" s="31"/>
      <c r="L34" s="31"/>
    </row>
    <row r="35" spans="1:14">
      <c r="A35" s="18">
        <v>36</v>
      </c>
      <c r="B35" s="26">
        <v>1</v>
      </c>
      <c r="C35" s="26" t="s">
        <v>52</v>
      </c>
      <c r="D35" s="27" t="s">
        <v>14</v>
      </c>
      <c r="E35" s="27"/>
      <c r="F35" s="27"/>
      <c r="G35" s="28" t="s">
        <v>37</v>
      </c>
      <c r="H35" s="21" t="s">
        <v>5</v>
      </c>
      <c r="I35" s="29"/>
      <c r="J35" s="26"/>
      <c r="K35" s="31"/>
      <c r="L35" s="31"/>
    </row>
    <row r="36" spans="1:14">
      <c r="A36" s="18">
        <v>44</v>
      </c>
      <c r="B36" s="26">
        <v>1</v>
      </c>
      <c r="C36" s="26" t="s">
        <v>53</v>
      </c>
      <c r="D36" s="27" t="s">
        <v>14</v>
      </c>
      <c r="E36" s="27"/>
      <c r="F36" s="27"/>
      <c r="G36" s="28" t="s">
        <v>37</v>
      </c>
      <c r="H36" s="28" t="s">
        <v>5</v>
      </c>
      <c r="I36" s="29"/>
      <c r="J36" s="26"/>
      <c r="K36" s="31"/>
      <c r="L36" s="31"/>
    </row>
    <row r="37" spans="1:14">
      <c r="A37" s="18">
        <v>46</v>
      </c>
      <c r="B37" s="26">
        <v>1</v>
      </c>
      <c r="C37" s="26" t="s">
        <v>54</v>
      </c>
      <c r="D37" s="27" t="s">
        <v>14</v>
      </c>
      <c r="E37" s="27"/>
      <c r="F37" s="27"/>
      <c r="G37" s="28" t="s">
        <v>37</v>
      </c>
      <c r="H37" s="28" t="s">
        <v>5</v>
      </c>
      <c r="I37" s="29"/>
      <c r="J37" s="26"/>
      <c r="K37" s="31"/>
      <c r="L37" s="31"/>
      <c r="M37" s="34"/>
      <c r="N37" s="35"/>
    </row>
    <row r="38" spans="1:14">
      <c r="A38" s="18">
        <v>47</v>
      </c>
      <c r="B38" s="26">
        <v>1</v>
      </c>
      <c r="C38" s="26" t="s">
        <v>55</v>
      </c>
      <c r="D38" s="27" t="s">
        <v>14</v>
      </c>
      <c r="E38" s="27"/>
      <c r="F38" s="27"/>
      <c r="G38" s="28" t="s">
        <v>37</v>
      </c>
      <c r="H38" s="28" t="s">
        <v>5</v>
      </c>
      <c r="I38" s="29">
        <v>1</v>
      </c>
      <c r="J38" s="30" t="str">
        <f>HYPERLINK("http://www.journals.elsevier.com/journal-of-cleaner-production/","http://www.journals.elsevier.com/journal-of-cleaner-production/")</f>
        <v>http://www.journals.elsevier.com/journal-of-cleaner-production/</v>
      </c>
      <c r="K38" s="31" t="s">
        <v>28</v>
      </c>
      <c r="L38" s="32">
        <v>3.59</v>
      </c>
    </row>
    <row r="39" spans="1:14">
      <c r="A39" s="18">
        <v>48</v>
      </c>
      <c r="B39" s="26">
        <v>1</v>
      </c>
      <c r="C39" s="26" t="s">
        <v>56</v>
      </c>
      <c r="D39" s="27" t="s">
        <v>14</v>
      </c>
      <c r="E39" s="27"/>
      <c r="F39" s="27"/>
      <c r="G39" s="28" t="s">
        <v>37</v>
      </c>
      <c r="H39" s="28" t="s">
        <v>5</v>
      </c>
      <c r="I39" s="29"/>
      <c r="J39" s="30" t="str">
        <f>HYPERLINK("http://www.journals.elsevier.com/journal-of-engineering-and-technology-management/","http://www.journals.elsevier.com/journal-of-engineering-and-technology-management/")</f>
        <v>http://www.journals.elsevier.com/journal-of-engineering-and-technology-management/</v>
      </c>
      <c r="K39" s="31" t="s">
        <v>21</v>
      </c>
      <c r="L39" s="32">
        <v>2.1059999999999999</v>
      </c>
    </row>
    <row r="40" spans="1:14">
      <c r="A40" s="18">
        <v>110</v>
      </c>
      <c r="B40" s="26">
        <v>2</v>
      </c>
      <c r="C40" s="26" t="s">
        <v>57</v>
      </c>
      <c r="D40" s="27" t="s">
        <v>14</v>
      </c>
      <c r="E40" s="27"/>
      <c r="F40" s="27"/>
      <c r="G40" s="28" t="s">
        <v>37</v>
      </c>
      <c r="H40" s="28" t="s">
        <v>5</v>
      </c>
      <c r="I40" s="29">
        <v>1</v>
      </c>
      <c r="J40" s="30" t="str">
        <f>HYPERLINK("http://www.tandfonline.com/toc/tjci21/current#.VCxn6fldXPs","http://www.tandfonline.com/toc/tjci21/current#.VCxn6fldXPs")</f>
        <v>http://www.tandfonline.com/toc/tjci21/current#.VCxn6fldXPs</v>
      </c>
      <c r="K40" s="31"/>
      <c r="L40" s="32"/>
      <c r="N40" s="6"/>
    </row>
    <row r="41" spans="1:14">
      <c r="A41" s="18">
        <v>56</v>
      </c>
      <c r="B41" s="26">
        <v>1</v>
      </c>
      <c r="C41" s="26" t="s">
        <v>58</v>
      </c>
      <c r="D41" s="27" t="s">
        <v>14</v>
      </c>
      <c r="E41" s="27"/>
      <c r="F41" s="27"/>
      <c r="G41" s="28" t="s">
        <v>37</v>
      </c>
      <c r="H41" s="28" t="s">
        <v>5</v>
      </c>
      <c r="I41" s="29">
        <v>4</v>
      </c>
      <c r="J41" s="30" t="str">
        <f>HYPERLINK("http://www.emeraldinsight.com/journal/jmtm","http://www.emeraldinsight.com/journal/jmtm")</f>
        <v>http://www.emeraldinsight.com/journal/jmtm</v>
      </c>
      <c r="K41" s="31" t="s">
        <v>32</v>
      </c>
      <c r="L41" s="32"/>
    </row>
    <row r="42" spans="1:14">
      <c r="A42" s="18">
        <v>58</v>
      </c>
      <c r="B42" s="26">
        <v>1</v>
      </c>
      <c r="C42" s="26" t="s">
        <v>59</v>
      </c>
      <c r="D42" s="27" t="s">
        <v>14</v>
      </c>
      <c r="E42" s="27"/>
      <c r="F42" s="27"/>
      <c r="G42" s="28" t="s">
        <v>37</v>
      </c>
      <c r="H42" s="28" t="s">
        <v>5</v>
      </c>
      <c r="I42" s="29"/>
      <c r="J42" s="30" t="str">
        <f>HYPERLINK("http://www.journals.elsevier.com/journal-of-operations-management/","http://www.journals.elsevier.com/journal-of-operations-management/")</f>
        <v>http://www.journals.elsevier.com/journal-of-operations-management/</v>
      </c>
      <c r="K42" s="31" t="s">
        <v>28</v>
      </c>
      <c r="L42" s="32">
        <v>4.4779999999999998</v>
      </c>
    </row>
    <row r="43" spans="1:14">
      <c r="A43" s="18">
        <v>63</v>
      </c>
      <c r="B43" s="26">
        <v>1</v>
      </c>
      <c r="C43" s="26" t="s">
        <v>60</v>
      </c>
      <c r="D43" s="27" t="s">
        <v>14</v>
      </c>
      <c r="E43" s="27"/>
      <c r="F43" s="27"/>
      <c r="G43" s="28" t="s">
        <v>37</v>
      </c>
      <c r="H43" s="28" t="s">
        <v>5</v>
      </c>
      <c r="I43" s="29"/>
      <c r="J43" s="26"/>
      <c r="K43" s="31"/>
      <c r="L43" s="31"/>
      <c r="N43" s="7" t="s">
        <v>40</v>
      </c>
    </row>
    <row r="44" spans="1:14">
      <c r="A44" s="18">
        <v>66</v>
      </c>
      <c r="B44" s="26">
        <v>1</v>
      </c>
      <c r="C44" s="26" t="s">
        <v>61</v>
      </c>
      <c r="D44" s="27" t="s">
        <v>14</v>
      </c>
      <c r="E44" s="27"/>
      <c r="F44" s="27"/>
      <c r="G44" s="28" t="s">
        <v>37</v>
      </c>
      <c r="H44" s="28" t="s">
        <v>5</v>
      </c>
      <c r="I44" s="29"/>
      <c r="J44" s="26"/>
      <c r="K44" s="31"/>
      <c r="L44" s="31"/>
    </row>
    <row r="45" spans="1:14">
      <c r="A45" s="18">
        <v>67</v>
      </c>
      <c r="B45" s="26">
        <v>1</v>
      </c>
      <c r="C45" s="26" t="s">
        <v>62</v>
      </c>
      <c r="D45" s="27" t="s">
        <v>14</v>
      </c>
      <c r="E45" s="27"/>
      <c r="F45" s="27"/>
      <c r="G45" s="28" t="s">
        <v>37</v>
      </c>
      <c r="H45" s="28" t="s">
        <v>5</v>
      </c>
      <c r="I45" s="29"/>
      <c r="J45" s="26"/>
      <c r="K45" s="31"/>
      <c r="L45" s="31"/>
      <c r="M45" s="34"/>
      <c r="N45" s="35"/>
    </row>
    <row r="46" spans="1:14">
      <c r="A46" s="18">
        <v>69</v>
      </c>
      <c r="B46" s="26">
        <v>1</v>
      </c>
      <c r="C46" s="26" t="s">
        <v>63</v>
      </c>
      <c r="D46" s="27" t="s">
        <v>14</v>
      </c>
      <c r="E46" s="27"/>
      <c r="F46" s="27"/>
      <c r="G46" s="28" t="s">
        <v>37</v>
      </c>
      <c r="H46" s="28" t="s">
        <v>5</v>
      </c>
      <c r="I46" s="29"/>
      <c r="J46" s="26"/>
      <c r="K46" s="31"/>
      <c r="L46" s="31"/>
      <c r="M46" s="36"/>
      <c r="N46" s="37"/>
    </row>
    <row r="47" spans="1:14">
      <c r="A47" s="18">
        <v>71</v>
      </c>
      <c r="B47" s="26">
        <v>1</v>
      </c>
      <c r="C47" s="26" t="s">
        <v>64</v>
      </c>
      <c r="D47" s="27" t="s">
        <v>14</v>
      </c>
      <c r="E47" s="27"/>
      <c r="F47" s="27"/>
      <c r="G47" s="28" t="s">
        <v>37</v>
      </c>
      <c r="H47" s="28" t="s">
        <v>5</v>
      </c>
      <c r="I47" s="29"/>
      <c r="J47" s="26"/>
      <c r="K47" s="31" t="s">
        <v>28</v>
      </c>
      <c r="L47" s="31"/>
      <c r="M47" s="34"/>
      <c r="N47" s="35"/>
    </row>
    <row r="48" spans="1:14">
      <c r="A48" s="18">
        <v>72</v>
      </c>
      <c r="B48" s="26">
        <v>1</v>
      </c>
      <c r="C48" s="26" t="s">
        <v>65</v>
      </c>
      <c r="D48" s="27" t="s">
        <v>14</v>
      </c>
      <c r="E48" s="27"/>
      <c r="F48" s="27"/>
      <c r="G48" s="28" t="s">
        <v>37</v>
      </c>
      <c r="H48" s="28" t="s">
        <v>5</v>
      </c>
      <c r="I48" s="29"/>
      <c r="J48" s="26"/>
      <c r="K48" s="31"/>
      <c r="L48" s="31"/>
      <c r="M48" s="34"/>
      <c r="N48" s="35"/>
    </row>
    <row r="49" spans="1:14">
      <c r="A49" s="18">
        <v>77</v>
      </c>
      <c r="B49" s="26">
        <v>1</v>
      </c>
      <c r="C49" s="26" t="s">
        <v>66</v>
      </c>
      <c r="D49" s="27" t="s">
        <v>14</v>
      </c>
      <c r="E49" s="27"/>
      <c r="F49" s="27"/>
      <c r="G49" s="28" t="s">
        <v>37</v>
      </c>
      <c r="H49" s="28" t="s">
        <v>5</v>
      </c>
      <c r="I49" s="29"/>
      <c r="J49" s="30" t="str">
        <f>HYPERLINK("http://onlinelibrary.wiley.com/journal/10.1111/(ISSN)1937-5956","http://onlinelibrary.wiley.com/journal/10.1111/(ISSN)1937-5956")</f>
        <v>http://onlinelibrary.wiley.com/journal/10.1111/(ISSN)1937-5956</v>
      </c>
      <c r="K49" s="31" t="s">
        <v>28</v>
      </c>
      <c r="L49" s="32">
        <v>1.7589999999999999</v>
      </c>
    </row>
    <row r="50" spans="1:14" s="34" customFormat="1">
      <c r="A50" s="18">
        <v>78</v>
      </c>
      <c r="B50" s="26">
        <v>1</v>
      </c>
      <c r="C50" s="26" t="s">
        <v>67</v>
      </c>
      <c r="D50" s="27" t="s">
        <v>14</v>
      </c>
      <c r="E50" s="27"/>
      <c r="F50" s="27"/>
      <c r="G50" s="28" t="s">
        <v>37</v>
      </c>
      <c r="H50" s="28" t="s">
        <v>5</v>
      </c>
      <c r="I50" s="29">
        <v>1</v>
      </c>
      <c r="J50" s="30" t="str">
        <f>HYPERLINK("http://www.tandfonline.com/toc/tppc20/current#.VCsYMvldXPs","http://www.tandfonline.com/toc/tppc20/current#.VCsYMvldXPs")</f>
        <v>http://www.tandfonline.com/toc/tppc20/current#.VCsYMvldXPs</v>
      </c>
      <c r="K50" s="31" t="s">
        <v>21</v>
      </c>
      <c r="L50" s="32">
        <v>0.99099999999999999</v>
      </c>
      <c r="M50" s="6"/>
      <c r="N50" s="7"/>
    </row>
    <row r="51" spans="1:14">
      <c r="A51" s="18">
        <v>85</v>
      </c>
      <c r="B51" s="38">
        <v>1</v>
      </c>
      <c r="C51" s="38" t="s">
        <v>68</v>
      </c>
      <c r="D51" s="39" t="s">
        <v>14</v>
      </c>
      <c r="E51" s="39"/>
      <c r="F51" s="39"/>
      <c r="G51" s="40" t="s">
        <v>37</v>
      </c>
      <c r="H51" s="28" t="s">
        <v>5</v>
      </c>
      <c r="I51" s="41"/>
      <c r="J51" s="42" t="str">
        <f>HYPERLINK("http://www.emeraldinsight.com/journal/scm","http://www.emeraldinsight.com/journal/scm")</f>
        <v>http://www.emeraldinsight.com/journal/scm</v>
      </c>
      <c r="K51" s="43" t="s">
        <v>28</v>
      </c>
      <c r="L51" s="44"/>
    </row>
    <row r="52" spans="1:14">
      <c r="A52" s="26">
        <v>57</v>
      </c>
      <c r="B52" s="26">
        <v>1</v>
      </c>
      <c r="C52" s="26" t="s">
        <v>58</v>
      </c>
      <c r="D52" s="27" t="s">
        <v>14</v>
      </c>
      <c r="E52" s="27"/>
      <c r="F52" s="27"/>
      <c r="G52" s="28" t="s">
        <v>69</v>
      </c>
      <c r="H52" s="28" t="s">
        <v>5</v>
      </c>
      <c r="I52" s="29">
        <v>1</v>
      </c>
      <c r="J52" s="30" t="str">
        <f>HYPERLINK("http://www.emeraldinsight.com/journal/jmtm","http://www.emeraldinsight.com/journal/jmtm")</f>
        <v>http://www.emeraldinsight.com/journal/jmtm</v>
      </c>
      <c r="K52" s="31" t="s">
        <v>32</v>
      </c>
      <c r="L52" s="32"/>
    </row>
    <row r="53" spans="1:14">
      <c r="A53" s="18">
        <v>126</v>
      </c>
      <c r="B53" s="45">
        <v>3</v>
      </c>
      <c r="C53" s="45" t="s">
        <v>70</v>
      </c>
      <c r="D53" s="46" t="s">
        <v>14</v>
      </c>
      <c r="E53" s="46"/>
      <c r="F53" s="46"/>
      <c r="G53" s="47" t="s">
        <v>71</v>
      </c>
      <c r="H53" s="28" t="s">
        <v>5</v>
      </c>
      <c r="I53" s="48">
        <v>1</v>
      </c>
      <c r="J53" s="49" t="str">
        <f>HYPERLINK("http://www.journals.elsevier.com/business-horizons/","http://www.journals.elsevier.com/business-horizons/")</f>
        <v>http://www.journals.elsevier.com/business-horizons/</v>
      </c>
      <c r="K53" s="50" t="s">
        <v>32</v>
      </c>
      <c r="L53" s="51">
        <v>1.284</v>
      </c>
    </row>
    <row r="54" spans="1:14">
      <c r="A54" s="18">
        <v>127</v>
      </c>
      <c r="B54" s="26">
        <v>3</v>
      </c>
      <c r="C54" s="26" t="s">
        <v>72</v>
      </c>
      <c r="D54" s="27" t="s">
        <v>14</v>
      </c>
      <c r="E54" s="27"/>
      <c r="F54" s="27"/>
      <c r="G54" s="28" t="s">
        <v>71</v>
      </c>
      <c r="H54" s="28" t="s">
        <v>5</v>
      </c>
      <c r="I54" s="29">
        <v>1</v>
      </c>
      <c r="J54" s="30" t="str">
        <f>HYPERLINK("http://www.csupom.org/","http://www.csupom.org/")</f>
        <v>http://www.csupom.org/</v>
      </c>
      <c r="K54" s="31"/>
      <c r="L54" s="32"/>
    </row>
    <row r="55" spans="1:14">
      <c r="A55" s="18">
        <v>96</v>
      </c>
      <c r="B55" s="26">
        <v>2</v>
      </c>
      <c r="C55" s="26" t="s">
        <v>73</v>
      </c>
      <c r="D55" s="27" t="s">
        <v>14</v>
      </c>
      <c r="E55" s="27"/>
      <c r="F55" s="27"/>
      <c r="G55" s="28" t="s">
        <v>71</v>
      </c>
      <c r="H55" s="28" t="s">
        <v>5</v>
      </c>
      <c r="I55" s="29">
        <v>1</v>
      </c>
      <c r="J55" s="30" t="str">
        <f>HYPERLINK("http://www.lions.odu.edu/~averma/ISAM/ijam/index.htm","http://www.lions.odu.edu/~averma/ISAM/ijam/index.htm")</f>
        <v>http://www.lions.odu.edu/~averma/ISAM/ijam/index.htm</v>
      </c>
      <c r="K55" s="31"/>
      <c r="L55" s="32"/>
      <c r="N55" s="6"/>
    </row>
    <row r="56" spans="1:14">
      <c r="A56" s="18">
        <v>101</v>
      </c>
      <c r="B56" s="26">
        <v>2</v>
      </c>
      <c r="C56" s="26" t="s">
        <v>74</v>
      </c>
      <c r="D56" s="27" t="s">
        <v>14</v>
      </c>
      <c r="E56" s="27"/>
      <c r="F56" s="27"/>
      <c r="G56" s="28" t="s">
        <v>71</v>
      </c>
      <c r="H56" s="28" t="s">
        <v>5</v>
      </c>
      <c r="I56" s="29">
        <v>1</v>
      </c>
      <c r="J56" s="30" t="str">
        <f>HYPERLINK("http://www.inderscience.com/jhome.php?jcode=ijmtm","http://www.inderscience.com/jhome.php?jcode=ijmtm")</f>
        <v>http://www.inderscience.com/jhome.php?jcode=ijmtm</v>
      </c>
      <c r="K56" s="31" t="s">
        <v>32</v>
      </c>
      <c r="L56" s="32"/>
      <c r="N56" s="6"/>
    </row>
    <row r="57" spans="1:14">
      <c r="A57" s="18">
        <v>33</v>
      </c>
      <c r="B57" s="26">
        <v>1</v>
      </c>
      <c r="C57" s="26" t="s">
        <v>75</v>
      </c>
      <c r="D57" s="27" t="s">
        <v>14</v>
      </c>
      <c r="E57" s="27"/>
      <c r="F57" s="27"/>
      <c r="G57" s="28" t="s">
        <v>71</v>
      </c>
      <c r="H57" s="28" t="s">
        <v>5</v>
      </c>
      <c r="I57" s="29">
        <v>3</v>
      </c>
      <c r="J57" s="30" t="str">
        <f>HYPERLINK("http://www.tandfonline.com/toc/tprs20/current#.VCsKufldXPs","http://www.tandfonline.com/toc/tprs20/current#.VCsKufldXPs")</f>
        <v>http://www.tandfonline.com/toc/tprs20/current#.VCsKufldXPs</v>
      </c>
      <c r="K57" s="31" t="s">
        <v>28</v>
      </c>
      <c r="L57" s="32">
        <v>1.323</v>
      </c>
    </row>
    <row r="58" spans="1:14">
      <c r="A58" s="18">
        <v>34</v>
      </c>
      <c r="B58" s="26">
        <v>1</v>
      </c>
      <c r="C58" s="26" t="s">
        <v>76</v>
      </c>
      <c r="D58" s="27" t="s">
        <v>14</v>
      </c>
      <c r="E58" s="27"/>
      <c r="F58" s="27"/>
      <c r="G58" s="28" t="s">
        <v>71</v>
      </c>
      <c r="H58" s="28" t="s">
        <v>5</v>
      </c>
      <c r="I58" s="29">
        <v>1</v>
      </c>
      <c r="J58" s="30" t="str">
        <f>HYPERLINK("http://www.inderscience.com/info/ingeneral/forthcoming.php?jcode=ijpqm","http://www.inderscience.com/info/ingeneral/forthcoming.php?jcode=ijpqm")</f>
        <v>http://www.inderscience.com/info/ingeneral/forthcoming.php?jcode=ijpqm</v>
      </c>
      <c r="K58" s="31"/>
      <c r="L58" s="32"/>
    </row>
    <row r="59" spans="1:14">
      <c r="A59" s="18">
        <v>114</v>
      </c>
      <c r="B59" s="26">
        <v>2</v>
      </c>
      <c r="C59" s="26" t="s">
        <v>77</v>
      </c>
      <c r="D59" s="27" t="s">
        <v>14</v>
      </c>
      <c r="E59" s="27"/>
      <c r="F59" s="27"/>
      <c r="G59" s="28" t="s">
        <v>71</v>
      </c>
      <c r="H59" s="28" t="s">
        <v>5</v>
      </c>
      <c r="I59" s="29">
        <v>3</v>
      </c>
      <c r="J59" s="30" t="str">
        <f>HYPERLINK("http://www.journals.elsevier.com/journal-of-manufacturing-systems/","http://www.journals.elsevier.com/journal-of-manufacturing-systems/")</f>
        <v>http://www.journals.elsevier.com/journal-of-manufacturing-systems/</v>
      </c>
      <c r="K59" s="31" t="s">
        <v>32</v>
      </c>
      <c r="L59" s="32">
        <v>1.847</v>
      </c>
      <c r="N59" s="6"/>
    </row>
    <row r="60" spans="1:14">
      <c r="A60" s="18">
        <v>120</v>
      </c>
      <c r="B60" s="26">
        <v>2</v>
      </c>
      <c r="C60" s="26" t="s">
        <v>78</v>
      </c>
      <c r="D60" s="27" t="s">
        <v>14</v>
      </c>
      <c r="E60" s="27"/>
      <c r="F60" s="27"/>
      <c r="G60" s="28" t="s">
        <v>71</v>
      </c>
      <c r="H60" s="28" t="s">
        <v>5</v>
      </c>
      <c r="I60" s="29">
        <v>2</v>
      </c>
      <c r="J60" s="30" t="str">
        <f>HYPERLINK("http://www.apics.org/industry-content-research/publications/p-im-journal","http://www.apics.org/industry-content-research/publications/p-im-journal")</f>
        <v>http://www.apics.org/industry-content-research/publications/p-im-journal</v>
      </c>
      <c r="K60" s="31" t="s">
        <v>32</v>
      </c>
      <c r="L60" s="32"/>
      <c r="N60" s="6"/>
    </row>
    <row r="61" spans="1:14">
      <c r="A61" s="18">
        <v>83</v>
      </c>
      <c r="B61" s="26">
        <v>1</v>
      </c>
      <c r="C61" s="26" t="s">
        <v>79</v>
      </c>
      <c r="D61" s="27" t="s">
        <v>14</v>
      </c>
      <c r="E61" s="27"/>
      <c r="F61" s="27"/>
      <c r="G61" s="28" t="s">
        <v>71</v>
      </c>
      <c r="H61" s="28" t="s">
        <v>5</v>
      </c>
      <c r="I61" s="29">
        <v>1</v>
      </c>
      <c r="J61" s="30" t="str">
        <f>HYPERLINK("http://www.sme.org/techpapers/","http://www.sme.org/techpapers/")</f>
        <v>http://www.sme.org/techpapers/</v>
      </c>
      <c r="K61" s="31"/>
      <c r="L61" s="32"/>
    </row>
    <row r="62" spans="1:14">
      <c r="A62" s="18">
        <v>87</v>
      </c>
      <c r="B62" s="26">
        <v>1</v>
      </c>
      <c r="C62" s="26" t="s">
        <v>80</v>
      </c>
      <c r="D62" s="27" t="s">
        <v>14</v>
      </c>
      <c r="E62" s="27"/>
      <c r="F62" s="27"/>
      <c r="G62" s="28" t="s">
        <v>71</v>
      </c>
      <c r="H62" s="28" t="s">
        <v>5</v>
      </c>
      <c r="I62" s="29">
        <v>1</v>
      </c>
      <c r="J62" s="30" t="str">
        <f>HYPERLINK("http://www.atmae.org/?page=JTMAE","http://www.atmae.org/?page=JTMAE")</f>
        <v>http://www.atmae.org/?page=JTMAE</v>
      </c>
      <c r="K62" s="31"/>
      <c r="L62" s="32"/>
    </row>
    <row r="63" spans="1:14">
      <c r="A63" s="18">
        <v>30</v>
      </c>
      <c r="B63" s="26">
        <v>1</v>
      </c>
      <c r="C63" s="26" t="s">
        <v>81</v>
      </c>
      <c r="D63" s="27"/>
      <c r="E63" s="27"/>
      <c r="F63" s="27"/>
      <c r="G63" s="28"/>
      <c r="H63" s="52" t="s">
        <v>5</v>
      </c>
      <c r="I63" s="29"/>
      <c r="J63" s="30" t="str">
        <f>HYPERLINK("http://www.emeraldgrouppublishing.com/ijopm.htm","http://www.emeraldgrouppublishing.com/ijopm.htm")</f>
        <v>http://www.emeraldgrouppublishing.com/ijopm.htm</v>
      </c>
      <c r="K63" s="31" t="s">
        <v>28</v>
      </c>
      <c r="L63" s="32">
        <v>1.518</v>
      </c>
    </row>
    <row r="64" spans="1:14">
      <c r="A64" s="18">
        <v>103</v>
      </c>
      <c r="B64" s="26">
        <v>2</v>
      </c>
      <c r="C64" s="26" t="s">
        <v>82</v>
      </c>
      <c r="D64" s="27"/>
      <c r="E64" s="27"/>
      <c r="F64" s="27"/>
      <c r="G64" s="28"/>
      <c r="H64" s="28" t="s">
        <v>5</v>
      </c>
      <c r="I64" s="29"/>
      <c r="J64" s="30" t="str">
        <f>HYPERLINK("http://www.emeraldinsight.com/journal/ijppm","http://www.emeraldinsight.com/journal/ijppm")</f>
        <v>http://www.emeraldinsight.com/journal/ijppm</v>
      </c>
      <c r="K64" s="31" t="s">
        <v>32</v>
      </c>
      <c r="L64" s="32"/>
      <c r="N64" s="6"/>
    </row>
    <row r="65" spans="1:14">
      <c r="A65" s="18">
        <v>104</v>
      </c>
      <c r="B65" s="26">
        <v>2</v>
      </c>
      <c r="C65" s="26" t="s">
        <v>83</v>
      </c>
      <c r="D65" s="27"/>
      <c r="E65" s="27"/>
      <c r="F65" s="27"/>
      <c r="G65" s="28"/>
      <c r="H65" s="28" t="s">
        <v>5</v>
      </c>
      <c r="I65" s="29"/>
      <c r="J65" s="30" t="str">
        <f>HYPERLINK("http://www.inderscience.com/jhome.php?jcode=IJTM","http://www.inderscience.com/jhome.php?jcode=IJTM")</f>
        <v>http://www.inderscience.com/jhome.php?jcode=IJTM</v>
      </c>
      <c r="K65" s="31" t="s">
        <v>19</v>
      </c>
      <c r="L65" s="32"/>
      <c r="N65" s="6"/>
    </row>
    <row r="66" spans="1:14">
      <c r="A66" s="18">
        <v>106</v>
      </c>
      <c r="B66" s="26">
        <v>2</v>
      </c>
      <c r="C66" s="26" t="s">
        <v>84</v>
      </c>
      <c r="D66" s="27"/>
      <c r="E66" s="27"/>
      <c r="F66" s="27"/>
      <c r="G66" s="28"/>
      <c r="H66" s="28" t="s">
        <v>5</v>
      </c>
      <c r="I66" s="29"/>
      <c r="J66" s="30" t="str">
        <f>HYPERLINK("http://www.huizenga.nova.edu/Jame/","http://www.huizenga.nova.edu/Jame/")</f>
        <v>http://www.huizenga.nova.edu/Jame/</v>
      </c>
      <c r="K66" s="31"/>
      <c r="L66" s="32"/>
      <c r="N66" s="6"/>
    </row>
    <row r="67" spans="1:14">
      <c r="A67" s="18">
        <v>142</v>
      </c>
      <c r="B67" s="26">
        <v>3</v>
      </c>
      <c r="C67" s="26" t="s">
        <v>85</v>
      </c>
      <c r="D67" s="27"/>
      <c r="E67" s="27"/>
      <c r="F67" s="27"/>
      <c r="G67" s="28"/>
      <c r="H67" s="28" t="s">
        <v>5</v>
      </c>
      <c r="I67" s="29"/>
      <c r="J67" s="30" t="str">
        <f>HYPERLINK("http://asq.org/quality-press/journal/index.html?item=SUBSCR_QP","http://asq.org/quality-press/journal/index.html?item=SUBSCR_QP")</f>
        <v>http://asq.org/quality-press/journal/index.html?item=SUBSCR_QP</v>
      </c>
      <c r="K67" s="31" t="s">
        <v>19</v>
      </c>
      <c r="L67" s="32"/>
      <c r="N67" s="6"/>
    </row>
    <row r="68" spans="1:14">
      <c r="A68" s="18">
        <v>13</v>
      </c>
      <c r="B68" s="26">
        <v>1</v>
      </c>
      <c r="C68" s="53" t="s">
        <v>86</v>
      </c>
      <c r="D68" s="54" t="s">
        <v>14</v>
      </c>
      <c r="E68" s="54" t="s">
        <v>14</v>
      </c>
      <c r="F68" s="27"/>
      <c r="G68" s="55" t="s">
        <v>87</v>
      </c>
      <c r="H68" s="55" t="s">
        <v>88</v>
      </c>
      <c r="I68" s="29"/>
      <c r="J68" s="56" t="s">
        <v>89</v>
      </c>
      <c r="K68" s="31"/>
      <c r="L68" s="32">
        <v>1.55</v>
      </c>
      <c r="N68" s="57">
        <v>1.764</v>
      </c>
    </row>
    <row r="69" spans="1:14">
      <c r="A69" s="18">
        <v>80</v>
      </c>
      <c r="B69" s="26">
        <v>1</v>
      </c>
      <c r="C69" s="26" t="s">
        <v>90</v>
      </c>
      <c r="D69" s="27"/>
      <c r="E69" s="27"/>
      <c r="F69" s="27"/>
      <c r="G69" s="28" t="s">
        <v>91</v>
      </c>
      <c r="H69" s="28" t="s">
        <v>88</v>
      </c>
      <c r="I69" s="29">
        <v>1</v>
      </c>
      <c r="J69" s="30" t="str">
        <f>HYPERLINK("http://www.emeraldinsight.com/loi/qmr","http://www.emeraldinsight.com/loi/qmr")</f>
        <v>http://www.emeraldinsight.com/loi/qmr</v>
      </c>
      <c r="K69" s="31" t="s">
        <v>19</v>
      </c>
      <c r="L69" s="32"/>
    </row>
    <row r="70" spans="1:14">
      <c r="A70" s="18">
        <v>88</v>
      </c>
      <c r="B70" s="26">
        <v>1</v>
      </c>
      <c r="C70" s="26" t="s">
        <v>92</v>
      </c>
      <c r="D70" s="27" t="s">
        <v>14</v>
      </c>
      <c r="E70" s="27"/>
      <c r="F70" s="27"/>
      <c r="G70" s="28" t="s">
        <v>91</v>
      </c>
      <c r="H70" s="28" t="s">
        <v>88</v>
      </c>
      <c r="I70" s="29">
        <v>1</v>
      </c>
      <c r="J70" s="30" t="str">
        <f>HYPERLINK("http://universalresearchjournals.org/ujmbr/","http://universalresearchjournals.org/ujmbr/")</f>
        <v>http://universalresearchjournals.org/ujmbr/</v>
      </c>
      <c r="K70" s="31"/>
      <c r="L70" s="32"/>
    </row>
    <row r="71" spans="1:14">
      <c r="A71" s="18">
        <v>4</v>
      </c>
      <c r="B71" s="26">
        <v>1</v>
      </c>
      <c r="C71" s="56" t="s">
        <v>93</v>
      </c>
      <c r="D71" s="58"/>
      <c r="E71" s="58" t="s">
        <v>14</v>
      </c>
      <c r="F71" s="58"/>
      <c r="G71" s="28" t="s">
        <v>94</v>
      </c>
      <c r="H71" s="28" t="s">
        <v>95</v>
      </c>
      <c r="I71" s="29"/>
      <c r="J71" s="26" t="s">
        <v>96</v>
      </c>
      <c r="K71" s="31"/>
      <c r="L71" s="31"/>
    </row>
    <row r="72" spans="1:14" s="34" customFormat="1">
      <c r="A72" s="18">
        <v>19</v>
      </c>
      <c r="B72" s="26">
        <v>1</v>
      </c>
      <c r="C72" s="26" t="s">
        <v>97</v>
      </c>
      <c r="D72" s="27"/>
      <c r="E72" s="27" t="s">
        <v>14</v>
      </c>
      <c r="F72" s="27"/>
      <c r="G72" s="28" t="s">
        <v>94</v>
      </c>
      <c r="H72" s="28" t="s">
        <v>95</v>
      </c>
      <c r="I72" s="29"/>
      <c r="J72" s="30" t="str">
        <f>HYPERLINK("http://pubs.acs.org/journal/iecred","http://pubs.acs.org/journal/iecred")</f>
        <v>http://pubs.acs.org/journal/iecred</v>
      </c>
      <c r="K72" s="31"/>
      <c r="L72" s="32">
        <v>2.2349999999999999</v>
      </c>
      <c r="M72" s="6"/>
      <c r="N72" s="7"/>
    </row>
    <row r="73" spans="1:14" s="34" customFormat="1">
      <c r="A73" s="18">
        <v>40</v>
      </c>
      <c r="B73" s="26">
        <v>1</v>
      </c>
      <c r="C73" s="26" t="s">
        <v>98</v>
      </c>
      <c r="D73" s="27"/>
      <c r="E73" s="27" t="s">
        <v>14</v>
      </c>
      <c r="F73" s="27"/>
      <c r="G73" s="28" t="s">
        <v>94</v>
      </c>
      <c r="H73" s="28" t="s">
        <v>95</v>
      </c>
      <c r="I73" s="29">
        <v>1</v>
      </c>
      <c r="J73" s="30" t="str">
        <f>HYPERLINK("http://onlinelibrary.wiley.com/journal/10.1002/(ISSN)1097-4628","http://onlinelibrary.wiley.com/journal/10.1002/(ISSN)1097-4628")</f>
        <v>http://onlinelibrary.wiley.com/journal/10.1002/(ISSN)1097-4628</v>
      </c>
      <c r="K73" s="31"/>
      <c r="L73" s="32"/>
      <c r="M73" s="6"/>
      <c r="N73" s="7"/>
    </row>
    <row r="74" spans="1:14" s="34" customFormat="1">
      <c r="A74" s="18">
        <v>107</v>
      </c>
      <c r="B74" s="26">
        <v>2</v>
      </c>
      <c r="C74" s="26" t="s">
        <v>99</v>
      </c>
      <c r="D74" s="27"/>
      <c r="E74" s="27" t="s">
        <v>14</v>
      </c>
      <c r="F74" s="27"/>
      <c r="G74" s="28" t="s">
        <v>94</v>
      </c>
      <c r="H74" s="28" t="s">
        <v>95</v>
      </c>
      <c r="I74" s="29"/>
      <c r="J74" s="30" t="str">
        <f>HYPERLINK("http://www.aspbs.com/jbmbe.html","http://www.aspbs.com/jbmbe.html")</f>
        <v>http://www.aspbs.com/jbmbe.html</v>
      </c>
      <c r="K74" s="31"/>
      <c r="L74" s="32"/>
      <c r="M74" s="6"/>
      <c r="N74" s="6"/>
    </row>
    <row r="75" spans="1:14" s="34" customFormat="1">
      <c r="A75" s="59"/>
      <c r="B75" s="60">
        <v>1</v>
      </c>
      <c r="C75" s="60" t="s">
        <v>100</v>
      </c>
      <c r="D75" s="61"/>
      <c r="E75" s="61" t="s">
        <v>14</v>
      </c>
      <c r="F75" s="61"/>
      <c r="G75" s="62" t="s">
        <v>94</v>
      </c>
      <c r="H75" s="28" t="s">
        <v>95</v>
      </c>
      <c r="I75" s="61">
        <v>1</v>
      </c>
      <c r="J75" s="63" t="s">
        <v>101</v>
      </c>
      <c r="K75" s="64"/>
      <c r="L75" s="65">
        <v>1.462</v>
      </c>
      <c r="M75" s="6"/>
      <c r="N75" s="7"/>
    </row>
    <row r="76" spans="1:14" s="34" customFormat="1" ht="16">
      <c r="A76" s="18">
        <v>74</v>
      </c>
      <c r="B76" s="26">
        <v>1</v>
      </c>
      <c r="C76" s="26" t="s">
        <v>102</v>
      </c>
      <c r="D76" s="27"/>
      <c r="E76" s="27" t="s">
        <v>14</v>
      </c>
      <c r="F76" s="27"/>
      <c r="G76" s="28" t="s">
        <v>94</v>
      </c>
      <c r="H76" s="28" t="s">
        <v>95</v>
      </c>
      <c r="I76" s="29">
        <v>1</v>
      </c>
      <c r="J76" s="30" t="str">
        <f>HYPERLINK("http://www.journals.elsevier.com/polymer/","http://www.journals.elsevier.com/polymer/")</f>
        <v>http://www.journals.elsevier.com/polymer/</v>
      </c>
      <c r="K76" s="31"/>
      <c r="L76" s="32">
        <v>3.766</v>
      </c>
      <c r="M76" s="66"/>
      <c r="N76" s="35"/>
    </row>
    <row r="77" spans="1:14" s="34" customFormat="1">
      <c r="A77" s="18">
        <v>76</v>
      </c>
      <c r="B77" s="26">
        <v>1</v>
      </c>
      <c r="C77" s="26" t="s">
        <v>103</v>
      </c>
      <c r="D77" s="27"/>
      <c r="E77" s="27" t="s">
        <v>14</v>
      </c>
      <c r="F77" s="27"/>
      <c r="G77" s="28" t="s">
        <v>94</v>
      </c>
      <c r="H77" s="28" t="s">
        <v>95</v>
      </c>
      <c r="I77" s="29">
        <v>1</v>
      </c>
      <c r="J77" s="30" t="str">
        <f>HYPERLINK("http://onlinelibrary.wiley.com/journal/10.1002/(ISSN)1097-0126","http://onlinelibrary.wiley.com/journal/10.1002/(ISSN)1097-0126")</f>
        <v>http://onlinelibrary.wiley.com/journal/10.1002/(ISSN)1097-0126</v>
      </c>
      <c r="K77" s="31"/>
      <c r="L77" s="32">
        <v>2.2469999999999999</v>
      </c>
      <c r="M77" s="6"/>
      <c r="N77" s="7"/>
    </row>
    <row r="78" spans="1:14" s="34" customFormat="1">
      <c r="A78" s="18">
        <v>3</v>
      </c>
      <c r="B78" s="26">
        <v>1</v>
      </c>
      <c r="C78" s="26" t="s">
        <v>104</v>
      </c>
      <c r="D78" s="54" t="s">
        <v>14</v>
      </c>
      <c r="E78" s="54" t="s">
        <v>14</v>
      </c>
      <c r="F78" s="27"/>
      <c r="G78" s="55" t="s">
        <v>105</v>
      </c>
      <c r="H78" s="28" t="s">
        <v>95</v>
      </c>
      <c r="I78" s="29"/>
      <c r="J78" s="30" t="str">
        <f>HYPERLINK("http://www.journals.elsevier.com/applied-ergonomics/","http://www.journals.elsevier.com/applied-ergonomics/")</f>
        <v>http://www.journals.elsevier.com/applied-ergonomics/</v>
      </c>
      <c r="K78" s="31"/>
      <c r="L78" s="32">
        <v>2.02</v>
      </c>
      <c r="M78" s="6"/>
      <c r="N78" s="57">
        <v>1.7130000000000001</v>
      </c>
    </row>
    <row r="79" spans="1:14" s="34" customFormat="1">
      <c r="A79" s="18">
        <v>7</v>
      </c>
      <c r="B79" s="26">
        <v>1</v>
      </c>
      <c r="C79" s="26" t="s">
        <v>106</v>
      </c>
      <c r="D79" s="54" t="s">
        <v>14</v>
      </c>
      <c r="E79" s="54" t="s">
        <v>14</v>
      </c>
      <c r="F79" s="27"/>
      <c r="G79" s="55" t="s">
        <v>105</v>
      </c>
      <c r="H79" s="28" t="s">
        <v>95</v>
      </c>
      <c r="I79" s="29"/>
      <c r="J79" s="30" t="str">
        <f>HYPERLINK("http://www.journals.elsevier.com/design-studies/","http://www.journals.elsevier.com/design-studies/")</f>
        <v>http://www.journals.elsevier.com/design-studies/</v>
      </c>
      <c r="K79" s="31"/>
      <c r="L79" s="32">
        <v>1.304</v>
      </c>
      <c r="M79" s="6"/>
      <c r="N79" s="57">
        <v>2.0699999999999998</v>
      </c>
    </row>
    <row r="80" spans="1:14" s="34" customFormat="1">
      <c r="A80" s="18">
        <v>15</v>
      </c>
      <c r="B80" s="26">
        <v>1</v>
      </c>
      <c r="C80" s="26" t="s">
        <v>107</v>
      </c>
      <c r="D80" s="54" t="s">
        <v>14</v>
      </c>
      <c r="E80" s="54" t="s">
        <v>14</v>
      </c>
      <c r="F80" s="27"/>
      <c r="G80" s="55" t="s">
        <v>105</v>
      </c>
      <c r="H80" s="28" t="s">
        <v>95</v>
      </c>
      <c r="I80" s="29">
        <v>1</v>
      </c>
      <c r="J80" s="30" t="str">
        <f>HYPERLINK("http://onlinelibrary.wiley.com/journal/10.1111/(ISSN)1369-7625","http://onlinelibrary.wiley.com/journal/10.1111/(ISSN)1369-7625")</f>
        <v>http://onlinelibrary.wiley.com/journal/10.1111/(ISSN)1369-7625</v>
      </c>
      <c r="K80" s="31"/>
      <c r="L80" s="32">
        <v>2.8519999999999999</v>
      </c>
      <c r="M80" s="6"/>
      <c r="N80" s="57">
        <v>3.2069999999999999</v>
      </c>
    </row>
    <row r="81" spans="1:14">
      <c r="A81" s="18">
        <v>21</v>
      </c>
      <c r="B81" s="26">
        <v>1</v>
      </c>
      <c r="C81" s="26" t="s">
        <v>108</v>
      </c>
      <c r="D81" s="54" t="s">
        <v>14</v>
      </c>
      <c r="E81" s="54" t="s">
        <v>14</v>
      </c>
      <c r="F81" s="27"/>
      <c r="G81" s="55" t="s">
        <v>105</v>
      </c>
      <c r="H81" s="28" t="s">
        <v>95</v>
      </c>
      <c r="I81" s="29"/>
      <c r="J81" s="30" t="str">
        <f>HYPERLINK("http://www.ijdesign.org/ojs/index.php/IJDesign/","http://www.ijdesign.org/ojs/index.php/IJDesign/")</f>
        <v>http://www.ijdesign.org/ojs/index.php/IJDesign/</v>
      </c>
      <c r="K81" s="31"/>
      <c r="L81" s="32">
        <v>0.95499999999999996</v>
      </c>
      <c r="N81" s="57" t="s">
        <v>109</v>
      </c>
    </row>
    <row r="82" spans="1:14">
      <c r="A82" s="18">
        <v>105</v>
      </c>
      <c r="B82" s="26">
        <v>2</v>
      </c>
      <c r="C82" s="26" t="s">
        <v>110</v>
      </c>
      <c r="D82" s="27"/>
      <c r="E82" s="54" t="s">
        <v>14</v>
      </c>
      <c r="F82" s="27"/>
      <c r="G82" s="55" t="s">
        <v>105</v>
      </c>
      <c r="H82" s="28" t="s">
        <v>95</v>
      </c>
      <c r="I82" s="54">
        <v>2</v>
      </c>
      <c r="J82" s="30" t="str">
        <f>HYPERLINK("http://www.patientcompliancemedia.com/","http://www.patientcompliancemedia.com/")</f>
        <v>http://www.patientcompliancemedia.com/</v>
      </c>
      <c r="K82" s="31"/>
      <c r="L82" s="32"/>
      <c r="N82" s="6"/>
    </row>
    <row r="83" spans="1:14">
      <c r="A83" s="18">
        <v>38</v>
      </c>
      <c r="B83" s="26">
        <v>1</v>
      </c>
      <c r="C83" s="26" t="s">
        <v>111</v>
      </c>
      <c r="D83" s="54" t="s">
        <v>14</v>
      </c>
      <c r="E83" s="54" t="s">
        <v>14</v>
      </c>
      <c r="F83" s="27"/>
      <c r="G83" s="55" t="s">
        <v>105</v>
      </c>
      <c r="H83" s="28" t="s">
        <v>95</v>
      </c>
      <c r="I83" s="29"/>
      <c r="J83" s="30" t="str">
        <f>HYPERLINK("http://www.springer.com/chemistry/biotechnology/journal/12010","http://www.springer.com/chemistry/biotechnology/journal/12010")</f>
        <v>http://www.springer.com/chemistry/biotechnology/journal/12010</v>
      </c>
      <c r="K83" s="31"/>
      <c r="L83" s="32">
        <v>1.6870000000000001</v>
      </c>
      <c r="N83" s="57" t="s">
        <v>109</v>
      </c>
    </row>
    <row r="84" spans="1:14">
      <c r="A84" s="18">
        <v>42</v>
      </c>
      <c r="B84" s="26">
        <v>1</v>
      </c>
      <c r="C84" s="26" t="s">
        <v>112</v>
      </c>
      <c r="D84" s="27" t="s">
        <v>14</v>
      </c>
      <c r="E84" s="27" t="s">
        <v>14</v>
      </c>
      <c r="F84" s="27"/>
      <c r="G84" s="55" t="s">
        <v>105</v>
      </c>
      <c r="H84" s="28" t="s">
        <v>95</v>
      </c>
      <c r="I84" s="29"/>
      <c r="J84" s="30" t="str">
        <f>HYPERLINK("http://www.journals.elsevier.com/journal-of-biomechanics/","http://www.journals.elsevier.com/journal-of-biomechanics/")</f>
        <v>http://www.journals.elsevier.com/journal-of-biomechanics/</v>
      </c>
      <c r="K84" s="31"/>
      <c r="L84" s="32">
        <v>2.496</v>
      </c>
      <c r="N84" s="57">
        <v>2.431</v>
      </c>
    </row>
    <row r="85" spans="1:14">
      <c r="A85" s="18">
        <v>49</v>
      </c>
      <c r="B85" s="26">
        <v>1</v>
      </c>
      <c r="C85" s="26" t="s">
        <v>113</v>
      </c>
      <c r="D85" s="27"/>
      <c r="E85" s="27"/>
      <c r="F85" s="27"/>
      <c r="G85" s="55" t="s">
        <v>105</v>
      </c>
      <c r="H85" s="28" t="s">
        <v>95</v>
      </c>
      <c r="I85" s="29"/>
      <c r="J85" s="30" t="str">
        <f>HYPERLINK("http://www.tandfonline.com/toc/cjen20/current#.VCsNHvldXPs","http://www.tandfonline.com/toc/cjen20/current#.VCsNHvldXPs")</f>
        <v>http://www.tandfonline.com/toc/cjen20/current#.VCsNHvldXPs</v>
      </c>
      <c r="K85" s="31"/>
      <c r="L85" s="32">
        <v>1.381</v>
      </c>
      <c r="N85" s="57">
        <v>1.946</v>
      </c>
    </row>
    <row r="86" spans="1:14">
      <c r="A86" s="18"/>
      <c r="B86" s="26">
        <v>3</v>
      </c>
      <c r="C86" s="53" t="s">
        <v>114</v>
      </c>
      <c r="D86" s="27"/>
      <c r="E86" s="54" t="s">
        <v>14</v>
      </c>
      <c r="F86" s="27"/>
      <c r="G86" s="55" t="s">
        <v>105</v>
      </c>
      <c r="H86" s="28" t="s">
        <v>95</v>
      </c>
      <c r="I86" s="54">
        <v>2</v>
      </c>
      <c r="J86" s="67" t="s">
        <v>115</v>
      </c>
      <c r="K86" s="31"/>
      <c r="L86" s="32"/>
    </row>
    <row r="87" spans="1:14">
      <c r="A87" s="18">
        <v>137</v>
      </c>
      <c r="B87" s="26">
        <v>3</v>
      </c>
      <c r="C87" s="26" t="s">
        <v>116</v>
      </c>
      <c r="D87" s="27"/>
      <c r="E87" s="54" t="s">
        <v>14</v>
      </c>
      <c r="F87" s="27"/>
      <c r="G87" s="55" t="s">
        <v>105</v>
      </c>
      <c r="H87" s="28" t="s">
        <v>95</v>
      </c>
      <c r="I87" s="54">
        <v>3</v>
      </c>
      <c r="J87" s="30" t="str">
        <f>HYPERLINK("http://www.packworld.com/","http://www.packworld.com/")</f>
        <v>http://www.packworld.com/</v>
      </c>
      <c r="K87" s="31"/>
      <c r="L87" s="32"/>
    </row>
    <row r="88" spans="1:14">
      <c r="A88" s="18">
        <v>2</v>
      </c>
      <c r="B88" s="26">
        <v>1</v>
      </c>
      <c r="C88" s="26" t="s">
        <v>117</v>
      </c>
      <c r="D88" s="27"/>
      <c r="E88" s="27" t="s">
        <v>14</v>
      </c>
      <c r="F88" s="27"/>
      <c r="G88" s="28" t="s">
        <v>118</v>
      </c>
      <c r="H88" s="28" t="s">
        <v>95</v>
      </c>
      <c r="I88" s="29"/>
      <c r="J88" s="30" t="str">
        <f>HYPERLINK("http://pubs.acs.org/journal/ascecg","http://pubs.acs.org/journal/ascecg")</f>
        <v>http://pubs.acs.org/journal/ascecg</v>
      </c>
      <c r="K88" s="31"/>
      <c r="L88" s="32">
        <v>4.593</v>
      </c>
    </row>
    <row r="89" spans="1:14">
      <c r="A89" s="18">
        <v>86</v>
      </c>
      <c r="B89" s="26">
        <v>1</v>
      </c>
      <c r="C89" s="26" t="s">
        <v>119</v>
      </c>
      <c r="D89" s="27" t="s">
        <v>14</v>
      </c>
      <c r="E89" s="27" t="s">
        <v>14</v>
      </c>
      <c r="F89" s="27"/>
      <c r="G89" s="28" t="s">
        <v>118</v>
      </c>
      <c r="H89" s="28" t="s">
        <v>95</v>
      </c>
      <c r="I89" s="29"/>
      <c r="J89" s="30" t="str">
        <f>HYPERLINK("http://www.scmr.com/","http://www.scmr.com/")</f>
        <v>http://www.scmr.com/</v>
      </c>
      <c r="K89" s="31"/>
      <c r="L89" s="32"/>
    </row>
    <row r="90" spans="1:14">
      <c r="A90" s="18">
        <v>39</v>
      </c>
      <c r="B90" s="26">
        <v>1</v>
      </c>
      <c r="C90" s="26" t="s">
        <v>120</v>
      </c>
      <c r="D90" s="27"/>
      <c r="E90" s="27" t="s">
        <v>14</v>
      </c>
      <c r="F90" s="27"/>
      <c r="G90" s="55" t="s">
        <v>121</v>
      </c>
      <c r="H90" s="28" t="s">
        <v>95</v>
      </c>
      <c r="I90" s="29">
        <v>31</v>
      </c>
      <c r="J90" s="30" t="s">
        <v>122</v>
      </c>
      <c r="K90" s="31"/>
      <c r="L90" s="32"/>
    </row>
    <row r="91" spans="1:14">
      <c r="A91" s="18">
        <v>41</v>
      </c>
      <c r="B91" s="26">
        <v>1</v>
      </c>
      <c r="C91" s="26" t="s">
        <v>123</v>
      </c>
      <c r="D91" s="27"/>
      <c r="E91" s="54" t="s">
        <v>14</v>
      </c>
      <c r="F91" s="27"/>
      <c r="G91" s="55" t="s">
        <v>121</v>
      </c>
      <c r="H91" s="28" t="s">
        <v>95</v>
      </c>
      <c r="I91" s="29">
        <v>4</v>
      </c>
      <c r="J91" s="30" t="str">
        <f>HYPERLINK("http://www.astm.org/DIGITAL_LIBRARY/JOURNALS/JAI/jai_main.html","http://www.astm.org/DIGITAL_LIBRARY/JOURNALS/JAI/jai_main.html")</f>
        <v>http://www.astm.org/DIGITAL_LIBRARY/JOURNALS/JAI/jai_main.html</v>
      </c>
      <c r="K91" s="31"/>
      <c r="L91" s="32"/>
    </row>
    <row r="92" spans="1:14">
      <c r="A92" s="18">
        <v>73</v>
      </c>
      <c r="B92" s="26">
        <v>1</v>
      </c>
      <c r="C92" s="26" t="s">
        <v>124</v>
      </c>
      <c r="D92" s="27"/>
      <c r="E92" s="27" t="s">
        <v>14</v>
      </c>
      <c r="F92" s="27"/>
      <c r="G92" s="55" t="s">
        <v>121</v>
      </c>
      <c r="H92" s="28" t="s">
        <v>95</v>
      </c>
      <c r="I92" s="29">
        <v>32</v>
      </c>
      <c r="J92" s="30" t="str">
        <f>HYPERLINK("http://onlinelibrary.wiley.com/journal/10.1002/(ISSN)1099-1522","http://onlinelibrary.wiley.com/journal/10.1002/(ISSN)1099-1522")</f>
        <v>http://onlinelibrary.wiley.com/journal/10.1002/(ISSN)1099-1522</v>
      </c>
      <c r="K92" s="31"/>
      <c r="L92" s="32">
        <v>1.71</v>
      </c>
      <c r="M92" s="34"/>
      <c r="N92" s="68">
        <v>1.292</v>
      </c>
    </row>
    <row r="93" spans="1:14">
      <c r="A93" s="18">
        <v>59</v>
      </c>
      <c r="B93" s="26">
        <v>1</v>
      </c>
      <c r="C93" s="26" t="s">
        <v>125</v>
      </c>
      <c r="D93" s="27"/>
      <c r="E93" s="27" t="s">
        <v>14</v>
      </c>
      <c r="F93" s="27"/>
      <c r="G93" s="28" t="s">
        <v>126</v>
      </c>
      <c r="H93" s="28" t="s">
        <v>95</v>
      </c>
      <c r="I93" s="29">
        <v>2</v>
      </c>
      <c r="J93" s="30" t="s">
        <v>127</v>
      </c>
      <c r="K93" s="31"/>
      <c r="L93" s="32"/>
    </row>
    <row r="94" spans="1:14" s="69" customFormat="1">
      <c r="A94" s="18">
        <v>60</v>
      </c>
      <c r="B94" s="26">
        <v>1</v>
      </c>
      <c r="C94" s="26" t="s">
        <v>128</v>
      </c>
      <c r="D94" s="27"/>
      <c r="E94" s="27" t="s">
        <v>14</v>
      </c>
      <c r="F94" s="27"/>
      <c r="G94" s="28" t="s">
        <v>126</v>
      </c>
      <c r="H94" s="28" t="s">
        <v>95</v>
      </c>
      <c r="I94" s="29">
        <v>1</v>
      </c>
      <c r="J94" s="30" t="str">
        <f>HYPERLINK("http://jpf.sagepub.com/","http://jpf.sagepub.com/")</f>
        <v>http://jpf.sagepub.com/</v>
      </c>
      <c r="K94" s="31"/>
      <c r="L94" s="32">
        <v>1.1200000000000001</v>
      </c>
      <c r="M94" s="6"/>
      <c r="N94" s="7"/>
    </row>
    <row r="95" spans="1:14">
      <c r="A95" s="18">
        <v>70</v>
      </c>
      <c r="B95" s="26">
        <v>1</v>
      </c>
      <c r="C95" s="26" t="s">
        <v>129</v>
      </c>
      <c r="D95" s="27"/>
      <c r="E95" s="27" t="s">
        <v>14</v>
      </c>
      <c r="F95" s="27"/>
      <c r="G95" s="28" t="s">
        <v>126</v>
      </c>
      <c r="H95" s="28" t="s">
        <v>95</v>
      </c>
      <c r="I95" s="29">
        <v>9</v>
      </c>
      <c r="J95" s="30" t="str">
        <f>HYPERLINK("http://www.astm.org/DIGITAL_LIBRARY/JOURNALS/TESTEVAL/","http://www.astm.org/DIGITAL_LIBRARY/JOURNALS/TESTEVAL/")</f>
        <v>http://www.astm.org/DIGITAL_LIBRARY/JOURNALS/TESTEVAL/</v>
      </c>
      <c r="K95" s="31"/>
      <c r="L95" s="32">
        <v>0.27900000000000003</v>
      </c>
      <c r="M95" s="36"/>
      <c r="N95" s="37"/>
    </row>
    <row r="96" spans="1:14">
      <c r="A96" s="18">
        <v>25</v>
      </c>
      <c r="B96" s="26">
        <v>1</v>
      </c>
      <c r="C96" s="26" t="s">
        <v>130</v>
      </c>
      <c r="D96" s="27"/>
      <c r="E96" s="27" t="s">
        <v>14</v>
      </c>
      <c r="F96" s="27"/>
      <c r="G96" s="28" t="s">
        <v>131</v>
      </c>
      <c r="H96" s="28" t="s">
        <v>95</v>
      </c>
      <c r="I96" s="29"/>
      <c r="J96" s="30"/>
      <c r="K96" s="31"/>
      <c r="L96" s="32"/>
    </row>
    <row r="97" spans="1:14">
      <c r="A97" s="18">
        <v>90</v>
      </c>
      <c r="B97" s="26">
        <v>2</v>
      </c>
      <c r="C97" s="26" t="s">
        <v>132</v>
      </c>
      <c r="D97" s="27"/>
      <c r="E97" s="27"/>
      <c r="F97" s="27"/>
      <c r="G97" s="28"/>
      <c r="H97" s="28"/>
      <c r="I97" s="29"/>
      <c r="J97" s="30" t="str">
        <f>HYPERLINK("http://www.ajetr.org/","http://www.ajetr.org/")</f>
        <v>http://www.ajetr.org/</v>
      </c>
      <c r="K97" s="31"/>
      <c r="L97" s="32"/>
    </row>
    <row r="98" spans="1:14">
      <c r="A98" s="18">
        <v>125</v>
      </c>
      <c r="B98" s="26">
        <v>3</v>
      </c>
      <c r="C98" s="26" t="s">
        <v>133</v>
      </c>
      <c r="D98" s="27"/>
      <c r="E98" s="27"/>
      <c r="F98" s="27"/>
      <c r="G98" s="28"/>
      <c r="H98" s="28"/>
      <c r="I98" s="29"/>
      <c r="J98" s="30" t="str">
        <f>HYPERLINK("http://www.equipment-news.com/","http://www.equipment-news.com/")</f>
        <v>http://www.equipment-news.com/</v>
      </c>
      <c r="K98" s="31"/>
      <c r="L98" s="32"/>
    </row>
    <row r="99" spans="1:14">
      <c r="A99" s="18">
        <v>14</v>
      </c>
      <c r="B99" s="26">
        <v>1</v>
      </c>
      <c r="C99" s="26" t="s">
        <v>134</v>
      </c>
      <c r="D99" s="27"/>
      <c r="E99" s="27"/>
      <c r="F99" s="27"/>
      <c r="G99" s="28"/>
      <c r="H99" s="28"/>
      <c r="I99" s="29"/>
      <c r="J99" s="30" t="str">
        <f>HYPERLINK("http://www.elsevier.com/locate/eswa","www.elsevier.com/locate/eswa")</f>
        <v>www.elsevier.com/locate/eswa</v>
      </c>
      <c r="K99" s="31"/>
      <c r="L99" s="32"/>
    </row>
    <row r="100" spans="1:14">
      <c r="A100" s="18">
        <v>129</v>
      </c>
      <c r="B100" s="26">
        <v>3</v>
      </c>
      <c r="C100" s="26" t="s">
        <v>135</v>
      </c>
      <c r="D100" s="27"/>
      <c r="E100" s="27"/>
      <c r="F100" s="27"/>
      <c r="G100" s="28"/>
      <c r="H100" s="28"/>
      <c r="I100" s="29"/>
      <c r="J100" s="30" t="str">
        <f>HYPERLINK("http://www.foodandbeveragepackaging.com/","http://www.foodandbeveragepackaging.com/")</f>
        <v>http://www.foodandbeveragepackaging.com/</v>
      </c>
      <c r="K100" s="31"/>
      <c r="L100" s="32"/>
    </row>
    <row r="101" spans="1:14">
      <c r="A101" s="18">
        <v>131</v>
      </c>
      <c r="B101" s="26">
        <v>3</v>
      </c>
      <c r="C101" s="26" t="s">
        <v>136</v>
      </c>
      <c r="D101" s="27"/>
      <c r="E101" s="27"/>
      <c r="F101" s="27"/>
      <c r="G101" s="28"/>
      <c r="H101" s="28"/>
      <c r="I101" s="29"/>
      <c r="J101" s="30" t="str">
        <f>HYPERLINK("http://www.brandpackaging.com/","http://www.brandpackaging.com/")</f>
        <v>http://www.brandpackaging.com/</v>
      </c>
      <c r="K101" s="31"/>
      <c r="L101" s="32"/>
    </row>
    <row r="102" spans="1:14">
      <c r="A102" s="18">
        <v>16</v>
      </c>
      <c r="B102" s="26">
        <v>1</v>
      </c>
      <c r="C102" s="26" t="s">
        <v>137</v>
      </c>
      <c r="D102" s="27"/>
      <c r="E102" s="27"/>
      <c r="F102" s="27"/>
      <c r="G102" s="28"/>
      <c r="H102" s="28"/>
      <c r="I102" s="29"/>
      <c r="J102" s="30" t="str">
        <f>HYPERLINK("http://ieeexplore.ieee.org/xpl/RecentIssue.jsp?punumber=8860","http://ieeexplore.ieee.org/xpl/RecentIssue.jsp?punumber=8860")</f>
        <v>http://ieeexplore.ieee.org/xpl/RecentIssue.jsp?punumber=8860</v>
      </c>
      <c r="K102" s="31"/>
      <c r="L102" s="32">
        <v>2.649</v>
      </c>
    </row>
    <row r="103" spans="1:14">
      <c r="A103" s="18">
        <v>93</v>
      </c>
      <c r="B103" s="26">
        <v>2</v>
      </c>
      <c r="C103" s="26" t="s">
        <v>138</v>
      </c>
      <c r="D103" s="27"/>
      <c r="E103" s="27"/>
      <c r="F103" s="27"/>
      <c r="G103" s="28"/>
      <c r="H103" s="28"/>
      <c r="I103" s="29"/>
      <c r="J103" s="30" t="str">
        <f>HYPERLINK("http://www.ippublishing.com/ihe.htm","http://www.ippublishing.com/ihe.htm")</f>
        <v>http://www.ippublishing.com/ihe.htm</v>
      </c>
      <c r="K103" s="31"/>
      <c r="L103" s="32"/>
      <c r="N103" s="6"/>
    </row>
    <row r="104" spans="1:14">
      <c r="A104" s="18">
        <v>94</v>
      </c>
      <c r="B104" s="26">
        <v>2</v>
      </c>
      <c r="C104" s="26" t="s">
        <v>139</v>
      </c>
      <c r="D104" s="27"/>
      <c r="E104" s="27"/>
      <c r="F104" s="27"/>
      <c r="G104" s="28"/>
      <c r="H104" s="28"/>
      <c r="I104" s="29"/>
      <c r="J104" s="30" t="str">
        <f>HYPERLINK("http://www.springer.com/education+%26+language/higher+education/journal/10755","http://www.springer.com/education+%26+language/higher+education/journal/10755")</f>
        <v>http://www.springer.com/education+%26+language/higher+education/journal/10755</v>
      </c>
      <c r="K104" s="31"/>
      <c r="L104" s="32"/>
      <c r="N104" s="6"/>
    </row>
    <row r="105" spans="1:14">
      <c r="A105" s="18">
        <v>97</v>
      </c>
      <c r="B105" s="26">
        <v>2</v>
      </c>
      <c r="C105" s="26" t="s">
        <v>140</v>
      </c>
      <c r="D105" s="27"/>
      <c r="E105" s="27"/>
      <c r="F105" s="27"/>
      <c r="G105" s="28"/>
      <c r="H105" s="28"/>
      <c r="I105" s="29"/>
      <c r="J105" s="30" t="str">
        <f>HYPERLINK("http://www.publishing.waldenu.edu/ijamt/","http://www.publishing.waldenu.edu/ijamt/")</f>
        <v>http://www.publishing.waldenu.edu/ijamt/</v>
      </c>
      <c r="K105" s="31"/>
      <c r="L105" s="32"/>
      <c r="N105" s="6"/>
    </row>
    <row r="106" spans="1:14">
      <c r="A106" s="18">
        <v>20</v>
      </c>
      <c r="B106" s="26">
        <v>1</v>
      </c>
      <c r="C106" s="26" t="s">
        <v>141</v>
      </c>
      <c r="D106" s="27"/>
      <c r="E106" s="27"/>
      <c r="F106" s="27"/>
      <c r="G106" s="28"/>
      <c r="H106" s="28"/>
      <c r="I106" s="29">
        <v>1</v>
      </c>
      <c r="J106" s="30" t="str">
        <f>HYPERLINK("http://ijcsns.org/","http://ijcsns.org/")</f>
        <v>http://ijcsns.org/</v>
      </c>
      <c r="K106" s="31"/>
      <c r="L106" s="32"/>
    </row>
    <row r="107" spans="1:14">
      <c r="A107" s="18">
        <v>98</v>
      </c>
      <c r="B107" s="26">
        <v>2</v>
      </c>
      <c r="C107" s="26" t="s">
        <v>142</v>
      </c>
      <c r="D107" s="27"/>
      <c r="E107" s="27"/>
      <c r="F107" s="27"/>
      <c r="G107" s="28"/>
      <c r="H107" s="28"/>
      <c r="I107" s="29"/>
      <c r="J107" s="30" t="str">
        <f>HYPERLINK("http://www.intechopen.com/journals/international_journal_of_engineering_business_management","http://www.intechopen.com/journals/international_journal_of_engineering_business_management")</f>
        <v>http://www.intechopen.com/journals/international_journal_of_engineering_business_management</v>
      </c>
      <c r="K107" s="31"/>
      <c r="L107" s="32"/>
      <c r="N107" s="6"/>
    </row>
    <row r="108" spans="1:14">
      <c r="A108" s="18">
        <v>99</v>
      </c>
      <c r="B108" s="26">
        <v>2</v>
      </c>
      <c r="C108" s="26" t="s">
        <v>143</v>
      </c>
      <c r="D108" s="27"/>
      <c r="E108" s="27"/>
      <c r="F108" s="27"/>
      <c r="G108" s="28"/>
      <c r="H108" s="28"/>
      <c r="I108" s="29"/>
      <c r="J108" s="30" t="str">
        <f>HYPERLINK("http://www.ijeri.org/","http://www.ijeri.org/")</f>
        <v>http://www.ijeri.org/</v>
      </c>
      <c r="K108" s="31"/>
      <c r="L108" s="32"/>
      <c r="N108" s="6"/>
    </row>
    <row r="109" spans="1:14">
      <c r="A109" s="18">
        <v>29</v>
      </c>
      <c r="B109" s="26">
        <v>1</v>
      </c>
      <c r="C109" s="26" t="s">
        <v>144</v>
      </c>
      <c r="D109" s="27"/>
      <c r="E109" s="27"/>
      <c r="F109" s="27"/>
      <c r="G109" s="28"/>
      <c r="H109" s="28"/>
      <c r="I109" s="29"/>
      <c r="J109" s="30" t="str">
        <f>HYPERLINK("http://ijme.us/","http://ijme.us/")</f>
        <v>http://ijme.us/</v>
      </c>
      <c r="K109" s="31"/>
      <c r="L109" s="32"/>
      <c r="N109" s="7" t="s">
        <v>40</v>
      </c>
    </row>
    <row r="110" spans="1:14">
      <c r="A110" s="18">
        <v>102</v>
      </c>
      <c r="B110" s="26">
        <v>2</v>
      </c>
      <c r="C110" s="26" t="s">
        <v>145</v>
      </c>
      <c r="D110" s="27"/>
      <c r="E110" s="27"/>
      <c r="F110" s="27"/>
      <c r="G110" s="28"/>
      <c r="H110" s="28"/>
      <c r="I110" s="29"/>
      <c r="J110" s="30" t="str">
        <f>HYPERLINK("http://www.inderscience.com/jhome.php?jcode=ijplm","http://www.inderscience.com/jhome.php?jcode=ijplm")</f>
        <v>http://www.inderscience.com/jhome.php?jcode=ijplm</v>
      </c>
      <c r="K110" s="31" t="s">
        <v>19</v>
      </c>
      <c r="L110" s="32"/>
      <c r="N110" s="6"/>
    </row>
    <row r="111" spans="1:14">
      <c r="A111" s="18">
        <v>37</v>
      </c>
      <c r="B111" s="26">
        <v>1</v>
      </c>
      <c r="C111" s="26" t="s">
        <v>146</v>
      </c>
      <c r="D111" s="27"/>
      <c r="E111" s="27"/>
      <c r="F111" s="27"/>
      <c r="G111" s="28"/>
      <c r="H111" s="28"/>
      <c r="I111" s="29"/>
      <c r="J111" s="30" t="str">
        <f>HYPERLINK("http://isb.sagepub.com/","http://isb.sagepub.com/")</f>
        <v>http://isb.sagepub.com/</v>
      </c>
      <c r="K111" s="31" t="s">
        <v>21</v>
      </c>
      <c r="L111" s="32"/>
    </row>
    <row r="112" spans="1:14">
      <c r="A112" s="18">
        <v>108</v>
      </c>
      <c r="B112" s="26">
        <v>2</v>
      </c>
      <c r="C112" s="26" t="s">
        <v>147</v>
      </c>
      <c r="D112" s="27"/>
      <c r="E112" s="27"/>
      <c r="F112" s="27"/>
      <c r="G112" s="28"/>
      <c r="H112" s="28"/>
      <c r="I112" s="29"/>
      <c r="J112" s="30" t="str">
        <f>HYPERLINK("http://www.emeraldinsight.com/journal/jbim","http://www.emeraldinsight.com/journal/jbim")</f>
        <v>http://www.emeraldinsight.com/journal/jbim</v>
      </c>
      <c r="K112" s="31" t="s">
        <v>21</v>
      </c>
      <c r="L112" s="32"/>
      <c r="N112" s="6"/>
    </row>
    <row r="113" spans="1:14">
      <c r="A113" s="18">
        <v>45</v>
      </c>
      <c r="B113" s="26">
        <v>1</v>
      </c>
      <c r="C113" s="26" t="s">
        <v>148</v>
      </c>
      <c r="D113" s="27"/>
      <c r="E113" s="27"/>
      <c r="F113" s="27"/>
      <c r="G113" s="28"/>
      <c r="H113" s="28"/>
      <c r="I113" s="29"/>
      <c r="J113" s="30" t="str">
        <f>HYPERLINK("http://www.journals.elsevier.com/journal-of-business-venturing/","http://www.journals.elsevier.com/journal-of-business-venturing/")</f>
        <v>http://www.journals.elsevier.com/journal-of-business-venturing/</v>
      </c>
      <c r="K113" s="31" t="s">
        <v>28</v>
      </c>
      <c r="L113" s="32">
        <v>3.2650000000000001</v>
      </c>
    </row>
    <row r="114" spans="1:14">
      <c r="A114" s="18">
        <v>50</v>
      </c>
      <c r="B114" s="26">
        <v>1</v>
      </c>
      <c r="C114" s="26" t="s">
        <v>149</v>
      </c>
      <c r="D114" s="27"/>
      <c r="E114" s="27"/>
      <c r="F114" s="27"/>
      <c r="G114" s="28"/>
      <c r="H114" s="28"/>
      <c r="I114" s="29"/>
      <c r="J114" s="30" t="str">
        <f>HYPERLINK("http://www.asee.org/papers-and-publications/publications/jee","http://www.asee.org/papers-and-publications/publications/jee")</f>
        <v>http://www.asee.org/papers-and-publications/publications/jee</v>
      </c>
      <c r="K114" s="31"/>
      <c r="L114" s="32">
        <v>2.7170000000000001</v>
      </c>
    </row>
    <row r="115" spans="1:14">
      <c r="A115" s="18">
        <v>109</v>
      </c>
      <c r="B115" s="26">
        <v>2</v>
      </c>
      <c r="C115" s="26" t="s">
        <v>150</v>
      </c>
      <c r="D115" s="27"/>
      <c r="E115" s="27"/>
      <c r="F115" s="27"/>
      <c r="G115" s="28"/>
      <c r="H115" s="28"/>
      <c r="I115" s="29"/>
      <c r="J115" s="30" t="str">
        <f>HYPERLINK("http://digitalcommons.pepperdine.edu/jef/","http://digitalcommons.pepperdine.edu/jef/")</f>
        <v>http://digitalcommons.pepperdine.edu/jef/</v>
      </c>
      <c r="K115" s="31"/>
      <c r="L115" s="32"/>
      <c r="N115" s="6"/>
    </row>
    <row r="116" spans="1:14">
      <c r="A116" s="18">
        <v>51</v>
      </c>
      <c r="B116" s="26">
        <v>1</v>
      </c>
      <c r="C116" s="26" t="s">
        <v>151</v>
      </c>
      <c r="D116" s="27"/>
      <c r="E116" s="27"/>
      <c r="F116" s="27"/>
      <c r="G116" s="28"/>
      <c r="H116" s="28"/>
      <c r="I116" s="29"/>
      <c r="J116" s="30" t="str">
        <f>HYPERLINK("http://www.alliedacademies.org/public/journals/JournalDetails.aspx?jid=8","http://www.alliedacademies.org/public/journals/JournalDetails.aspx?jid=8")</f>
        <v>http://www.alliedacademies.org/public/journals/JournalDetails.aspx?jid=8</v>
      </c>
      <c r="K116" s="31" t="s">
        <v>19</v>
      </c>
      <c r="L116" s="32"/>
    </row>
    <row r="117" spans="1:14">
      <c r="A117" s="18">
        <v>52</v>
      </c>
      <c r="B117" s="26">
        <v>1</v>
      </c>
      <c r="C117" s="26" t="s">
        <v>152</v>
      </c>
      <c r="D117" s="27"/>
      <c r="E117" s="27"/>
      <c r="F117" s="27"/>
      <c r="G117" s="28"/>
      <c r="H117" s="28"/>
      <c r="I117" s="29"/>
      <c r="J117" s="30" t="str">
        <f>HYPERLINK("http://www.foodprotection.org/publications/journal-of-food-protection/","http://www.foodprotection.org/publications/journal-of-food-protection/")</f>
        <v>http://www.foodprotection.org/publications/journal-of-food-protection/</v>
      </c>
      <c r="K117" s="31"/>
      <c r="L117" s="32">
        <v>1.8320000000000001</v>
      </c>
    </row>
    <row r="118" spans="1:14">
      <c r="A118" s="18">
        <v>53</v>
      </c>
      <c r="B118" s="26">
        <v>1</v>
      </c>
      <c r="C118" s="26" t="s">
        <v>153</v>
      </c>
      <c r="D118" s="27"/>
      <c r="E118" s="27"/>
      <c r="F118" s="27"/>
      <c r="G118" s="28"/>
      <c r="H118" s="28"/>
      <c r="I118" s="29"/>
      <c r="J118" s="30" t="str">
        <f>HYPERLINK("http://onlinelibrary.wiley.com/journal/10.1111/(ISSN)1750-3841","http://onlinelibrary.wiley.com/journal/10.1111/(ISSN)1750-3841")</f>
        <v>http://onlinelibrary.wiley.com/journal/10.1111/(ISSN)1750-3841</v>
      </c>
      <c r="K118" s="31"/>
      <c r="L118" s="32">
        <v>1.7909999999999999</v>
      </c>
    </row>
    <row r="119" spans="1:14">
      <c r="A119" s="18">
        <v>54</v>
      </c>
      <c r="B119" s="26">
        <v>1</v>
      </c>
      <c r="C119" s="26" t="s">
        <v>154</v>
      </c>
      <c r="D119" s="27"/>
      <c r="E119" s="27"/>
      <c r="F119" s="27"/>
      <c r="G119" s="28"/>
      <c r="H119" s="28"/>
      <c r="I119" s="29">
        <v>1</v>
      </c>
      <c r="J119" s="30" t="str">
        <f>HYPERLINK("http://ejournals.bc.edu/ojs/index.php/ital","http://ejournals.bc.edu/ojs/index.php/ital")</f>
        <v>http://ejournals.bc.edu/ojs/index.php/ital</v>
      </c>
      <c r="K119" s="31"/>
      <c r="L119" s="32"/>
    </row>
    <row r="120" spans="1:14">
      <c r="A120" s="18">
        <v>112</v>
      </c>
      <c r="B120" s="26">
        <v>2</v>
      </c>
      <c r="C120" s="26" t="s">
        <v>155</v>
      </c>
      <c r="D120" s="27"/>
      <c r="E120" s="27"/>
      <c r="F120" s="27"/>
      <c r="G120" s="28"/>
      <c r="H120" s="28"/>
      <c r="I120" s="29"/>
      <c r="J120" s="30" t="str">
        <f>HYPERLINK("http://jme.sagepub.com/","http://jme.sagepub.com/")</f>
        <v>http://jme.sagepub.com/</v>
      </c>
      <c r="K120" s="31" t="s">
        <v>32</v>
      </c>
      <c r="L120" s="32"/>
      <c r="N120" s="6"/>
    </row>
    <row r="121" spans="1:14">
      <c r="A121" s="18">
        <v>113</v>
      </c>
      <c r="B121" s="26">
        <v>2</v>
      </c>
      <c r="C121" s="26" t="s">
        <v>156</v>
      </c>
      <c r="D121" s="27"/>
      <c r="E121" s="27"/>
      <c r="F121" s="27"/>
      <c r="G121" s="28"/>
      <c r="H121" s="28"/>
      <c r="I121" s="29"/>
      <c r="J121" s="30" t="str">
        <f>HYPERLINK("http://www.pittstate.edu/department/economics/journal-of-managerial-issues/","http://www.pittstate.edu/department/economics/journal-of-managerial-issues/")</f>
        <v>http://www.pittstate.edu/department/economics/journal-of-managerial-issues/</v>
      </c>
      <c r="K121" s="31" t="s">
        <v>19</v>
      </c>
      <c r="L121" s="32"/>
      <c r="N121" s="6"/>
    </row>
    <row r="122" spans="1:14">
      <c r="A122" s="18">
        <v>55</v>
      </c>
      <c r="B122" s="26">
        <v>1</v>
      </c>
      <c r="C122" s="26" t="s">
        <v>157</v>
      </c>
      <c r="D122" s="27"/>
      <c r="E122" s="27"/>
      <c r="F122" s="27"/>
      <c r="G122" s="28"/>
      <c r="H122" s="28"/>
      <c r="I122" s="29"/>
      <c r="J122" s="30" t="str">
        <f>HYPERLINK("http://www.journals.elsevier.com/journal-of-manufacturing-processes/","http://www.journals.elsevier.com/journal-of-manufacturing-processes/")</f>
        <v>http://www.journals.elsevier.com/journal-of-manufacturing-processes/</v>
      </c>
      <c r="K122" s="31"/>
      <c r="L122" s="32">
        <v>1.528</v>
      </c>
    </row>
    <row r="123" spans="1:14">
      <c r="A123" s="18">
        <v>61</v>
      </c>
      <c r="B123" s="26">
        <v>1</v>
      </c>
      <c r="C123" s="26" t="s">
        <v>158</v>
      </c>
      <c r="D123" s="27"/>
      <c r="E123" s="27"/>
      <c r="F123" s="27"/>
      <c r="G123" s="28"/>
      <c r="H123" s="28"/>
      <c r="I123" s="29"/>
      <c r="J123" s="30" t="str">
        <f>HYPERLINK("http://www.springer.com/chemistry/polymer+science/journal/10924","http://www.springer.com/chemistry/polymer+science/journal/10924")</f>
        <v>http://www.springer.com/chemistry/polymer+science/journal/10924</v>
      </c>
      <c r="K123" s="31"/>
      <c r="L123" s="32">
        <v>1.6279999999999999</v>
      </c>
    </row>
    <row r="124" spans="1:14">
      <c r="A124" s="18">
        <v>62</v>
      </c>
      <c r="B124" s="26">
        <v>1</v>
      </c>
      <c r="C124" s="26" t="s">
        <v>159</v>
      </c>
      <c r="D124" s="27"/>
      <c r="E124" s="27"/>
      <c r="F124" s="27"/>
      <c r="G124" s="28"/>
      <c r="H124" s="28"/>
      <c r="I124" s="29"/>
      <c r="J124" s="30" t="str">
        <f>HYPERLINK("http://onlinelibrary.wiley.com/journal/10.1111/(ISSN)1540-5885","http://onlinelibrary.wiley.com/journal/10.1111/(ISSN)1540-5885")</f>
        <v>http://onlinelibrary.wiley.com/journal/10.1111/(ISSN)1540-5885</v>
      </c>
      <c r="K124" s="31" t="s">
        <v>28</v>
      </c>
      <c r="L124" s="32">
        <v>1.379</v>
      </c>
    </row>
    <row r="125" spans="1:14">
      <c r="A125" s="18">
        <v>115</v>
      </c>
      <c r="B125" s="26">
        <v>1</v>
      </c>
      <c r="C125" s="26" t="s">
        <v>160</v>
      </c>
      <c r="D125" s="27"/>
      <c r="E125" s="27"/>
      <c r="F125" s="27"/>
      <c r="G125" s="28"/>
      <c r="H125" s="28"/>
      <c r="I125" s="29"/>
      <c r="J125" s="30" t="str">
        <f>HYPERLINK("http://www.journals.elsevier.com/journal-of-purchasing-and-supply-management/","http://www.journals.elsevier.com/journal-of-purchasing-and-supply-management/")</f>
        <v>http://www.journals.elsevier.com/journal-of-purchasing-and-supply-management/</v>
      </c>
      <c r="K125" s="31" t="s">
        <v>21</v>
      </c>
      <c r="L125" s="32">
        <v>1.609</v>
      </c>
      <c r="N125" s="6"/>
    </row>
    <row r="126" spans="1:14">
      <c r="A126" s="18">
        <v>116</v>
      </c>
      <c r="B126" s="26">
        <v>2</v>
      </c>
      <c r="C126" s="26" t="s">
        <v>161</v>
      </c>
      <c r="D126" s="27"/>
      <c r="E126" s="27"/>
      <c r="F126" s="27"/>
      <c r="G126" s="28"/>
      <c r="H126" s="28"/>
      <c r="I126" s="29"/>
      <c r="J126" s="30" t="str">
        <f>HYPERLINK("http://www.emeraldinsight.com/journal/jsbed","http://www.emeraldinsight.com/journal/jsbed")</f>
        <v>http://www.emeraldinsight.com/journal/jsbed</v>
      </c>
      <c r="K126" s="31" t="s">
        <v>32</v>
      </c>
      <c r="L126" s="32"/>
      <c r="N126" s="6"/>
    </row>
    <row r="127" spans="1:14">
      <c r="A127" s="18">
        <v>64</v>
      </c>
      <c r="B127" s="26">
        <v>1</v>
      </c>
      <c r="C127" s="26" t="s">
        <v>162</v>
      </c>
      <c r="D127" s="27"/>
      <c r="E127" s="27"/>
      <c r="F127" s="27"/>
      <c r="G127" s="28"/>
      <c r="H127" s="28"/>
      <c r="I127" s="29"/>
      <c r="J127" s="30" t="str">
        <f>HYPERLINK("http://onlinelibrary.wiley.com/journal/10.1111/(ISSN)1540-627X","http://onlinelibrary.wiley.com/journal/10.1111/(ISSN)1540-627X")</f>
        <v>http://onlinelibrary.wiley.com/journal/10.1111/(ISSN)1540-627X</v>
      </c>
      <c r="K127" s="31" t="s">
        <v>21</v>
      </c>
      <c r="L127" s="32">
        <v>1.361</v>
      </c>
    </row>
    <row r="128" spans="1:14">
      <c r="A128" s="18">
        <v>117</v>
      </c>
      <c r="B128" s="26">
        <v>2</v>
      </c>
      <c r="C128" s="26" t="s">
        <v>163</v>
      </c>
      <c r="D128" s="27"/>
      <c r="E128" s="27"/>
      <c r="F128" s="27"/>
      <c r="G128" s="28"/>
      <c r="H128" s="28"/>
      <c r="I128" s="29"/>
      <c r="J128" s="30" t="str">
        <f>HYPERLINK("http://www.jotmi.org/index.php/GT","http://www.jotmi.org/index.php/GT")</f>
        <v>http://www.jotmi.org/index.php/GT</v>
      </c>
      <c r="K128" s="31" t="s">
        <v>19</v>
      </c>
      <c r="L128" s="32"/>
      <c r="N128" s="6"/>
    </row>
    <row r="129" spans="1:14" s="69" customFormat="1">
      <c r="A129" s="18">
        <v>118</v>
      </c>
      <c r="B129" s="26">
        <v>2</v>
      </c>
      <c r="C129" s="26" t="s">
        <v>164</v>
      </c>
      <c r="D129" s="27"/>
      <c r="E129" s="27"/>
      <c r="F129" s="27"/>
      <c r="G129" s="28"/>
      <c r="H129" s="28"/>
      <c r="I129" s="29"/>
      <c r="J129" s="30" t="str">
        <f>HYPERLINK("http://scholar.lib.vt.edu/ejournals/JOTS/","http://scholar.lib.vt.edu/ejournals/JOTS/")</f>
        <v>http://scholar.lib.vt.edu/ejournals/JOTS/</v>
      </c>
      <c r="K129" s="31"/>
      <c r="L129" s="32"/>
      <c r="M129" s="6"/>
      <c r="N129" s="6"/>
    </row>
    <row r="130" spans="1:14">
      <c r="A130" s="18">
        <v>68</v>
      </c>
      <c r="B130" s="26">
        <v>1</v>
      </c>
      <c r="C130" s="26" t="s">
        <v>165</v>
      </c>
      <c r="D130" s="27"/>
      <c r="E130" s="27"/>
      <c r="F130" s="27"/>
      <c r="G130" s="28"/>
      <c r="H130" s="28"/>
      <c r="I130" s="29"/>
      <c r="J130" s="30" t="str">
        <f>HYPERLINK("http://www.springer.com/business+%26+management/journal/10961","http://www.springer.com/business+%26+management/journal/10961")</f>
        <v>http://www.springer.com/business+%26+management/journal/10961</v>
      </c>
      <c r="K130" s="31" t="s">
        <v>32</v>
      </c>
      <c r="L130" s="32">
        <v>1.3049999999999999</v>
      </c>
      <c r="M130" s="34"/>
      <c r="N130" s="35"/>
    </row>
    <row r="131" spans="1:14">
      <c r="A131" s="18">
        <v>119</v>
      </c>
      <c r="B131" s="26">
        <v>2</v>
      </c>
      <c r="C131" s="26" t="s">
        <v>166</v>
      </c>
      <c r="D131" s="27"/>
      <c r="E131" s="27"/>
      <c r="F131" s="27"/>
      <c r="G131" s="28"/>
      <c r="H131" s="28"/>
      <c r="I131" s="29"/>
      <c r="J131" s="30" t="str">
        <f>HYPERLINK("http://pubsonline.informs.org/journal/msom","http://pubsonline.informs.org/journal/msom")</f>
        <v>http://pubsonline.informs.org/journal/msom</v>
      </c>
      <c r="K131" s="31" t="s">
        <v>21</v>
      </c>
      <c r="L131" s="32">
        <v>1.45</v>
      </c>
      <c r="N131" s="6"/>
    </row>
    <row r="132" spans="1:14">
      <c r="A132" s="18">
        <v>132</v>
      </c>
      <c r="B132" s="26">
        <v>3</v>
      </c>
      <c r="C132" s="26" t="s">
        <v>167</v>
      </c>
      <c r="D132" s="27"/>
      <c r="E132" s="27"/>
      <c r="F132" s="27"/>
      <c r="G132" s="28"/>
      <c r="H132" s="28"/>
      <c r="I132" s="29"/>
      <c r="J132" s="30" t="str">
        <f>HYPERLINK("http://www.packageprinting.com/","http://www.packageprinting.com/")</f>
        <v>http://www.packageprinting.com/</v>
      </c>
      <c r="K132" s="31"/>
      <c r="L132" s="32"/>
    </row>
    <row r="133" spans="1:14">
      <c r="A133" s="18">
        <v>133</v>
      </c>
      <c r="B133" s="26">
        <v>3</v>
      </c>
      <c r="C133" s="26" t="s">
        <v>168</v>
      </c>
      <c r="D133" s="27"/>
      <c r="E133" s="27"/>
      <c r="F133" s="27"/>
      <c r="G133" s="28"/>
      <c r="H133" s="28"/>
      <c r="I133" s="29"/>
      <c r="J133" s="30" t="str">
        <f>HYPERLINK("http://www.packagingtoday.co.uk/","http://www.packagingtoday.co.uk/")</f>
        <v>http://www.packagingtoday.co.uk/</v>
      </c>
      <c r="K133" s="31"/>
      <c r="L133" s="32"/>
    </row>
    <row r="134" spans="1:14">
      <c r="A134" s="18">
        <v>134</v>
      </c>
      <c r="B134" s="26">
        <v>3</v>
      </c>
      <c r="C134" s="26" t="s">
        <v>169</v>
      </c>
      <c r="D134" s="27"/>
      <c r="E134" s="27"/>
      <c r="F134" s="27"/>
      <c r="G134" s="28"/>
      <c r="H134" s="28"/>
      <c r="I134" s="29"/>
      <c r="J134" s="30" t="s">
        <v>170</v>
      </c>
      <c r="K134" s="31"/>
      <c r="L134" s="32"/>
    </row>
    <row r="135" spans="1:14">
      <c r="A135" s="18">
        <v>135</v>
      </c>
      <c r="B135" s="26">
        <v>3</v>
      </c>
      <c r="C135" s="26" t="s">
        <v>171</v>
      </c>
      <c r="D135" s="27"/>
      <c r="E135" s="27"/>
      <c r="F135" s="27"/>
      <c r="G135" s="28"/>
      <c r="H135" s="28"/>
      <c r="I135" s="29"/>
      <c r="J135" s="30" t="str">
        <f>HYPERLINK("http://www.packagingdigest.com/","http://www.packagingdigest.com/")</f>
        <v>http://www.packagingdigest.com/</v>
      </c>
      <c r="K135" s="31"/>
      <c r="L135" s="32"/>
    </row>
    <row r="136" spans="1:14">
      <c r="A136" s="18">
        <v>136</v>
      </c>
      <c r="B136" s="26">
        <v>3</v>
      </c>
      <c r="C136" s="26" t="s">
        <v>172</v>
      </c>
      <c r="D136" s="27"/>
      <c r="E136" s="27"/>
      <c r="F136" s="27"/>
      <c r="G136" s="28"/>
      <c r="H136" s="28"/>
      <c r="I136" s="29"/>
      <c r="J136" s="30" t="str">
        <f>HYPERLINK("http://www.packagingnews.co.uk/","http://www.packagingnews.co.uk/")</f>
        <v>http://www.packagingnews.co.uk/</v>
      </c>
      <c r="K136" s="31"/>
      <c r="L136" s="32"/>
    </row>
    <row r="137" spans="1:14">
      <c r="A137" s="18">
        <v>138</v>
      </c>
      <c r="B137" s="26">
        <v>3</v>
      </c>
      <c r="C137" s="26" t="s">
        <v>173</v>
      </c>
      <c r="D137" s="27"/>
      <c r="E137" s="27"/>
      <c r="F137" s="27"/>
      <c r="G137" s="28"/>
      <c r="H137" s="28"/>
      <c r="I137" s="29"/>
      <c r="J137" s="30" t="str">
        <f>HYPERLINK("http://www.pffc-online.com/","http://www.pffc-online.com/")</f>
        <v>http://www.pffc-online.com/</v>
      </c>
      <c r="K137" s="31"/>
      <c r="L137" s="32"/>
      <c r="N137" s="6"/>
    </row>
    <row r="138" spans="1:14">
      <c r="A138" s="18">
        <v>139</v>
      </c>
      <c r="B138" s="26">
        <v>3</v>
      </c>
      <c r="C138" s="26" t="s">
        <v>174</v>
      </c>
      <c r="D138" s="27"/>
      <c r="E138" s="27"/>
      <c r="F138" s="27"/>
      <c r="G138" s="28"/>
      <c r="H138" s="28"/>
      <c r="I138" s="29"/>
      <c r="J138" s="30" t="str">
        <f>HYPERLINK("http://ppimagazine.com/packaging-technology/","http://ppimagazine.com/packaging-technology/")</f>
        <v>http://ppimagazine.com/packaging-technology/</v>
      </c>
      <c r="K138" s="31"/>
      <c r="L138" s="32"/>
      <c r="N138" s="6"/>
    </row>
    <row r="139" spans="1:14">
      <c r="A139" s="18">
        <v>140</v>
      </c>
      <c r="B139" s="26">
        <v>3</v>
      </c>
      <c r="C139" s="26" t="s">
        <v>175</v>
      </c>
      <c r="D139" s="27"/>
      <c r="E139" s="27"/>
      <c r="F139" s="27"/>
      <c r="G139" s="28"/>
      <c r="H139" s="28"/>
      <c r="I139" s="29"/>
      <c r="J139" s="30" t="str">
        <f>HYPERLINK("http://www.pmpnews.com/epublish","http://www.pmpnews.com/epublish")</f>
        <v>http://www.pmpnews.com/epublish</v>
      </c>
      <c r="K139" s="31"/>
      <c r="L139" s="32"/>
      <c r="N139" s="6"/>
    </row>
    <row r="140" spans="1:14">
      <c r="A140" s="18">
        <v>75</v>
      </c>
      <c r="B140" s="26">
        <v>1</v>
      </c>
      <c r="C140" s="26" t="s">
        <v>176</v>
      </c>
      <c r="D140" s="27"/>
      <c r="E140" s="27"/>
      <c r="F140" s="27"/>
      <c r="G140" s="28"/>
      <c r="H140" s="28"/>
      <c r="I140" s="29"/>
      <c r="J140" s="30" t="str">
        <f>HYPERLINK("http://onlinelibrary.wiley.com/journal/10.1002/(ISSN)1548-2634","http://onlinelibrary.wiley.com/journal/10.1002/(ISSN)1548-2634")</f>
        <v>http://onlinelibrary.wiley.com/journal/10.1002/(ISSN)1548-2634</v>
      </c>
      <c r="K140" s="31"/>
      <c r="L140" s="32">
        <v>1.4410000000000001</v>
      </c>
      <c r="M140" s="34"/>
      <c r="N140" s="35"/>
    </row>
    <row r="141" spans="1:14">
      <c r="A141" s="18">
        <v>141</v>
      </c>
      <c r="B141" s="26">
        <v>3</v>
      </c>
      <c r="C141" s="26" t="s">
        <v>177</v>
      </c>
      <c r="D141" s="27"/>
      <c r="E141" s="27"/>
      <c r="F141" s="27"/>
      <c r="G141" s="28"/>
      <c r="H141" s="28"/>
      <c r="I141" s="29"/>
      <c r="J141" s="30" t="str">
        <f>HYPERLINK("http://www.pmi.org/Learning/publications-project-management-journal.aspx","http://www.pmi.org/Learning/publications-project-management-journal.aspx")</f>
        <v>http://www.pmi.org/Learning/publications-project-management-journal.aspx</v>
      </c>
      <c r="K141" s="31" t="s">
        <v>32</v>
      </c>
      <c r="L141" s="32"/>
      <c r="N141" s="6"/>
    </row>
    <row r="142" spans="1:14">
      <c r="A142" s="18">
        <v>121</v>
      </c>
      <c r="B142" s="26">
        <v>2</v>
      </c>
      <c r="C142" s="26" t="s">
        <v>178</v>
      </c>
      <c r="D142" s="27"/>
      <c r="E142" s="27"/>
      <c r="F142" s="27"/>
      <c r="G142" s="28"/>
      <c r="H142" s="28"/>
      <c r="I142" s="29"/>
      <c r="J142" s="30" t="str">
        <f>HYPERLINK("http://www.pmi.org/Learning/publications-project-management-journal.aspx","http://www.pmi.org/Learning/publications-project-management-journal.aspx")</f>
        <v>http://www.pmi.org/Learning/publications-project-management-journal.aspx</v>
      </c>
      <c r="K142" s="31" t="s">
        <v>32</v>
      </c>
      <c r="L142" s="32"/>
      <c r="N142" s="6"/>
    </row>
    <row r="143" spans="1:14">
      <c r="A143" s="18">
        <v>143</v>
      </c>
      <c r="B143" s="26">
        <v>3</v>
      </c>
      <c r="C143" s="26" t="s">
        <v>179</v>
      </c>
      <c r="D143" s="33"/>
      <c r="E143" s="33"/>
      <c r="F143" s="33"/>
      <c r="G143" s="28"/>
      <c r="H143" s="28"/>
      <c r="I143" s="29"/>
      <c r="J143" s="30" t="str">
        <f>HYPERLINK("http://secureidnews.com/technologies/rfid/","http://secureidnews.com/technologies/rfid/")</f>
        <v>http://secureidnews.com/technologies/rfid/</v>
      </c>
      <c r="K143" s="31"/>
      <c r="L143" s="32"/>
      <c r="N143" s="6"/>
    </row>
    <row r="144" spans="1:14">
      <c r="A144" s="18">
        <v>81</v>
      </c>
      <c r="B144" s="26">
        <v>1</v>
      </c>
      <c r="C144" s="26" t="s">
        <v>180</v>
      </c>
      <c r="D144" s="27"/>
      <c r="E144" s="27"/>
      <c r="F144" s="27"/>
      <c r="G144" s="28"/>
      <c r="H144" s="28"/>
      <c r="I144" s="29"/>
      <c r="J144" s="30" t="str">
        <f>HYPERLINK("http://www.journals.elsevier.com/robotics-and-computer-integrated-manufacturing/","http://www.journals.elsevier.com/robotics-and-computer-integrated-manufacturing/")</f>
        <v>http://www.journals.elsevier.com/robotics-and-computer-integrated-manufacturing/</v>
      </c>
      <c r="K144" s="31"/>
      <c r="L144" s="32">
        <v>1.839</v>
      </c>
    </row>
    <row r="145" spans="1:14">
      <c r="A145" s="18">
        <v>82</v>
      </c>
      <c r="B145" s="26">
        <v>1</v>
      </c>
      <c r="C145" s="26" t="s">
        <v>181</v>
      </c>
      <c r="D145" s="27"/>
      <c r="E145" s="27"/>
      <c r="F145" s="27"/>
      <c r="G145" s="28"/>
      <c r="H145" s="28"/>
      <c r="I145" s="29"/>
      <c r="J145" s="30" t="str">
        <f>HYPERLINK("http://link.springer.com/journal/11187","http://link.springer.com/journal/11187")</f>
        <v>http://link.springer.com/journal/11187</v>
      </c>
      <c r="K145" s="31" t="s">
        <v>28</v>
      </c>
      <c r="L145" s="32">
        <v>1.641</v>
      </c>
    </row>
    <row r="146" spans="1:14">
      <c r="A146" s="18">
        <v>122</v>
      </c>
      <c r="B146" s="26">
        <v>2</v>
      </c>
      <c r="C146" s="26" t="s">
        <v>182</v>
      </c>
      <c r="D146" s="27"/>
      <c r="E146" s="27"/>
      <c r="F146" s="27"/>
      <c r="G146" s="28"/>
      <c r="H146" s="28"/>
      <c r="I146" s="29"/>
      <c r="J146" s="30" t="str">
        <f>HYPERLINK("http://www.tiij.org/","http://www.tiij.org/")</f>
        <v>http://www.tiij.org/</v>
      </c>
      <c r="K146" s="31"/>
      <c r="L146" s="32"/>
      <c r="N146" s="6"/>
    </row>
    <row r="147" spans="1:14">
      <c r="A147" s="18">
        <v>123</v>
      </c>
      <c r="B147" s="26">
        <v>2</v>
      </c>
      <c r="C147" s="26" t="s">
        <v>183</v>
      </c>
      <c r="D147" s="27"/>
      <c r="E147" s="27"/>
      <c r="F147" s="27"/>
      <c r="G147" s="28"/>
      <c r="H147" s="28"/>
      <c r="I147" s="29"/>
      <c r="J147" s="30" t="str">
        <f>HYPERLINK("http://www.tandfonline.com/toc/ctqm20/current#.VC2WP_ldXPs","http://www.tandfonline.com/toc/ctqm20/current#.VC2WP_ldXPs")</f>
        <v>http://www.tandfonline.com/toc/ctqm20/current#.VC2WP_ldXPs</v>
      </c>
      <c r="K147" s="31"/>
      <c r="L147" s="32"/>
    </row>
    <row r="148" spans="1:14">
      <c r="A148" s="18">
        <v>89</v>
      </c>
      <c r="B148" s="70"/>
      <c r="C148" s="70"/>
      <c r="D148" s="27"/>
      <c r="E148" s="27"/>
      <c r="F148" s="27"/>
      <c r="G148" s="71"/>
      <c r="H148" s="71"/>
      <c r="I148" s="72"/>
      <c r="J148" s="73"/>
      <c r="K148" s="74"/>
      <c r="L148" s="75"/>
      <c r="M148" s="69"/>
      <c r="N148" s="76"/>
    </row>
    <row r="149" spans="1:14">
      <c r="A149" s="18">
        <v>124</v>
      </c>
      <c r="B149" s="70"/>
      <c r="C149" s="70"/>
      <c r="D149" s="27"/>
      <c r="E149" s="27"/>
      <c r="F149" s="27"/>
      <c r="G149" s="71"/>
      <c r="H149" s="71"/>
      <c r="I149" s="72"/>
      <c r="J149" s="73"/>
      <c r="K149" s="74"/>
      <c r="L149" s="75"/>
      <c r="M149" s="69"/>
      <c r="N149" s="76"/>
    </row>
    <row r="150" spans="1:14" ht="20">
      <c r="A150" s="1"/>
      <c r="B150" s="1"/>
      <c r="C150" s="4"/>
      <c r="D150" s="4"/>
      <c r="E150" s="4"/>
      <c r="F150" s="4"/>
      <c r="G150" s="1"/>
      <c r="H150" s="1"/>
      <c r="I150" s="3"/>
      <c r="J150" s="4"/>
      <c r="K150" s="5"/>
      <c r="L150" s="5"/>
      <c r="N150" s="6"/>
    </row>
    <row r="151" spans="1:14" ht="20">
      <c r="A151" s="1"/>
      <c r="B151" s="1"/>
      <c r="C151" s="4"/>
      <c r="D151" s="4"/>
      <c r="E151" s="4"/>
      <c r="F151" s="4"/>
      <c r="G151" s="1"/>
      <c r="H151" s="1"/>
      <c r="I151" s="3"/>
      <c r="J151" s="4"/>
      <c r="K151" s="5"/>
      <c r="L151" s="5"/>
      <c r="N151" s="6"/>
    </row>
    <row r="152" spans="1:14" ht="20">
      <c r="A152" s="1"/>
      <c r="B152" s="1"/>
      <c r="C152" s="4"/>
      <c r="D152" s="4"/>
      <c r="E152" s="4"/>
      <c r="F152" s="4"/>
      <c r="G152" s="1"/>
      <c r="H152" s="1"/>
      <c r="I152" s="3"/>
      <c r="J152" s="4"/>
      <c r="K152" s="5"/>
      <c r="L152" s="5"/>
      <c r="N152" s="6"/>
    </row>
    <row r="153" spans="1:14" ht="20">
      <c r="A153" s="1"/>
      <c r="B153" s="1"/>
      <c r="C153" s="4"/>
      <c r="D153" s="4"/>
      <c r="E153" s="4"/>
      <c r="F153" s="4"/>
      <c r="G153" s="1"/>
      <c r="H153" s="1"/>
      <c r="I153" s="3"/>
      <c r="J153" s="4"/>
      <c r="K153" s="5"/>
      <c r="L153" s="5"/>
      <c r="N153" s="6"/>
    </row>
    <row r="154" spans="1:14" ht="20">
      <c r="A154" s="1"/>
      <c r="B154" s="1"/>
      <c r="C154" s="4"/>
      <c r="D154" s="4"/>
      <c r="E154" s="4"/>
      <c r="F154" s="4"/>
      <c r="G154" s="1"/>
      <c r="H154" s="1"/>
      <c r="I154" s="3"/>
      <c r="J154" s="4"/>
      <c r="K154" s="5"/>
      <c r="L154" s="5"/>
      <c r="N154" s="6"/>
    </row>
    <row r="155" spans="1:14" ht="20">
      <c r="A155" s="1"/>
      <c r="B155" s="1"/>
      <c r="C155" s="4"/>
      <c r="D155" s="4"/>
      <c r="E155" s="4"/>
      <c r="F155" s="4"/>
      <c r="G155" s="1"/>
      <c r="H155" s="1"/>
      <c r="I155" s="3"/>
      <c r="J155" s="4"/>
      <c r="K155" s="5"/>
      <c r="L155" s="5"/>
      <c r="N155" s="6"/>
    </row>
    <row r="156" spans="1:14" ht="20">
      <c r="A156" s="1"/>
      <c r="B156" s="1"/>
      <c r="C156" s="4"/>
      <c r="D156" s="4"/>
      <c r="E156" s="4"/>
      <c r="F156" s="4"/>
      <c r="G156" s="1"/>
      <c r="H156" s="1"/>
      <c r="I156" s="3"/>
      <c r="J156" s="4"/>
      <c r="K156" s="5"/>
      <c r="L156" s="5"/>
      <c r="N156" s="6"/>
    </row>
    <row r="157" spans="1:14" ht="20">
      <c r="A157" s="1"/>
      <c r="B157" s="1"/>
      <c r="C157" s="4"/>
      <c r="D157" s="4"/>
      <c r="E157" s="4"/>
      <c r="F157" s="4"/>
      <c r="G157" s="1"/>
      <c r="H157" s="1"/>
      <c r="I157" s="3"/>
      <c r="J157" s="4"/>
      <c r="K157" s="5"/>
      <c r="L157" s="5"/>
      <c r="N157" s="6"/>
    </row>
    <row r="158" spans="1:14" ht="20">
      <c r="A158" s="1"/>
      <c r="B158" s="1"/>
      <c r="C158" s="4"/>
      <c r="D158" s="4"/>
      <c r="E158" s="4"/>
      <c r="F158" s="4"/>
      <c r="G158" s="1"/>
      <c r="H158" s="1"/>
      <c r="I158" s="3"/>
      <c r="J158" s="4"/>
      <c r="K158" s="5"/>
      <c r="L158" s="5"/>
      <c r="N158" s="6"/>
    </row>
    <row r="159" spans="1:14" ht="20">
      <c r="A159" s="1"/>
      <c r="B159" s="1"/>
      <c r="C159" s="4"/>
      <c r="D159" s="4"/>
      <c r="E159" s="4"/>
      <c r="F159" s="4"/>
      <c r="G159" s="1"/>
      <c r="H159" s="1"/>
      <c r="I159" s="3"/>
      <c r="J159" s="4"/>
      <c r="K159" s="5"/>
      <c r="L159" s="5"/>
      <c r="N159" s="6"/>
    </row>
    <row r="160" spans="1:14" ht="20">
      <c r="A160" s="1"/>
      <c r="B160" s="1"/>
      <c r="C160" s="4"/>
      <c r="D160" s="4"/>
      <c r="E160" s="4"/>
      <c r="F160" s="4"/>
      <c r="G160" s="1"/>
      <c r="H160" s="1"/>
      <c r="I160" s="3"/>
      <c r="J160" s="4"/>
      <c r="K160" s="5"/>
      <c r="L160" s="5"/>
      <c r="N160" s="6"/>
    </row>
    <row r="161" spans="1:14" ht="20">
      <c r="A161" s="1"/>
      <c r="B161" s="1"/>
      <c r="C161" s="4"/>
      <c r="D161" s="4"/>
      <c r="E161" s="4"/>
      <c r="F161" s="4"/>
      <c r="G161" s="1"/>
      <c r="H161" s="1"/>
      <c r="I161" s="3"/>
      <c r="J161" s="4"/>
      <c r="K161" s="5"/>
      <c r="L161" s="5"/>
      <c r="N161" s="6"/>
    </row>
    <row r="162" spans="1:14" ht="20">
      <c r="A162" s="1"/>
      <c r="B162" s="1"/>
      <c r="C162" s="4"/>
      <c r="D162" s="4"/>
      <c r="E162" s="4"/>
      <c r="F162" s="4"/>
      <c r="G162" s="1"/>
      <c r="H162" s="1"/>
      <c r="I162" s="3"/>
      <c r="J162" s="4"/>
      <c r="K162" s="5"/>
      <c r="L162" s="5"/>
      <c r="N162" s="6"/>
    </row>
    <row r="163" spans="1:14" ht="20">
      <c r="A163" s="1"/>
      <c r="B163" s="1"/>
      <c r="C163" s="4"/>
      <c r="D163" s="4"/>
      <c r="E163" s="4"/>
      <c r="F163" s="4"/>
      <c r="G163" s="1"/>
      <c r="H163" s="1"/>
      <c r="I163" s="3"/>
      <c r="J163" s="4"/>
      <c r="K163" s="5"/>
      <c r="L163" s="5"/>
      <c r="N163" s="6"/>
    </row>
    <row r="164" spans="1:14" ht="20">
      <c r="A164" s="1"/>
      <c r="B164" s="1"/>
      <c r="C164" s="4"/>
      <c r="D164" s="4"/>
      <c r="E164" s="4"/>
      <c r="F164" s="4"/>
      <c r="G164" s="1"/>
      <c r="H164" s="1"/>
      <c r="I164" s="3"/>
      <c r="J164" s="4"/>
      <c r="K164" s="5"/>
      <c r="L164" s="5"/>
      <c r="N164" s="6"/>
    </row>
    <row r="165" spans="1:14" ht="20">
      <c r="A165" s="1"/>
      <c r="B165" s="1"/>
      <c r="C165" s="4"/>
      <c r="D165" s="4"/>
      <c r="E165" s="4"/>
      <c r="F165" s="4"/>
      <c r="G165" s="1"/>
      <c r="H165" s="1"/>
      <c r="I165" s="3"/>
      <c r="J165" s="4"/>
      <c r="K165" s="5"/>
      <c r="L165" s="5"/>
      <c r="N165" s="6"/>
    </row>
    <row r="166" spans="1:14" ht="20">
      <c r="A166" s="1"/>
      <c r="B166" s="1"/>
      <c r="C166" s="4"/>
      <c r="D166" s="4"/>
      <c r="E166" s="4"/>
      <c r="F166" s="4"/>
      <c r="G166" s="1"/>
      <c r="H166" s="1"/>
      <c r="I166" s="3"/>
      <c r="J166" s="4"/>
      <c r="K166" s="5"/>
      <c r="L166" s="5"/>
      <c r="N166" s="6"/>
    </row>
    <row r="167" spans="1:14" ht="20">
      <c r="A167" s="1"/>
      <c r="B167" s="1"/>
      <c r="C167" s="4"/>
      <c r="D167" s="4"/>
      <c r="E167" s="4"/>
      <c r="F167" s="4"/>
      <c r="G167" s="1"/>
      <c r="H167" s="1"/>
      <c r="I167" s="3"/>
      <c r="J167" s="4"/>
      <c r="K167" s="5"/>
      <c r="L167" s="5"/>
      <c r="N167" s="6"/>
    </row>
    <row r="168" spans="1:14" ht="20">
      <c r="A168" s="1"/>
      <c r="B168" s="1"/>
      <c r="C168" s="4"/>
      <c r="D168" s="4"/>
      <c r="E168" s="4"/>
      <c r="F168" s="4"/>
      <c r="G168" s="1"/>
      <c r="H168" s="1"/>
      <c r="I168" s="3"/>
      <c r="J168" s="4"/>
      <c r="K168" s="5"/>
      <c r="L168" s="5"/>
      <c r="N168" s="6"/>
    </row>
    <row r="169" spans="1:14" ht="20">
      <c r="A169" s="1"/>
      <c r="B169" s="1"/>
      <c r="C169" s="4"/>
      <c r="D169" s="4"/>
      <c r="E169" s="4"/>
      <c r="F169" s="4"/>
      <c r="G169" s="1"/>
      <c r="H169" s="1"/>
      <c r="I169" s="3"/>
      <c r="J169" s="4"/>
      <c r="K169" s="5"/>
      <c r="L169" s="5"/>
      <c r="N169" s="6"/>
    </row>
    <row r="170" spans="1:14" ht="20">
      <c r="A170" s="1"/>
      <c r="B170" s="1"/>
      <c r="C170" s="4"/>
      <c r="D170" s="4"/>
      <c r="E170" s="4"/>
      <c r="F170" s="4"/>
      <c r="G170" s="1"/>
      <c r="H170" s="1"/>
      <c r="I170" s="3"/>
      <c r="J170" s="4"/>
      <c r="K170" s="5"/>
      <c r="L170" s="5"/>
      <c r="N170" s="6"/>
    </row>
    <row r="171" spans="1:14" ht="20">
      <c r="A171" s="1"/>
      <c r="B171" s="1"/>
      <c r="C171" s="4"/>
      <c r="D171" s="4"/>
      <c r="E171" s="4"/>
      <c r="F171" s="4"/>
      <c r="G171" s="1"/>
      <c r="H171" s="1"/>
      <c r="I171" s="3"/>
      <c r="J171" s="4"/>
      <c r="K171" s="5"/>
      <c r="L171" s="5"/>
      <c r="N171" s="6"/>
    </row>
    <row r="172" spans="1:14" ht="20">
      <c r="A172" s="1"/>
      <c r="B172" s="1"/>
      <c r="C172" s="4"/>
      <c r="D172" s="4"/>
      <c r="E172" s="4"/>
      <c r="F172" s="4"/>
      <c r="G172" s="1"/>
      <c r="H172" s="1"/>
      <c r="I172" s="3"/>
      <c r="J172" s="4"/>
      <c r="K172" s="5"/>
      <c r="L172" s="5"/>
      <c r="N172" s="6"/>
    </row>
    <row r="173" spans="1:14" ht="20">
      <c r="A173" s="1"/>
      <c r="B173" s="1"/>
      <c r="C173" s="4"/>
      <c r="D173" s="4"/>
      <c r="E173" s="4"/>
      <c r="F173" s="4"/>
      <c r="G173" s="1"/>
      <c r="H173" s="1"/>
      <c r="I173" s="3"/>
      <c r="J173" s="4"/>
      <c r="K173" s="5"/>
      <c r="L173" s="5"/>
      <c r="N173" s="6"/>
    </row>
    <row r="174" spans="1:14" ht="20">
      <c r="A174" s="1"/>
      <c r="B174" s="1"/>
      <c r="C174" s="4"/>
      <c r="D174" s="4"/>
      <c r="E174" s="4"/>
      <c r="F174" s="4"/>
      <c r="G174" s="1"/>
      <c r="H174" s="1"/>
      <c r="I174" s="3"/>
      <c r="J174" s="4"/>
      <c r="K174" s="5"/>
      <c r="L174" s="5"/>
      <c r="N174" s="6"/>
    </row>
    <row r="175" spans="1:14" ht="20">
      <c r="A175" s="1"/>
      <c r="B175" s="1"/>
      <c r="C175" s="4"/>
      <c r="D175" s="4"/>
      <c r="E175" s="4"/>
      <c r="F175" s="4"/>
      <c r="G175" s="1"/>
      <c r="H175" s="1"/>
      <c r="I175" s="3"/>
      <c r="J175" s="4"/>
      <c r="K175" s="5"/>
      <c r="L175" s="5"/>
      <c r="N175" s="6"/>
    </row>
    <row r="176" spans="1:14" ht="20">
      <c r="A176" s="1"/>
      <c r="B176" s="1"/>
      <c r="C176" s="4"/>
      <c r="D176" s="4"/>
      <c r="E176" s="4"/>
      <c r="F176" s="4"/>
      <c r="G176" s="1"/>
      <c r="H176" s="1"/>
      <c r="I176" s="3"/>
      <c r="J176" s="4"/>
      <c r="K176" s="5"/>
      <c r="L176" s="5"/>
      <c r="N176" s="6"/>
    </row>
    <row r="177" spans="1:14" ht="20">
      <c r="A177" s="1"/>
      <c r="B177" s="1"/>
      <c r="C177" s="4"/>
      <c r="D177" s="4"/>
      <c r="E177" s="4"/>
      <c r="F177" s="4"/>
      <c r="G177" s="1"/>
      <c r="H177" s="1"/>
      <c r="I177" s="3"/>
      <c r="J177" s="4"/>
      <c r="K177" s="5"/>
      <c r="L177" s="5"/>
      <c r="N177" s="6"/>
    </row>
    <row r="178" spans="1:14" ht="20">
      <c r="A178" s="1"/>
      <c r="B178" s="1"/>
      <c r="C178" s="4"/>
      <c r="D178" s="4"/>
      <c r="E178" s="4"/>
      <c r="F178" s="4"/>
      <c r="G178" s="1"/>
      <c r="H178" s="1"/>
      <c r="I178" s="3"/>
      <c r="J178" s="4"/>
      <c r="K178" s="5"/>
      <c r="L178" s="5"/>
      <c r="N178" s="6"/>
    </row>
    <row r="179" spans="1:14" ht="20">
      <c r="A179" s="1"/>
      <c r="B179" s="1"/>
      <c r="C179" s="4"/>
      <c r="D179" s="4"/>
      <c r="E179" s="4"/>
      <c r="F179" s="4"/>
      <c r="G179" s="1"/>
      <c r="H179" s="1"/>
      <c r="I179" s="3"/>
      <c r="J179" s="4"/>
      <c r="K179" s="5"/>
      <c r="L179" s="5"/>
      <c r="N179" s="6"/>
    </row>
    <row r="180" spans="1:14" ht="20">
      <c r="A180" s="1"/>
      <c r="B180" s="1"/>
      <c r="C180" s="4"/>
      <c r="D180" s="4"/>
      <c r="E180" s="4"/>
      <c r="F180" s="4"/>
      <c r="G180" s="1"/>
      <c r="H180" s="1"/>
      <c r="I180" s="3"/>
      <c r="J180" s="4"/>
      <c r="K180" s="5"/>
      <c r="L180" s="5"/>
      <c r="N180" s="6"/>
    </row>
    <row r="181" spans="1:14" ht="20">
      <c r="A181" s="1"/>
      <c r="B181" s="1"/>
      <c r="C181" s="4"/>
      <c r="D181" s="4"/>
      <c r="E181" s="4"/>
      <c r="F181" s="4"/>
      <c r="G181" s="1"/>
      <c r="H181" s="1"/>
      <c r="I181" s="3"/>
      <c r="J181" s="4"/>
      <c r="K181" s="5"/>
      <c r="L181" s="5"/>
      <c r="N181" s="6"/>
    </row>
    <row r="182" spans="1:14" ht="20">
      <c r="A182" s="1"/>
      <c r="B182" s="1"/>
      <c r="C182" s="4"/>
      <c r="D182" s="4"/>
      <c r="E182" s="4"/>
      <c r="F182" s="4"/>
      <c r="G182" s="1"/>
      <c r="H182" s="1"/>
      <c r="I182" s="3"/>
      <c r="J182" s="4"/>
      <c r="K182" s="5"/>
      <c r="L182" s="5"/>
      <c r="N182" s="6"/>
    </row>
    <row r="183" spans="1:14" ht="20">
      <c r="A183" s="1"/>
      <c r="B183" s="1"/>
      <c r="C183" s="4"/>
      <c r="D183" s="4"/>
      <c r="E183" s="4"/>
      <c r="F183" s="4"/>
      <c r="G183" s="1"/>
      <c r="H183" s="1"/>
      <c r="I183" s="3"/>
      <c r="J183" s="4"/>
      <c r="K183" s="5"/>
      <c r="L183" s="5"/>
      <c r="N183" s="6"/>
    </row>
    <row r="184" spans="1:14" ht="20">
      <c r="A184" s="1"/>
      <c r="B184" s="1"/>
      <c r="C184" s="4"/>
      <c r="D184" s="4"/>
      <c r="E184" s="4"/>
      <c r="F184" s="4"/>
      <c r="G184" s="1"/>
      <c r="H184" s="1"/>
      <c r="I184" s="3"/>
      <c r="J184" s="4"/>
      <c r="K184" s="5"/>
      <c r="L184" s="5"/>
      <c r="N184" s="6"/>
    </row>
    <row r="185" spans="1:14" ht="20">
      <c r="A185" s="1"/>
      <c r="B185" s="1"/>
      <c r="C185" s="4"/>
      <c r="D185" s="4"/>
      <c r="E185" s="4"/>
      <c r="F185" s="4"/>
      <c r="G185" s="1"/>
      <c r="H185" s="1"/>
      <c r="I185" s="3"/>
      <c r="J185" s="4"/>
      <c r="K185" s="5"/>
      <c r="L185" s="5"/>
      <c r="N185" s="6"/>
    </row>
    <row r="186" spans="1:14" ht="20">
      <c r="A186" s="1"/>
      <c r="B186" s="1"/>
      <c r="C186" s="4"/>
      <c r="D186" s="4"/>
      <c r="E186" s="4"/>
      <c r="F186" s="4"/>
      <c r="G186" s="1"/>
      <c r="H186" s="1"/>
      <c r="I186" s="3"/>
      <c r="J186" s="4"/>
      <c r="K186" s="5"/>
      <c r="L186" s="5"/>
      <c r="N186" s="6"/>
    </row>
    <row r="187" spans="1:14" ht="20">
      <c r="A187" s="1"/>
      <c r="B187" s="1"/>
      <c r="C187" s="4"/>
      <c r="D187" s="4"/>
      <c r="E187" s="4"/>
      <c r="F187" s="4"/>
      <c r="G187" s="1"/>
      <c r="H187" s="1"/>
      <c r="I187" s="3"/>
      <c r="J187" s="4"/>
      <c r="K187" s="5"/>
      <c r="L187" s="5"/>
      <c r="N187" s="6"/>
    </row>
    <row r="188" spans="1:14" ht="20">
      <c r="A188" s="1"/>
      <c r="B188" s="1"/>
      <c r="C188" s="4"/>
      <c r="D188" s="4"/>
      <c r="E188" s="4"/>
      <c r="F188" s="4"/>
      <c r="G188" s="1"/>
      <c r="H188" s="1"/>
      <c r="I188" s="3"/>
      <c r="J188" s="4"/>
      <c r="K188" s="5"/>
      <c r="L188" s="5"/>
      <c r="N188" s="6"/>
    </row>
    <row r="189" spans="1:14" ht="20">
      <c r="A189" s="1"/>
      <c r="B189" s="1"/>
      <c r="C189" s="4"/>
      <c r="D189" s="4"/>
      <c r="E189" s="4"/>
      <c r="F189" s="4"/>
      <c r="G189" s="1"/>
      <c r="H189" s="1"/>
      <c r="I189" s="3"/>
      <c r="J189" s="4"/>
      <c r="K189" s="5"/>
      <c r="L189" s="5"/>
      <c r="N189" s="6"/>
    </row>
    <row r="190" spans="1:14" ht="20">
      <c r="A190" s="1"/>
      <c r="B190" s="1"/>
      <c r="C190" s="4"/>
      <c r="D190" s="4"/>
      <c r="E190" s="4"/>
      <c r="F190" s="4"/>
      <c r="G190" s="1"/>
      <c r="H190" s="1"/>
      <c r="I190" s="3"/>
      <c r="J190" s="4"/>
      <c r="K190" s="5"/>
      <c r="L190" s="5"/>
      <c r="N190" s="6"/>
    </row>
    <row r="191" spans="1:14" ht="20">
      <c r="A191" s="1"/>
      <c r="B191" s="1"/>
      <c r="C191" s="4"/>
      <c r="D191" s="4"/>
      <c r="E191" s="4"/>
      <c r="F191" s="4"/>
      <c r="G191" s="1"/>
      <c r="H191" s="1"/>
      <c r="I191" s="3"/>
      <c r="J191" s="4"/>
      <c r="K191" s="5"/>
      <c r="L191" s="5"/>
      <c r="N191" s="6"/>
    </row>
    <row r="192" spans="1:14" ht="20">
      <c r="A192" s="1"/>
      <c r="B192" s="1"/>
      <c r="C192" s="4"/>
      <c r="D192" s="4"/>
      <c r="E192" s="4"/>
      <c r="F192" s="4"/>
      <c r="G192" s="1"/>
      <c r="H192" s="1"/>
      <c r="I192" s="3"/>
      <c r="J192" s="4"/>
      <c r="K192" s="5"/>
      <c r="L192" s="5"/>
      <c r="N192" s="6"/>
    </row>
    <row r="193" spans="1:14" ht="20">
      <c r="A193" s="1"/>
      <c r="B193" s="1"/>
      <c r="C193" s="4"/>
      <c r="D193" s="4"/>
      <c r="E193" s="4"/>
      <c r="F193" s="4"/>
      <c r="G193" s="1"/>
      <c r="H193" s="1"/>
      <c r="I193" s="3"/>
      <c r="J193" s="4"/>
      <c r="K193" s="5"/>
      <c r="L193" s="5"/>
      <c r="N193" s="6"/>
    </row>
    <row r="194" spans="1:14" ht="20">
      <c r="A194" s="1"/>
      <c r="B194" s="1"/>
      <c r="C194" s="4"/>
      <c r="D194" s="4"/>
      <c r="E194" s="4"/>
      <c r="F194" s="4"/>
      <c r="G194" s="1"/>
      <c r="H194" s="1"/>
      <c r="I194" s="3"/>
      <c r="J194" s="4"/>
      <c r="K194" s="5"/>
      <c r="L194" s="5"/>
      <c r="N194" s="6"/>
    </row>
    <row r="195" spans="1:14" ht="20">
      <c r="A195" s="1"/>
      <c r="B195" s="1"/>
      <c r="C195" s="4"/>
      <c r="D195" s="4"/>
      <c r="E195" s="4"/>
      <c r="F195" s="4"/>
      <c r="G195" s="1"/>
      <c r="H195" s="1"/>
      <c r="I195" s="3"/>
      <c r="J195" s="4"/>
      <c r="K195" s="5"/>
      <c r="L195" s="5"/>
      <c r="N195" s="6"/>
    </row>
    <row r="196" spans="1:14" ht="20">
      <c r="A196" s="1"/>
      <c r="B196" s="1"/>
      <c r="C196" s="4"/>
      <c r="D196" s="4"/>
      <c r="E196" s="4"/>
      <c r="F196" s="4"/>
      <c r="G196" s="1"/>
      <c r="H196" s="1"/>
      <c r="I196" s="3"/>
      <c r="J196" s="4"/>
      <c r="K196" s="5"/>
      <c r="L196" s="5"/>
      <c r="N196" s="6"/>
    </row>
    <row r="197" spans="1:14" ht="20">
      <c r="A197" s="1"/>
      <c r="B197" s="1"/>
      <c r="C197" s="4"/>
      <c r="D197" s="4"/>
      <c r="E197" s="4"/>
      <c r="F197" s="4"/>
      <c r="G197" s="1"/>
      <c r="H197" s="1"/>
      <c r="I197" s="3"/>
      <c r="J197" s="4"/>
      <c r="K197" s="5"/>
      <c r="L197" s="5"/>
      <c r="N197" s="6"/>
    </row>
    <row r="198" spans="1:14" ht="20">
      <c r="A198" s="1"/>
      <c r="B198" s="1"/>
      <c r="C198" s="4"/>
      <c r="D198" s="4"/>
      <c r="E198" s="4"/>
      <c r="F198" s="4"/>
      <c r="G198" s="1"/>
      <c r="H198" s="1"/>
      <c r="I198" s="3"/>
      <c r="J198" s="4"/>
      <c r="K198" s="5"/>
      <c r="L198" s="5"/>
      <c r="N198" s="6"/>
    </row>
    <row r="199" spans="1:14" ht="20">
      <c r="A199" s="1"/>
      <c r="B199" s="1"/>
      <c r="C199" s="4"/>
      <c r="D199" s="4"/>
      <c r="E199" s="4"/>
      <c r="F199" s="4"/>
      <c r="G199" s="1"/>
      <c r="H199" s="1"/>
      <c r="I199" s="3"/>
      <c r="J199" s="4"/>
      <c r="K199" s="5"/>
      <c r="L199" s="5"/>
      <c r="N199" s="6"/>
    </row>
    <row r="200" spans="1:14" ht="20">
      <c r="A200" s="1"/>
      <c r="B200" s="1"/>
      <c r="C200" s="4"/>
      <c r="D200" s="4"/>
      <c r="E200" s="4"/>
      <c r="F200" s="4"/>
      <c r="G200" s="1"/>
      <c r="H200" s="1"/>
      <c r="I200" s="3"/>
      <c r="J200" s="4"/>
      <c r="K200" s="5"/>
      <c r="L200" s="5"/>
      <c r="N200" s="6"/>
    </row>
    <row r="201" spans="1:14" ht="20">
      <c r="A201" s="1"/>
      <c r="B201" s="1"/>
      <c r="C201" s="4"/>
      <c r="D201" s="4"/>
      <c r="E201" s="4"/>
      <c r="F201" s="4"/>
      <c r="G201" s="1"/>
      <c r="H201" s="1"/>
      <c r="I201" s="3"/>
      <c r="J201" s="4"/>
      <c r="K201" s="5"/>
      <c r="L201" s="5"/>
      <c r="N201" s="6"/>
    </row>
    <row r="202" spans="1:14" ht="20">
      <c r="A202" s="1"/>
      <c r="B202" s="1"/>
      <c r="C202" s="4"/>
      <c r="D202" s="4"/>
      <c r="E202" s="4"/>
      <c r="F202" s="4"/>
      <c r="G202" s="1"/>
      <c r="H202" s="1"/>
      <c r="I202" s="3"/>
      <c r="J202" s="4"/>
      <c r="K202" s="5"/>
      <c r="L202" s="5"/>
      <c r="N202" s="6"/>
    </row>
    <row r="203" spans="1:14" ht="20">
      <c r="A203" s="1"/>
      <c r="B203" s="1"/>
      <c r="C203" s="4"/>
      <c r="D203" s="4"/>
      <c r="E203" s="4"/>
      <c r="F203" s="4"/>
      <c r="G203" s="1"/>
      <c r="H203" s="1"/>
      <c r="I203" s="3"/>
      <c r="J203" s="4"/>
      <c r="K203" s="5"/>
      <c r="L203" s="5"/>
      <c r="N203" s="6"/>
    </row>
    <row r="204" spans="1:14" ht="20">
      <c r="A204" s="1"/>
      <c r="B204" s="1"/>
      <c r="C204" s="4"/>
      <c r="D204" s="4"/>
      <c r="E204" s="4"/>
      <c r="F204" s="4"/>
      <c r="G204" s="1"/>
      <c r="H204" s="1"/>
      <c r="I204" s="3"/>
      <c r="J204" s="4"/>
      <c r="K204" s="5"/>
      <c r="L204" s="5"/>
      <c r="N204" s="6"/>
    </row>
    <row r="205" spans="1:14" ht="20">
      <c r="A205" s="1"/>
      <c r="B205" s="1"/>
      <c r="C205" s="4"/>
      <c r="D205" s="4"/>
      <c r="E205" s="4"/>
      <c r="F205" s="4"/>
      <c r="G205" s="1"/>
      <c r="H205" s="1"/>
      <c r="I205" s="3"/>
      <c r="J205" s="4"/>
      <c r="K205" s="5"/>
      <c r="L205" s="5"/>
      <c r="N205" s="6"/>
    </row>
    <row r="206" spans="1:14" ht="20">
      <c r="A206" s="1"/>
      <c r="B206" s="1"/>
      <c r="C206" s="4"/>
      <c r="D206" s="4"/>
      <c r="E206" s="4"/>
      <c r="F206" s="4"/>
      <c r="G206" s="1"/>
      <c r="H206" s="1"/>
      <c r="I206" s="3"/>
      <c r="J206" s="4"/>
      <c r="K206" s="5"/>
      <c r="L206" s="5"/>
      <c r="N206" s="6"/>
    </row>
    <row r="207" spans="1:14" ht="20">
      <c r="A207" s="1"/>
      <c r="B207" s="1"/>
      <c r="C207" s="4"/>
      <c r="D207" s="4"/>
      <c r="E207" s="4"/>
      <c r="F207" s="4"/>
      <c r="G207" s="1"/>
      <c r="H207" s="1"/>
      <c r="I207" s="3"/>
      <c r="J207" s="4"/>
      <c r="K207" s="5"/>
      <c r="L207" s="5"/>
      <c r="N207" s="6"/>
    </row>
    <row r="208" spans="1:14" ht="20">
      <c r="A208" s="1"/>
      <c r="B208" s="1"/>
      <c r="C208" s="4"/>
      <c r="D208" s="4"/>
      <c r="E208" s="4"/>
      <c r="F208" s="4"/>
      <c r="G208" s="1"/>
      <c r="H208" s="1"/>
      <c r="I208" s="3"/>
      <c r="J208" s="4"/>
      <c r="K208" s="5"/>
      <c r="L208" s="5"/>
      <c r="N208" s="6"/>
    </row>
    <row r="209" spans="1:14" ht="20">
      <c r="A209" s="1"/>
      <c r="B209" s="1"/>
      <c r="C209" s="4"/>
      <c r="D209" s="4"/>
      <c r="E209" s="4"/>
      <c r="F209" s="4"/>
      <c r="G209" s="1"/>
      <c r="H209" s="1"/>
      <c r="I209" s="3"/>
      <c r="J209" s="4"/>
      <c r="K209" s="5"/>
      <c r="L209" s="5"/>
      <c r="N209" s="6"/>
    </row>
    <row r="210" spans="1:14" ht="20">
      <c r="A210" s="1"/>
      <c r="B210" s="1"/>
      <c r="C210" s="4"/>
      <c r="D210" s="4"/>
      <c r="E210" s="4"/>
      <c r="F210" s="4"/>
      <c r="G210" s="1"/>
      <c r="H210" s="1"/>
      <c r="I210" s="3"/>
      <c r="J210" s="4"/>
      <c r="K210" s="5"/>
      <c r="L210" s="5"/>
      <c r="N210" s="6"/>
    </row>
    <row r="211" spans="1:14" ht="20">
      <c r="A211" s="1"/>
      <c r="B211" s="1"/>
      <c r="C211" s="4"/>
      <c r="D211" s="4"/>
      <c r="E211" s="4"/>
      <c r="F211" s="4"/>
      <c r="G211" s="1"/>
      <c r="H211" s="1"/>
      <c r="I211" s="3"/>
      <c r="J211" s="4"/>
      <c r="K211" s="5"/>
      <c r="L211" s="5"/>
      <c r="N211" s="6"/>
    </row>
    <row r="212" spans="1:14" ht="20">
      <c r="A212" s="1"/>
      <c r="B212" s="1"/>
      <c r="C212" s="4"/>
      <c r="D212" s="4"/>
      <c r="E212" s="4"/>
      <c r="F212" s="4"/>
      <c r="G212" s="1"/>
      <c r="H212" s="1"/>
      <c r="I212" s="3"/>
      <c r="J212" s="4"/>
      <c r="K212" s="5"/>
      <c r="L212" s="5"/>
      <c r="N212" s="6"/>
    </row>
    <row r="213" spans="1:14" ht="20">
      <c r="A213" s="1"/>
      <c r="B213" s="1"/>
      <c r="C213" s="4"/>
      <c r="D213" s="4"/>
      <c r="E213" s="4"/>
      <c r="F213" s="4"/>
      <c r="G213" s="1"/>
      <c r="H213" s="1"/>
      <c r="I213" s="3"/>
      <c r="J213" s="4"/>
      <c r="K213" s="5"/>
      <c r="L213" s="5"/>
      <c r="N213" s="6"/>
    </row>
    <row r="214" spans="1:14" ht="20">
      <c r="A214" s="1"/>
      <c r="B214" s="1"/>
      <c r="C214" s="4"/>
      <c r="D214" s="4"/>
      <c r="E214" s="4"/>
      <c r="F214" s="4"/>
      <c r="G214" s="1"/>
      <c r="H214" s="1"/>
      <c r="I214" s="3"/>
      <c r="J214" s="4"/>
      <c r="K214" s="5"/>
      <c r="L214" s="5"/>
      <c r="N214" s="6"/>
    </row>
    <row r="215" spans="1:14" ht="20">
      <c r="A215" s="1"/>
      <c r="B215" s="1"/>
      <c r="C215" s="4"/>
      <c r="D215" s="4"/>
      <c r="E215" s="4"/>
      <c r="F215" s="4"/>
      <c r="G215" s="1"/>
      <c r="H215" s="1"/>
      <c r="I215" s="3"/>
      <c r="J215" s="4"/>
      <c r="K215" s="5"/>
      <c r="L215" s="5"/>
      <c r="N215" s="6"/>
    </row>
    <row r="216" spans="1:14" ht="20">
      <c r="A216" s="1"/>
      <c r="B216" s="1"/>
      <c r="C216" s="4"/>
      <c r="D216" s="4"/>
      <c r="E216" s="4"/>
      <c r="F216" s="4"/>
      <c r="G216" s="1"/>
      <c r="H216" s="1"/>
      <c r="I216" s="3"/>
      <c r="J216" s="4"/>
      <c r="K216" s="5"/>
      <c r="L216" s="5"/>
      <c r="N216" s="6"/>
    </row>
    <row r="217" spans="1:14" ht="20">
      <c r="A217" s="1"/>
      <c r="B217" s="1"/>
      <c r="C217" s="4"/>
      <c r="D217" s="4"/>
      <c r="E217" s="4"/>
      <c r="F217" s="4"/>
      <c r="G217" s="1"/>
      <c r="H217" s="1"/>
      <c r="I217" s="3"/>
      <c r="J217" s="4"/>
      <c r="K217" s="5"/>
      <c r="L217" s="5"/>
      <c r="N217" s="6"/>
    </row>
    <row r="218" spans="1:14" ht="20">
      <c r="A218" s="1"/>
      <c r="B218" s="1"/>
      <c r="C218" s="4"/>
      <c r="D218" s="4"/>
      <c r="E218" s="4"/>
      <c r="F218" s="4"/>
      <c r="G218" s="1"/>
      <c r="H218" s="1"/>
      <c r="I218" s="3"/>
      <c r="J218" s="4"/>
      <c r="K218" s="5"/>
      <c r="L218" s="5"/>
      <c r="N218" s="6"/>
    </row>
    <row r="219" spans="1:14" ht="20">
      <c r="A219" s="1"/>
      <c r="B219" s="1"/>
      <c r="C219" s="4"/>
      <c r="D219" s="4"/>
      <c r="E219" s="4"/>
      <c r="F219" s="4"/>
      <c r="G219" s="1"/>
      <c r="H219" s="1"/>
      <c r="I219" s="3"/>
      <c r="J219" s="4"/>
      <c r="K219" s="5"/>
      <c r="L219" s="5"/>
      <c r="N219" s="6"/>
    </row>
    <row r="220" spans="1:14" ht="20">
      <c r="A220" s="1"/>
      <c r="B220" s="1"/>
      <c r="C220" s="4"/>
      <c r="D220" s="4"/>
      <c r="E220" s="4"/>
      <c r="F220" s="4"/>
      <c r="G220" s="1"/>
      <c r="H220" s="1"/>
      <c r="I220" s="3"/>
      <c r="J220" s="4"/>
      <c r="K220" s="5"/>
      <c r="L220" s="5"/>
      <c r="N220" s="6"/>
    </row>
    <row r="221" spans="1:14" ht="20">
      <c r="A221" s="1"/>
      <c r="B221" s="1"/>
      <c r="C221" s="4"/>
      <c r="D221" s="4"/>
      <c r="E221" s="4"/>
      <c r="F221" s="4"/>
      <c r="G221" s="1"/>
      <c r="H221" s="1"/>
      <c r="I221" s="3"/>
      <c r="J221" s="4"/>
      <c r="K221" s="5"/>
      <c r="L221" s="5"/>
      <c r="N221" s="6"/>
    </row>
    <row r="222" spans="1:14" ht="20">
      <c r="A222" s="1"/>
      <c r="B222" s="1"/>
      <c r="C222" s="4"/>
      <c r="D222" s="4"/>
      <c r="E222" s="4"/>
      <c r="F222" s="4"/>
      <c r="G222" s="1"/>
      <c r="H222" s="1"/>
      <c r="I222" s="3"/>
      <c r="J222" s="4"/>
      <c r="K222" s="5"/>
      <c r="L222" s="5"/>
      <c r="N222" s="6"/>
    </row>
    <row r="223" spans="1:14" ht="20">
      <c r="A223" s="1"/>
      <c r="B223" s="1"/>
      <c r="C223" s="4"/>
      <c r="D223" s="4"/>
      <c r="E223" s="4"/>
      <c r="F223" s="4"/>
      <c r="G223" s="1"/>
      <c r="H223" s="1"/>
      <c r="I223" s="3"/>
      <c r="J223" s="4"/>
      <c r="K223" s="5"/>
      <c r="L223" s="5"/>
      <c r="N223" s="6"/>
    </row>
    <row r="224" spans="1:14" ht="20">
      <c r="A224" s="1"/>
      <c r="B224" s="1"/>
      <c r="C224" s="4"/>
      <c r="D224" s="4"/>
      <c r="E224" s="4"/>
      <c r="F224" s="4"/>
      <c r="G224" s="1"/>
      <c r="H224" s="1"/>
      <c r="I224" s="3"/>
      <c r="J224" s="4"/>
      <c r="K224" s="5"/>
      <c r="L224" s="5"/>
      <c r="N224" s="6"/>
    </row>
    <row r="225" spans="1:14" ht="20">
      <c r="A225" s="1"/>
      <c r="B225" s="1"/>
      <c r="C225" s="4"/>
      <c r="D225" s="4"/>
      <c r="E225" s="4"/>
      <c r="F225" s="4"/>
      <c r="G225" s="1"/>
      <c r="H225" s="1"/>
      <c r="I225" s="3"/>
      <c r="J225" s="4"/>
      <c r="K225" s="5"/>
      <c r="L225" s="5"/>
      <c r="N225" s="6"/>
    </row>
    <row r="226" spans="1:14" ht="20">
      <c r="A226" s="1"/>
      <c r="B226" s="1"/>
      <c r="C226" s="4"/>
      <c r="D226" s="4"/>
      <c r="E226" s="4"/>
      <c r="F226" s="4"/>
      <c r="G226" s="1"/>
      <c r="H226" s="1"/>
      <c r="I226" s="3"/>
      <c r="J226" s="4"/>
      <c r="K226" s="5"/>
      <c r="L226" s="5"/>
      <c r="N226" s="6"/>
    </row>
    <row r="227" spans="1:14" ht="20">
      <c r="A227" s="1"/>
      <c r="B227" s="1"/>
      <c r="C227" s="4"/>
      <c r="D227" s="4"/>
      <c r="E227" s="4"/>
      <c r="F227" s="4"/>
      <c r="G227" s="1"/>
      <c r="H227" s="1"/>
      <c r="I227" s="3"/>
      <c r="J227" s="4"/>
      <c r="K227" s="5"/>
      <c r="L227" s="5"/>
      <c r="N227" s="6"/>
    </row>
    <row r="228" spans="1:14" ht="20">
      <c r="A228" s="1"/>
      <c r="B228" s="1"/>
      <c r="C228" s="4"/>
      <c r="D228" s="4"/>
      <c r="E228" s="4"/>
      <c r="F228" s="4"/>
      <c r="G228" s="1"/>
      <c r="H228" s="1"/>
      <c r="I228" s="3"/>
      <c r="J228" s="4"/>
      <c r="K228" s="5"/>
      <c r="L228" s="5"/>
      <c r="N228" s="6"/>
    </row>
    <row r="229" spans="1:14" ht="20">
      <c r="A229" s="1"/>
      <c r="B229" s="1"/>
      <c r="C229" s="4"/>
      <c r="D229" s="4"/>
      <c r="E229" s="4"/>
      <c r="F229" s="4"/>
      <c r="G229" s="1"/>
      <c r="H229" s="1"/>
      <c r="I229" s="3"/>
      <c r="J229" s="4"/>
      <c r="K229" s="5"/>
      <c r="L229" s="5"/>
      <c r="N229" s="6"/>
    </row>
    <row r="230" spans="1:14" ht="20">
      <c r="A230" s="1"/>
      <c r="B230" s="1"/>
      <c r="C230" s="4"/>
      <c r="D230" s="4"/>
      <c r="E230" s="4"/>
      <c r="F230" s="4"/>
      <c r="G230" s="1"/>
      <c r="H230" s="1"/>
      <c r="I230" s="3"/>
      <c r="J230" s="4"/>
      <c r="K230" s="5"/>
      <c r="L230" s="5"/>
      <c r="N230" s="6"/>
    </row>
    <row r="231" spans="1:14" ht="20">
      <c r="A231" s="1"/>
      <c r="B231" s="1"/>
      <c r="C231" s="4"/>
      <c r="D231" s="4"/>
      <c r="E231" s="4"/>
      <c r="F231" s="4"/>
      <c r="G231" s="1"/>
      <c r="H231" s="1"/>
      <c r="I231" s="3"/>
      <c r="J231" s="4"/>
      <c r="K231" s="5"/>
      <c r="L231" s="5"/>
      <c r="N231" s="6"/>
    </row>
    <row r="232" spans="1:14" ht="20">
      <c r="A232" s="1"/>
      <c r="B232" s="1"/>
      <c r="C232" s="4"/>
      <c r="D232" s="4"/>
      <c r="E232" s="4"/>
      <c r="F232" s="4"/>
      <c r="G232" s="1"/>
      <c r="H232" s="1"/>
      <c r="I232" s="3"/>
      <c r="J232" s="4"/>
      <c r="K232" s="5"/>
      <c r="L232" s="5"/>
      <c r="N232" s="6"/>
    </row>
    <row r="233" spans="1:14" ht="20">
      <c r="A233" s="1"/>
      <c r="B233" s="1"/>
      <c r="C233" s="4"/>
      <c r="D233" s="4"/>
      <c r="E233" s="4"/>
      <c r="F233" s="4"/>
      <c r="G233" s="1"/>
      <c r="H233" s="1"/>
      <c r="I233" s="3"/>
      <c r="J233" s="4"/>
      <c r="K233" s="5"/>
      <c r="L233" s="5"/>
      <c r="N233" s="6"/>
    </row>
    <row r="234" spans="1:14" ht="20">
      <c r="A234" s="1"/>
      <c r="B234" s="1"/>
      <c r="C234" s="4"/>
      <c r="D234" s="4"/>
      <c r="E234" s="4"/>
      <c r="F234" s="4"/>
      <c r="G234" s="1"/>
      <c r="H234" s="1"/>
      <c r="I234" s="3"/>
      <c r="J234" s="4"/>
      <c r="K234" s="5"/>
      <c r="L234" s="5"/>
      <c r="N234" s="6"/>
    </row>
    <row r="235" spans="1:14" ht="20">
      <c r="A235" s="1"/>
      <c r="B235" s="1"/>
      <c r="C235" s="4"/>
      <c r="D235" s="4"/>
      <c r="E235" s="4"/>
      <c r="F235" s="4"/>
      <c r="G235" s="1"/>
      <c r="H235" s="1"/>
      <c r="I235" s="3"/>
      <c r="J235" s="4"/>
      <c r="K235" s="5"/>
      <c r="L235" s="5"/>
      <c r="N235" s="6"/>
    </row>
    <row r="236" spans="1:14" ht="20">
      <c r="A236" s="1"/>
      <c r="B236" s="1"/>
      <c r="C236" s="4"/>
      <c r="D236" s="4"/>
      <c r="E236" s="4"/>
      <c r="F236" s="4"/>
      <c r="G236" s="1"/>
      <c r="H236" s="1"/>
      <c r="I236" s="3"/>
      <c r="J236" s="4"/>
      <c r="K236" s="5"/>
      <c r="L236" s="5"/>
      <c r="N236" s="6"/>
    </row>
    <row r="237" spans="1:14" ht="20">
      <c r="A237" s="1"/>
      <c r="B237" s="1"/>
      <c r="C237" s="4"/>
      <c r="D237" s="4"/>
      <c r="E237" s="4"/>
      <c r="F237" s="4"/>
      <c r="G237" s="1"/>
      <c r="H237" s="1"/>
      <c r="I237" s="3"/>
      <c r="J237" s="4"/>
      <c r="K237" s="5"/>
      <c r="L237" s="5"/>
      <c r="N237" s="6"/>
    </row>
    <row r="238" spans="1:14" ht="20">
      <c r="A238" s="1"/>
      <c r="B238" s="1"/>
      <c r="C238" s="4"/>
      <c r="D238" s="4"/>
      <c r="E238" s="4"/>
      <c r="F238" s="4"/>
      <c r="G238" s="1"/>
      <c r="H238" s="1"/>
      <c r="I238" s="3"/>
      <c r="J238" s="4"/>
      <c r="K238" s="5"/>
      <c r="L238" s="5"/>
      <c r="N238" s="6"/>
    </row>
    <row r="239" spans="1:14" ht="20">
      <c r="A239" s="1"/>
      <c r="B239" s="1"/>
      <c r="C239" s="4"/>
      <c r="D239" s="4"/>
      <c r="E239" s="4"/>
      <c r="F239" s="4"/>
      <c r="G239" s="1"/>
      <c r="H239" s="1"/>
      <c r="I239" s="3"/>
      <c r="J239" s="4"/>
      <c r="K239" s="5"/>
      <c r="L239" s="5"/>
      <c r="N239" s="6"/>
    </row>
    <row r="240" spans="1:14" ht="20">
      <c r="A240" s="1"/>
      <c r="B240" s="1"/>
      <c r="C240" s="4"/>
      <c r="D240" s="4"/>
      <c r="E240" s="4"/>
      <c r="F240" s="4"/>
      <c r="G240" s="1"/>
      <c r="H240" s="1"/>
      <c r="I240" s="3"/>
      <c r="J240" s="4"/>
      <c r="K240" s="5"/>
      <c r="L240" s="5"/>
      <c r="N240" s="6"/>
    </row>
    <row r="241" spans="1:14" ht="20">
      <c r="A241" s="1"/>
      <c r="B241" s="1"/>
      <c r="C241" s="4"/>
      <c r="D241" s="4"/>
      <c r="E241" s="4"/>
      <c r="F241" s="4"/>
      <c r="G241" s="1"/>
      <c r="H241" s="1"/>
      <c r="I241" s="3"/>
      <c r="J241" s="4"/>
      <c r="K241" s="5"/>
      <c r="L241" s="5"/>
      <c r="N241" s="6"/>
    </row>
    <row r="242" spans="1:14" ht="20">
      <c r="A242" s="1"/>
      <c r="B242" s="1"/>
      <c r="C242" s="4"/>
      <c r="D242" s="4"/>
      <c r="E242" s="4"/>
      <c r="F242" s="4"/>
      <c r="G242" s="1"/>
      <c r="H242" s="1"/>
      <c r="I242" s="3"/>
      <c r="J242" s="4"/>
      <c r="K242" s="5"/>
      <c r="L242" s="5"/>
      <c r="N242" s="6"/>
    </row>
    <row r="243" spans="1:14" ht="20">
      <c r="A243" s="1"/>
      <c r="B243" s="1"/>
      <c r="C243" s="4"/>
      <c r="D243" s="4"/>
      <c r="E243" s="4"/>
      <c r="F243" s="4"/>
      <c r="G243" s="1"/>
      <c r="H243" s="1"/>
      <c r="I243" s="3"/>
      <c r="J243" s="4"/>
      <c r="K243" s="5"/>
      <c r="L243" s="5"/>
      <c r="N243" s="6"/>
    </row>
    <row r="244" spans="1:14" ht="20">
      <c r="A244" s="1"/>
      <c r="B244" s="1"/>
      <c r="C244" s="4"/>
      <c r="D244" s="4"/>
      <c r="E244" s="4"/>
      <c r="F244" s="4"/>
      <c r="G244" s="1"/>
      <c r="H244" s="1"/>
      <c r="I244" s="3"/>
      <c r="J244" s="4"/>
      <c r="K244" s="5"/>
      <c r="L244" s="5"/>
      <c r="N244" s="6"/>
    </row>
    <row r="245" spans="1:14" ht="20">
      <c r="A245" s="1"/>
      <c r="B245" s="1"/>
      <c r="C245" s="4"/>
      <c r="D245" s="4"/>
      <c r="E245" s="4"/>
      <c r="F245" s="4"/>
      <c r="G245" s="1"/>
      <c r="H245" s="1"/>
      <c r="I245" s="3"/>
      <c r="J245" s="4"/>
      <c r="K245" s="5"/>
      <c r="L245" s="5"/>
      <c r="N245" s="6"/>
    </row>
    <row r="246" spans="1:14" ht="20">
      <c r="A246" s="1"/>
      <c r="B246" s="1"/>
      <c r="C246" s="4"/>
      <c r="D246" s="4"/>
      <c r="E246" s="4"/>
      <c r="F246" s="4"/>
      <c r="G246" s="1"/>
      <c r="H246" s="1"/>
      <c r="I246" s="3"/>
      <c r="J246" s="4"/>
      <c r="K246" s="5"/>
      <c r="L246" s="5"/>
      <c r="N246" s="6"/>
    </row>
    <row r="247" spans="1:14" ht="20">
      <c r="A247" s="1"/>
      <c r="B247" s="1"/>
      <c r="C247" s="4"/>
      <c r="D247" s="4"/>
      <c r="E247" s="4"/>
      <c r="F247" s="4"/>
      <c r="G247" s="1"/>
      <c r="H247" s="1"/>
      <c r="I247" s="3"/>
      <c r="J247" s="4"/>
      <c r="K247" s="5"/>
      <c r="L247" s="5"/>
      <c r="N247" s="6"/>
    </row>
    <row r="248" spans="1:14" ht="20">
      <c r="A248" s="1"/>
      <c r="B248" s="1"/>
      <c r="C248" s="4"/>
      <c r="D248" s="4"/>
      <c r="E248" s="4"/>
      <c r="F248" s="4"/>
      <c r="G248" s="1"/>
      <c r="H248" s="1"/>
      <c r="I248" s="3"/>
      <c r="J248" s="4"/>
      <c r="K248" s="5"/>
      <c r="L248" s="5"/>
      <c r="N248" s="6"/>
    </row>
    <row r="249" spans="1:14" ht="20">
      <c r="A249" s="1"/>
      <c r="B249" s="1"/>
      <c r="C249" s="4"/>
      <c r="D249" s="4"/>
      <c r="E249" s="4"/>
      <c r="F249" s="4"/>
      <c r="G249" s="1"/>
      <c r="H249" s="1"/>
      <c r="I249" s="3"/>
      <c r="J249" s="4"/>
      <c r="K249" s="5"/>
      <c r="L249" s="5"/>
      <c r="N249" s="6"/>
    </row>
    <row r="250" spans="1:14" ht="20">
      <c r="A250" s="1"/>
      <c r="B250" s="1"/>
      <c r="C250" s="4"/>
      <c r="D250" s="4"/>
      <c r="E250" s="4"/>
      <c r="F250" s="4"/>
      <c r="G250" s="1"/>
      <c r="H250" s="1"/>
      <c r="I250" s="3"/>
      <c r="J250" s="4"/>
      <c r="K250" s="5"/>
      <c r="L250" s="5"/>
      <c r="N250" s="6"/>
    </row>
    <row r="251" spans="1:14" ht="20">
      <c r="A251" s="1"/>
      <c r="B251" s="1"/>
      <c r="C251" s="4"/>
      <c r="D251" s="4"/>
      <c r="E251" s="4"/>
      <c r="F251" s="4"/>
      <c r="G251" s="1"/>
      <c r="H251" s="1"/>
      <c r="I251" s="3"/>
      <c r="J251" s="4"/>
      <c r="K251" s="5"/>
      <c r="L251" s="5"/>
      <c r="N251" s="6"/>
    </row>
    <row r="252" spans="1:14" ht="20">
      <c r="A252" s="1"/>
      <c r="B252" s="1"/>
      <c r="C252" s="4"/>
      <c r="D252" s="4"/>
      <c r="E252" s="4"/>
      <c r="F252" s="4"/>
      <c r="G252" s="1"/>
      <c r="H252" s="1"/>
      <c r="I252" s="3"/>
      <c r="J252" s="4"/>
      <c r="K252" s="5"/>
      <c r="L252" s="5"/>
      <c r="N252" s="6"/>
    </row>
    <row r="253" spans="1:14" ht="20">
      <c r="A253" s="1"/>
      <c r="B253" s="1"/>
      <c r="C253" s="4"/>
      <c r="D253" s="4"/>
      <c r="E253" s="4"/>
      <c r="F253" s="4"/>
      <c r="G253" s="1"/>
      <c r="H253" s="1"/>
      <c r="I253" s="3"/>
      <c r="J253" s="4"/>
      <c r="K253" s="5"/>
      <c r="L253" s="5"/>
      <c r="N253" s="6"/>
    </row>
    <row r="254" spans="1:14" ht="20">
      <c r="A254" s="1"/>
      <c r="B254" s="1"/>
      <c r="C254" s="4"/>
      <c r="D254" s="4"/>
      <c r="E254" s="4"/>
      <c r="F254" s="4"/>
      <c r="G254" s="1"/>
      <c r="H254" s="1"/>
      <c r="I254" s="3"/>
      <c r="J254" s="4"/>
      <c r="K254" s="5"/>
      <c r="L254" s="5"/>
      <c r="N254" s="6"/>
    </row>
    <row r="255" spans="1:14" ht="20">
      <c r="A255" s="1"/>
      <c r="B255" s="1"/>
      <c r="C255" s="4"/>
      <c r="D255" s="4"/>
      <c r="E255" s="4"/>
      <c r="F255" s="4"/>
      <c r="G255" s="1"/>
      <c r="H255" s="1"/>
      <c r="I255" s="3"/>
      <c r="J255" s="4"/>
      <c r="K255" s="5"/>
      <c r="L255" s="5"/>
      <c r="N255" s="6"/>
    </row>
    <row r="256" spans="1:14" ht="20">
      <c r="A256" s="1"/>
      <c r="B256" s="1"/>
      <c r="C256" s="4"/>
      <c r="D256" s="4"/>
      <c r="E256" s="4"/>
      <c r="F256" s="4"/>
      <c r="G256" s="1"/>
      <c r="H256" s="1"/>
      <c r="I256" s="3"/>
      <c r="J256" s="4"/>
      <c r="K256" s="5"/>
      <c r="L256" s="5"/>
      <c r="N256" s="6"/>
    </row>
    <row r="257" spans="1:14" ht="20">
      <c r="A257" s="1"/>
      <c r="B257" s="1"/>
      <c r="C257" s="4"/>
      <c r="D257" s="4"/>
      <c r="E257" s="4"/>
      <c r="F257" s="4"/>
      <c r="G257" s="1"/>
      <c r="H257" s="1"/>
      <c r="I257" s="3"/>
      <c r="J257" s="4"/>
      <c r="K257" s="5"/>
      <c r="L257" s="5"/>
      <c r="N257" s="6"/>
    </row>
    <row r="258" spans="1:14" ht="20">
      <c r="A258" s="1"/>
      <c r="B258" s="1"/>
      <c r="C258" s="4"/>
      <c r="D258" s="4"/>
      <c r="E258" s="4"/>
      <c r="F258" s="4"/>
      <c r="G258" s="1"/>
      <c r="H258" s="1"/>
      <c r="I258" s="3"/>
      <c r="J258" s="4"/>
      <c r="K258" s="5"/>
      <c r="L258" s="5"/>
      <c r="N258" s="6"/>
    </row>
    <row r="259" spans="1:14" ht="20">
      <c r="A259" s="1"/>
      <c r="B259" s="1"/>
      <c r="C259" s="4"/>
      <c r="D259" s="4"/>
      <c r="E259" s="4"/>
      <c r="F259" s="4"/>
      <c r="G259" s="1"/>
      <c r="H259" s="1"/>
      <c r="I259" s="3"/>
      <c r="J259" s="4"/>
      <c r="K259" s="5"/>
      <c r="L259" s="5"/>
      <c r="N259" s="6"/>
    </row>
    <row r="260" spans="1:14" ht="20">
      <c r="A260" s="1"/>
      <c r="B260" s="1"/>
      <c r="C260" s="4"/>
      <c r="D260" s="4"/>
      <c r="E260" s="4"/>
      <c r="F260" s="4"/>
      <c r="G260" s="1"/>
      <c r="H260" s="1"/>
      <c r="I260" s="3"/>
      <c r="J260" s="4"/>
      <c r="K260" s="5"/>
      <c r="L260" s="5"/>
      <c r="N260" s="6"/>
    </row>
    <row r="261" spans="1:14" ht="20">
      <c r="A261" s="1"/>
      <c r="B261" s="1"/>
      <c r="C261" s="4"/>
      <c r="D261" s="4"/>
      <c r="E261" s="4"/>
      <c r="F261" s="4"/>
      <c r="G261" s="1"/>
      <c r="H261" s="1"/>
      <c r="I261" s="3"/>
      <c r="J261" s="4"/>
      <c r="K261" s="5"/>
      <c r="L261" s="5"/>
      <c r="N261" s="6"/>
    </row>
    <row r="262" spans="1:14" ht="20">
      <c r="A262" s="1"/>
      <c r="B262" s="1"/>
      <c r="C262" s="4"/>
      <c r="D262" s="4"/>
      <c r="E262" s="4"/>
      <c r="F262" s="4"/>
      <c r="G262" s="1"/>
      <c r="H262" s="1"/>
      <c r="I262" s="3"/>
      <c r="J262" s="4"/>
      <c r="K262" s="5"/>
      <c r="L262" s="5"/>
      <c r="N262" s="6"/>
    </row>
    <row r="263" spans="1:14" ht="20">
      <c r="A263" s="1"/>
      <c r="B263" s="1"/>
      <c r="C263" s="4"/>
      <c r="D263" s="4"/>
      <c r="E263" s="4"/>
      <c r="F263" s="4"/>
      <c r="G263" s="1"/>
      <c r="H263" s="1"/>
      <c r="I263" s="3"/>
      <c r="J263" s="4"/>
      <c r="K263" s="5"/>
      <c r="L263" s="5"/>
      <c r="N263" s="6"/>
    </row>
    <row r="264" spans="1:14" ht="20">
      <c r="A264" s="1"/>
      <c r="B264" s="1"/>
      <c r="C264" s="4"/>
      <c r="D264" s="4"/>
      <c r="E264" s="4"/>
      <c r="F264" s="4"/>
      <c r="G264" s="1"/>
      <c r="H264" s="1"/>
      <c r="I264" s="3"/>
      <c r="J264" s="4"/>
      <c r="K264" s="5"/>
      <c r="L264" s="5"/>
      <c r="N264" s="6"/>
    </row>
    <row r="265" spans="1:14" ht="20">
      <c r="A265" s="1"/>
      <c r="B265" s="1"/>
      <c r="C265" s="4"/>
      <c r="D265" s="4"/>
      <c r="E265" s="4"/>
      <c r="F265" s="4"/>
      <c r="G265" s="1"/>
      <c r="H265" s="1"/>
      <c r="I265" s="3"/>
      <c r="J265" s="4"/>
      <c r="K265" s="5"/>
      <c r="L265" s="5"/>
      <c r="N265" s="6"/>
    </row>
    <row r="266" spans="1:14" ht="20">
      <c r="A266" s="1"/>
      <c r="B266" s="1"/>
      <c r="C266" s="4"/>
      <c r="D266" s="4"/>
      <c r="E266" s="4"/>
      <c r="F266" s="4"/>
      <c r="G266" s="1"/>
      <c r="H266" s="1"/>
      <c r="I266" s="3"/>
      <c r="J266" s="4"/>
      <c r="K266" s="5"/>
      <c r="L266" s="5"/>
      <c r="N266" s="6"/>
    </row>
    <row r="267" spans="1:14" ht="20">
      <c r="A267" s="1"/>
      <c r="B267" s="1"/>
      <c r="C267" s="4"/>
      <c r="D267" s="4"/>
      <c r="E267" s="4"/>
      <c r="F267" s="4"/>
      <c r="G267" s="1"/>
      <c r="H267" s="1"/>
      <c r="I267" s="3"/>
      <c r="J267" s="4"/>
      <c r="K267" s="5"/>
      <c r="L267" s="5"/>
      <c r="N267" s="6"/>
    </row>
    <row r="268" spans="1:14" ht="20">
      <c r="A268" s="1"/>
      <c r="B268" s="1"/>
      <c r="C268" s="4"/>
      <c r="D268" s="4"/>
      <c r="E268" s="4"/>
      <c r="F268" s="4"/>
      <c r="G268" s="1"/>
      <c r="H268" s="1"/>
      <c r="I268" s="3"/>
      <c r="J268" s="4"/>
      <c r="K268" s="5"/>
      <c r="L268" s="5"/>
      <c r="N268" s="6"/>
    </row>
    <row r="269" spans="1:14" ht="20">
      <c r="A269" s="1"/>
      <c r="B269" s="1"/>
      <c r="C269" s="4"/>
      <c r="D269" s="4"/>
      <c r="E269" s="4"/>
      <c r="F269" s="4"/>
      <c r="G269" s="1"/>
      <c r="H269" s="1"/>
      <c r="I269" s="3"/>
      <c r="J269" s="4"/>
      <c r="K269" s="5"/>
      <c r="L269" s="5"/>
      <c r="N269" s="6"/>
    </row>
    <row r="270" spans="1:14" ht="20">
      <c r="A270" s="1"/>
      <c r="B270" s="1"/>
      <c r="C270" s="4"/>
      <c r="D270" s="4"/>
      <c r="E270" s="4"/>
      <c r="F270" s="4"/>
      <c r="G270" s="1"/>
      <c r="H270" s="1"/>
      <c r="I270" s="3"/>
      <c r="J270" s="4"/>
      <c r="K270" s="5"/>
      <c r="L270" s="5"/>
      <c r="N270" s="6"/>
    </row>
    <row r="271" spans="1:14" ht="20">
      <c r="A271" s="1"/>
      <c r="B271" s="1"/>
      <c r="C271" s="4"/>
      <c r="D271" s="4"/>
      <c r="E271" s="4"/>
      <c r="F271" s="4"/>
      <c r="G271" s="1"/>
      <c r="H271" s="1"/>
      <c r="I271" s="3"/>
      <c r="J271" s="4"/>
      <c r="K271" s="5"/>
      <c r="L271" s="5"/>
      <c r="N271" s="6"/>
    </row>
    <row r="272" spans="1:14" ht="20">
      <c r="A272" s="1"/>
      <c r="B272" s="1"/>
      <c r="C272" s="4"/>
      <c r="D272" s="4"/>
      <c r="E272" s="4"/>
      <c r="F272" s="4"/>
      <c r="G272" s="1"/>
      <c r="H272" s="1"/>
      <c r="I272" s="3"/>
      <c r="J272" s="4"/>
      <c r="K272" s="5"/>
      <c r="L272" s="5"/>
      <c r="N272" s="6"/>
    </row>
    <row r="273" spans="1:14" ht="20">
      <c r="A273" s="1"/>
      <c r="B273" s="1"/>
      <c r="C273" s="4"/>
      <c r="D273" s="4"/>
      <c r="E273" s="4"/>
      <c r="F273" s="4"/>
      <c r="G273" s="1"/>
      <c r="H273" s="1"/>
      <c r="I273" s="3"/>
      <c r="J273" s="4"/>
      <c r="K273" s="5"/>
      <c r="L273" s="5"/>
      <c r="N273" s="6"/>
    </row>
    <row r="274" spans="1:14" ht="20">
      <c r="A274" s="1"/>
      <c r="B274" s="1"/>
      <c r="C274" s="4"/>
      <c r="D274" s="4"/>
      <c r="E274" s="4"/>
      <c r="F274" s="4"/>
      <c r="G274" s="1"/>
      <c r="H274" s="1"/>
      <c r="I274" s="3"/>
      <c r="J274" s="4"/>
      <c r="K274" s="5"/>
      <c r="L274" s="5"/>
      <c r="N274" s="6"/>
    </row>
    <row r="275" spans="1:14" ht="20">
      <c r="A275" s="1"/>
      <c r="B275" s="1"/>
      <c r="C275" s="4"/>
      <c r="D275" s="4"/>
      <c r="E275" s="4"/>
      <c r="F275" s="4"/>
      <c r="G275" s="1"/>
      <c r="H275" s="1"/>
      <c r="I275" s="3"/>
      <c r="J275" s="4"/>
      <c r="K275" s="5"/>
      <c r="L275" s="5"/>
      <c r="N275" s="6"/>
    </row>
    <row r="276" spans="1:14" ht="20">
      <c r="A276" s="1"/>
      <c r="B276" s="1"/>
      <c r="C276" s="4"/>
      <c r="D276" s="4"/>
      <c r="E276" s="4"/>
      <c r="F276" s="4"/>
      <c r="G276" s="1"/>
      <c r="H276" s="1"/>
      <c r="I276" s="3"/>
      <c r="J276" s="4"/>
      <c r="K276" s="5"/>
      <c r="L276" s="5"/>
      <c r="N276" s="6"/>
    </row>
    <row r="277" spans="1:14" ht="20">
      <c r="A277" s="1"/>
      <c r="B277" s="1"/>
      <c r="C277" s="4"/>
      <c r="D277" s="4"/>
      <c r="E277" s="4"/>
      <c r="F277" s="4"/>
      <c r="G277" s="1"/>
      <c r="H277" s="1"/>
      <c r="I277" s="3"/>
      <c r="J277" s="4"/>
      <c r="K277" s="5"/>
      <c r="L277" s="5"/>
      <c r="N277" s="6"/>
    </row>
    <row r="278" spans="1:14" ht="20">
      <c r="A278" s="1"/>
      <c r="B278" s="1"/>
      <c r="C278" s="4"/>
      <c r="D278" s="4"/>
      <c r="E278" s="4"/>
      <c r="F278" s="4"/>
      <c r="G278" s="1"/>
      <c r="H278" s="1"/>
      <c r="I278" s="3"/>
      <c r="J278" s="4"/>
      <c r="K278" s="5"/>
      <c r="L278" s="5"/>
      <c r="N278" s="6"/>
    </row>
    <row r="279" spans="1:14" ht="20">
      <c r="A279" s="1"/>
      <c r="B279" s="1"/>
      <c r="C279" s="4"/>
      <c r="D279" s="4"/>
      <c r="E279" s="4"/>
      <c r="F279" s="4"/>
      <c r="G279" s="1"/>
      <c r="H279" s="1"/>
      <c r="I279" s="3"/>
      <c r="J279" s="4"/>
      <c r="K279" s="5"/>
      <c r="L279" s="5"/>
      <c r="N279" s="6"/>
    </row>
    <row r="280" spans="1:14" ht="20">
      <c r="A280" s="1"/>
      <c r="B280" s="1"/>
      <c r="C280" s="4"/>
      <c r="D280" s="4"/>
      <c r="E280" s="4"/>
      <c r="F280" s="4"/>
      <c r="G280" s="1"/>
      <c r="H280" s="1"/>
      <c r="I280" s="3"/>
      <c r="J280" s="4"/>
      <c r="K280" s="5"/>
      <c r="L280" s="5"/>
      <c r="N280" s="6"/>
    </row>
    <row r="281" spans="1:14" ht="20">
      <c r="A281" s="1"/>
      <c r="B281" s="1"/>
      <c r="C281" s="4"/>
      <c r="D281" s="4"/>
      <c r="E281" s="4"/>
      <c r="F281" s="4"/>
      <c r="G281" s="1"/>
      <c r="H281" s="1"/>
      <c r="I281" s="3"/>
      <c r="J281" s="4"/>
      <c r="K281" s="5"/>
      <c r="L281" s="5"/>
      <c r="N281" s="6"/>
    </row>
    <row r="282" spans="1:14" ht="20">
      <c r="A282" s="1"/>
      <c r="B282" s="1"/>
      <c r="C282" s="4"/>
      <c r="D282" s="4"/>
      <c r="E282" s="4"/>
      <c r="F282" s="4"/>
      <c r="G282" s="1"/>
      <c r="H282" s="1"/>
      <c r="I282" s="3"/>
      <c r="J282" s="4"/>
      <c r="K282" s="5"/>
      <c r="L282" s="5"/>
      <c r="N282" s="6"/>
    </row>
    <row r="283" spans="1:14" ht="20">
      <c r="A283" s="1"/>
      <c r="B283" s="1"/>
      <c r="C283" s="4"/>
      <c r="D283" s="4"/>
      <c r="E283" s="4"/>
      <c r="F283" s="4"/>
      <c r="G283" s="1"/>
      <c r="H283" s="1"/>
      <c r="I283" s="3"/>
      <c r="J283" s="4"/>
      <c r="K283" s="5"/>
      <c r="L283" s="5"/>
      <c r="N283" s="6"/>
    </row>
    <row r="284" spans="1:14" ht="20">
      <c r="A284" s="1"/>
      <c r="B284" s="1"/>
      <c r="C284" s="4"/>
      <c r="D284" s="4"/>
      <c r="E284" s="4"/>
      <c r="F284" s="4"/>
      <c r="G284" s="1"/>
      <c r="H284" s="1"/>
      <c r="I284" s="3"/>
      <c r="J284" s="4"/>
      <c r="K284" s="5"/>
      <c r="L284" s="5"/>
      <c r="N284" s="6"/>
    </row>
    <row r="285" spans="1:14" ht="20">
      <c r="A285" s="1"/>
      <c r="B285" s="1"/>
      <c r="C285" s="4"/>
      <c r="D285" s="4"/>
      <c r="E285" s="4"/>
      <c r="F285" s="4"/>
      <c r="G285" s="1"/>
      <c r="H285" s="1"/>
      <c r="I285" s="3"/>
      <c r="J285" s="4"/>
      <c r="K285" s="5"/>
      <c r="L285" s="5"/>
      <c r="N285" s="6"/>
    </row>
    <row r="286" spans="1:14" ht="20">
      <c r="A286" s="1"/>
      <c r="B286" s="1"/>
      <c r="C286" s="4"/>
      <c r="D286" s="4"/>
      <c r="E286" s="4"/>
      <c r="F286" s="4"/>
      <c r="G286" s="1"/>
      <c r="H286" s="1"/>
      <c r="I286" s="3"/>
      <c r="J286" s="4"/>
      <c r="K286" s="5"/>
      <c r="L286" s="5"/>
      <c r="N286" s="6"/>
    </row>
    <row r="287" spans="1:14" ht="20">
      <c r="A287" s="1"/>
      <c r="B287" s="1"/>
      <c r="C287" s="4"/>
      <c r="D287" s="4"/>
      <c r="E287" s="4"/>
      <c r="F287" s="4"/>
      <c r="G287" s="1"/>
      <c r="H287" s="1"/>
      <c r="I287" s="3"/>
      <c r="J287" s="4"/>
      <c r="K287" s="5"/>
      <c r="L287" s="5"/>
      <c r="N287" s="6"/>
    </row>
    <row r="288" spans="1:14" ht="20">
      <c r="A288" s="1"/>
      <c r="B288" s="1"/>
      <c r="C288" s="4"/>
      <c r="D288" s="4"/>
      <c r="E288" s="4"/>
      <c r="F288" s="4"/>
      <c r="G288" s="1"/>
      <c r="H288" s="1"/>
      <c r="I288" s="3"/>
      <c r="J288" s="4"/>
      <c r="K288" s="5"/>
      <c r="L288" s="5"/>
      <c r="N288" s="6"/>
    </row>
    <row r="289" spans="1:14" ht="20">
      <c r="A289" s="1"/>
      <c r="B289" s="1"/>
      <c r="C289" s="4"/>
      <c r="D289" s="4"/>
      <c r="E289" s="4"/>
      <c r="F289" s="4"/>
      <c r="G289" s="1"/>
      <c r="H289" s="1"/>
      <c r="I289" s="3"/>
      <c r="J289" s="4"/>
      <c r="K289" s="5"/>
      <c r="L289" s="5"/>
      <c r="N289" s="6"/>
    </row>
    <row r="290" spans="1:14" ht="20">
      <c r="A290" s="1"/>
      <c r="B290" s="1"/>
      <c r="C290" s="4"/>
      <c r="D290" s="4"/>
      <c r="E290" s="4"/>
      <c r="F290" s="4"/>
      <c r="G290" s="1"/>
      <c r="H290" s="1"/>
      <c r="I290" s="3"/>
      <c r="J290" s="4"/>
      <c r="K290" s="5"/>
      <c r="L290" s="5"/>
      <c r="N290" s="6"/>
    </row>
    <row r="291" spans="1:14" ht="20">
      <c r="A291" s="1"/>
      <c r="B291" s="1"/>
      <c r="C291" s="4"/>
      <c r="D291" s="4"/>
      <c r="E291" s="4"/>
      <c r="F291" s="4"/>
      <c r="G291" s="1"/>
      <c r="H291" s="1"/>
      <c r="I291" s="3"/>
      <c r="J291" s="4"/>
      <c r="K291" s="5"/>
      <c r="L291" s="5"/>
      <c r="N291" s="6"/>
    </row>
    <row r="292" spans="1:14" ht="20">
      <c r="A292" s="1"/>
      <c r="B292" s="1"/>
      <c r="C292" s="4"/>
      <c r="D292" s="4"/>
      <c r="E292" s="4"/>
      <c r="F292" s="4"/>
      <c r="G292" s="1"/>
      <c r="H292" s="1"/>
      <c r="I292" s="3"/>
      <c r="J292" s="4"/>
      <c r="K292" s="5"/>
      <c r="L292" s="5"/>
      <c r="N292" s="6"/>
    </row>
    <row r="293" spans="1:14" ht="20">
      <c r="A293" s="1"/>
      <c r="B293" s="1"/>
      <c r="C293" s="4"/>
      <c r="D293" s="4"/>
      <c r="E293" s="4"/>
      <c r="F293" s="4"/>
      <c r="G293" s="1"/>
      <c r="H293" s="1"/>
      <c r="I293" s="3"/>
      <c r="J293" s="4"/>
      <c r="K293" s="5"/>
      <c r="L293" s="5"/>
      <c r="N293" s="6"/>
    </row>
    <row r="294" spans="1:14" ht="20">
      <c r="A294" s="1"/>
      <c r="B294" s="1"/>
      <c r="C294" s="4"/>
      <c r="D294" s="4"/>
      <c r="E294" s="4"/>
      <c r="F294" s="4"/>
      <c r="G294" s="1"/>
      <c r="H294" s="1"/>
      <c r="I294" s="3"/>
      <c r="J294" s="4"/>
      <c r="K294" s="5"/>
      <c r="L294" s="5"/>
      <c r="N294" s="6"/>
    </row>
    <row r="295" spans="1:14" ht="20">
      <c r="A295" s="1"/>
      <c r="B295" s="1"/>
      <c r="C295" s="4"/>
      <c r="D295" s="4"/>
      <c r="E295" s="4"/>
      <c r="F295" s="4"/>
      <c r="G295" s="1"/>
      <c r="H295" s="1"/>
      <c r="I295" s="3"/>
      <c r="J295" s="4"/>
      <c r="K295" s="5"/>
      <c r="L295" s="5"/>
      <c r="N295" s="6"/>
    </row>
    <row r="296" spans="1:14" ht="20">
      <c r="A296" s="1"/>
      <c r="B296" s="1"/>
      <c r="C296" s="4"/>
      <c r="D296" s="4"/>
      <c r="E296" s="4"/>
      <c r="F296" s="4"/>
      <c r="G296" s="1"/>
      <c r="H296" s="1"/>
      <c r="I296" s="3"/>
      <c r="J296" s="4"/>
      <c r="K296" s="5"/>
      <c r="L296" s="5"/>
      <c r="N296" s="6"/>
    </row>
    <row r="297" spans="1:14" ht="20">
      <c r="A297" s="1"/>
      <c r="B297" s="1"/>
      <c r="C297" s="4"/>
      <c r="D297" s="4"/>
      <c r="E297" s="4"/>
      <c r="F297" s="4"/>
      <c r="G297" s="1"/>
      <c r="H297" s="1"/>
      <c r="I297" s="3"/>
      <c r="J297" s="4"/>
      <c r="K297" s="5"/>
      <c r="L297" s="5"/>
      <c r="N297" s="6"/>
    </row>
    <row r="298" spans="1:14" ht="20">
      <c r="A298" s="1"/>
      <c r="B298" s="1"/>
      <c r="C298" s="4"/>
      <c r="D298" s="4"/>
      <c r="E298" s="4"/>
      <c r="F298" s="4"/>
      <c r="G298" s="1"/>
      <c r="H298" s="1"/>
      <c r="I298" s="3"/>
      <c r="J298" s="4"/>
      <c r="K298" s="5"/>
      <c r="L298" s="5"/>
      <c r="N298" s="6"/>
    </row>
    <row r="299" spans="1:14" ht="20">
      <c r="A299" s="1"/>
      <c r="B299" s="1"/>
      <c r="C299" s="4"/>
      <c r="D299" s="4"/>
      <c r="E299" s="4"/>
      <c r="F299" s="4"/>
      <c r="G299" s="1"/>
      <c r="H299" s="1"/>
      <c r="I299" s="3"/>
      <c r="J299" s="4"/>
      <c r="K299" s="5"/>
      <c r="L299" s="5"/>
      <c r="N299" s="6"/>
    </row>
    <row r="300" spans="1:14" ht="20">
      <c r="A300" s="1"/>
      <c r="B300" s="1"/>
      <c r="C300" s="4"/>
      <c r="D300" s="4"/>
      <c r="E300" s="4"/>
      <c r="F300" s="4"/>
      <c r="G300" s="1"/>
      <c r="H300" s="1"/>
      <c r="I300" s="3"/>
      <c r="J300" s="4"/>
      <c r="K300" s="5"/>
      <c r="L300" s="5"/>
      <c r="N300" s="6"/>
    </row>
    <row r="301" spans="1:14" ht="20">
      <c r="A301" s="1"/>
      <c r="B301" s="1"/>
      <c r="C301" s="4"/>
      <c r="D301" s="4"/>
      <c r="E301" s="4"/>
      <c r="F301" s="4"/>
      <c r="G301" s="1"/>
      <c r="H301" s="1"/>
      <c r="I301" s="3"/>
      <c r="J301" s="4"/>
      <c r="K301" s="5"/>
      <c r="L301" s="5"/>
      <c r="N301" s="6"/>
    </row>
    <row r="302" spans="1:14" ht="20">
      <c r="A302" s="1"/>
      <c r="B302" s="1"/>
      <c r="C302" s="4"/>
      <c r="D302" s="4"/>
      <c r="E302" s="4"/>
      <c r="F302" s="4"/>
      <c r="G302" s="1"/>
      <c r="H302" s="1"/>
      <c r="I302" s="3"/>
      <c r="J302" s="4"/>
      <c r="K302" s="5"/>
      <c r="L302" s="5"/>
      <c r="N302" s="6"/>
    </row>
    <row r="303" spans="1:14" ht="20">
      <c r="A303" s="1"/>
      <c r="B303" s="1"/>
      <c r="C303" s="4"/>
      <c r="D303" s="4"/>
      <c r="E303" s="4"/>
      <c r="F303" s="4"/>
      <c r="G303" s="1"/>
      <c r="H303" s="1"/>
      <c r="I303" s="3"/>
      <c r="J303" s="4"/>
      <c r="K303" s="5"/>
      <c r="L303" s="5"/>
      <c r="N303" s="6"/>
    </row>
    <row r="304" spans="1:14" ht="20">
      <c r="A304" s="1"/>
      <c r="B304" s="1"/>
      <c r="C304" s="4"/>
      <c r="D304" s="4"/>
      <c r="E304" s="4"/>
      <c r="F304" s="4"/>
      <c r="G304" s="1"/>
      <c r="H304" s="1"/>
      <c r="I304" s="3"/>
      <c r="J304" s="4"/>
      <c r="K304" s="5"/>
      <c r="L304" s="5"/>
      <c r="N304" s="6"/>
    </row>
    <row r="305" spans="1:14" ht="20">
      <c r="A305" s="1"/>
      <c r="B305" s="1"/>
      <c r="C305" s="4"/>
      <c r="D305" s="4"/>
      <c r="E305" s="4"/>
      <c r="F305" s="4"/>
      <c r="G305" s="1"/>
      <c r="H305" s="1"/>
      <c r="I305" s="3"/>
      <c r="J305" s="4"/>
      <c r="K305" s="5"/>
      <c r="L305" s="5"/>
      <c r="N305" s="6"/>
    </row>
    <row r="306" spans="1:14" ht="20">
      <c r="A306" s="1"/>
      <c r="B306" s="1"/>
      <c r="C306" s="4"/>
      <c r="D306" s="4"/>
      <c r="E306" s="4"/>
      <c r="F306" s="4"/>
      <c r="G306" s="1"/>
      <c r="H306" s="1"/>
      <c r="I306" s="3"/>
      <c r="J306" s="4"/>
      <c r="K306" s="5"/>
      <c r="L306" s="5"/>
      <c r="N306" s="6"/>
    </row>
    <row r="307" spans="1:14" ht="20">
      <c r="A307" s="1"/>
      <c r="B307" s="1"/>
      <c r="C307" s="4"/>
      <c r="D307" s="4"/>
      <c r="E307" s="4"/>
      <c r="F307" s="4"/>
      <c r="G307" s="1"/>
      <c r="H307" s="1"/>
      <c r="I307" s="3"/>
      <c r="J307" s="4"/>
      <c r="K307" s="5"/>
      <c r="L307" s="5"/>
      <c r="N307" s="6"/>
    </row>
    <row r="308" spans="1:14" ht="20">
      <c r="A308" s="1"/>
      <c r="B308" s="1"/>
      <c r="C308" s="4"/>
      <c r="D308" s="4"/>
      <c r="E308" s="4"/>
      <c r="F308" s="4"/>
      <c r="G308" s="1"/>
      <c r="H308" s="1"/>
      <c r="I308" s="3"/>
      <c r="J308" s="4"/>
      <c r="K308" s="5"/>
      <c r="L308" s="5"/>
      <c r="N308" s="6"/>
    </row>
    <row r="309" spans="1:14" ht="20">
      <c r="A309" s="1"/>
      <c r="B309" s="1"/>
      <c r="C309" s="4"/>
      <c r="D309" s="4"/>
      <c r="E309" s="4"/>
      <c r="F309" s="4"/>
      <c r="G309" s="1"/>
      <c r="H309" s="1"/>
      <c r="I309" s="3"/>
      <c r="J309" s="4"/>
      <c r="K309" s="5"/>
      <c r="L309" s="5"/>
      <c r="N309" s="6"/>
    </row>
    <row r="310" spans="1:14" ht="20">
      <c r="A310" s="1"/>
      <c r="B310" s="1"/>
      <c r="C310" s="4"/>
      <c r="D310" s="4"/>
      <c r="E310" s="4"/>
      <c r="F310" s="4"/>
      <c r="G310" s="1"/>
      <c r="H310" s="1"/>
      <c r="I310" s="3"/>
      <c r="J310" s="4"/>
      <c r="K310" s="5"/>
      <c r="L310" s="5"/>
      <c r="N310" s="6"/>
    </row>
    <row r="311" spans="1:14" ht="20">
      <c r="A311" s="1"/>
      <c r="B311" s="1"/>
      <c r="C311" s="4"/>
      <c r="D311" s="4"/>
      <c r="E311" s="4"/>
      <c r="F311" s="4"/>
      <c r="G311" s="1"/>
      <c r="H311" s="1"/>
      <c r="I311" s="3"/>
      <c r="J311" s="4"/>
      <c r="K311" s="5"/>
      <c r="L311" s="5"/>
      <c r="N311" s="6"/>
    </row>
    <row r="312" spans="1:14" ht="20">
      <c r="A312" s="1"/>
      <c r="B312" s="1"/>
      <c r="C312" s="4"/>
      <c r="D312" s="4"/>
      <c r="E312" s="4"/>
      <c r="F312" s="4"/>
      <c r="G312" s="1"/>
      <c r="H312" s="1"/>
      <c r="I312" s="3"/>
      <c r="J312" s="4"/>
      <c r="K312" s="5"/>
      <c r="L312" s="5"/>
      <c r="N312" s="6"/>
    </row>
    <row r="313" spans="1:14" ht="20">
      <c r="A313" s="1"/>
      <c r="B313" s="1"/>
      <c r="C313" s="4"/>
      <c r="D313" s="4"/>
      <c r="E313" s="4"/>
      <c r="F313" s="4"/>
      <c r="G313" s="1"/>
      <c r="H313" s="1"/>
      <c r="I313" s="3"/>
      <c r="J313" s="4"/>
      <c r="K313" s="5"/>
      <c r="L313" s="5"/>
      <c r="N313" s="6"/>
    </row>
    <row r="314" spans="1:14" ht="20">
      <c r="A314" s="1"/>
      <c r="B314" s="1"/>
      <c r="C314" s="4"/>
      <c r="D314" s="4"/>
      <c r="E314" s="4"/>
      <c r="F314" s="4"/>
      <c r="G314" s="1"/>
      <c r="H314" s="1"/>
      <c r="I314" s="3"/>
      <c r="J314" s="4"/>
      <c r="K314" s="5"/>
      <c r="L314" s="5"/>
      <c r="N314" s="6"/>
    </row>
    <row r="315" spans="1:14" ht="20">
      <c r="A315" s="1"/>
      <c r="B315" s="1"/>
      <c r="C315" s="4"/>
      <c r="D315" s="4"/>
      <c r="E315" s="4"/>
      <c r="F315" s="4"/>
      <c r="G315" s="1"/>
      <c r="H315" s="1"/>
      <c r="I315" s="3"/>
      <c r="J315" s="4"/>
      <c r="K315" s="5"/>
      <c r="L315" s="5"/>
      <c r="N315" s="6"/>
    </row>
    <row r="316" spans="1:14" ht="20">
      <c r="A316" s="1"/>
      <c r="B316" s="1"/>
      <c r="C316" s="4"/>
      <c r="D316" s="4"/>
      <c r="E316" s="4"/>
      <c r="F316" s="4"/>
      <c r="G316" s="1"/>
      <c r="H316" s="1"/>
      <c r="I316" s="3"/>
      <c r="J316" s="4"/>
      <c r="K316" s="5"/>
      <c r="L316" s="5"/>
      <c r="N316" s="6"/>
    </row>
    <row r="317" spans="1:14" ht="20">
      <c r="A317" s="1"/>
      <c r="B317" s="1"/>
      <c r="C317" s="4"/>
      <c r="D317" s="4"/>
      <c r="E317" s="4"/>
      <c r="F317" s="4"/>
      <c r="G317" s="1"/>
      <c r="H317" s="1"/>
      <c r="I317" s="3"/>
      <c r="J317" s="4"/>
      <c r="K317" s="5"/>
      <c r="L317" s="5"/>
      <c r="N317" s="6"/>
    </row>
    <row r="318" spans="1:14" ht="20">
      <c r="A318" s="1"/>
      <c r="B318" s="1"/>
      <c r="C318" s="4"/>
      <c r="D318" s="4"/>
      <c r="E318" s="4"/>
      <c r="F318" s="4"/>
      <c r="G318" s="1"/>
      <c r="H318" s="1"/>
      <c r="I318" s="3"/>
      <c r="J318" s="4"/>
      <c r="K318" s="5"/>
      <c r="L318" s="5"/>
      <c r="N318" s="6"/>
    </row>
    <row r="319" spans="1:14" ht="20">
      <c r="A319" s="1"/>
      <c r="B319" s="1"/>
      <c r="C319" s="4"/>
      <c r="D319" s="4"/>
      <c r="E319" s="4"/>
      <c r="F319" s="4"/>
      <c r="G319" s="1"/>
      <c r="H319" s="1"/>
      <c r="I319" s="3"/>
      <c r="J319" s="4"/>
      <c r="K319" s="5"/>
      <c r="L319" s="5"/>
      <c r="N319" s="6"/>
    </row>
    <row r="320" spans="1:14" ht="20">
      <c r="A320" s="1"/>
      <c r="B320" s="1"/>
      <c r="C320" s="4"/>
      <c r="D320" s="4"/>
      <c r="E320" s="4"/>
      <c r="F320" s="4"/>
      <c r="G320" s="1"/>
      <c r="H320" s="1"/>
      <c r="I320" s="3"/>
      <c r="J320" s="4"/>
      <c r="K320" s="5"/>
      <c r="L320" s="5"/>
      <c r="N320" s="6"/>
    </row>
    <row r="321" spans="1:14" ht="20">
      <c r="A321" s="1"/>
      <c r="B321" s="1"/>
      <c r="C321" s="4"/>
      <c r="D321" s="4"/>
      <c r="E321" s="4"/>
      <c r="F321" s="4"/>
      <c r="G321" s="1"/>
      <c r="H321" s="1"/>
      <c r="I321" s="3"/>
      <c r="J321" s="4"/>
      <c r="K321" s="5"/>
      <c r="L321" s="5"/>
      <c r="N321" s="6"/>
    </row>
    <row r="322" spans="1:14" ht="20">
      <c r="A322" s="1"/>
      <c r="B322" s="1"/>
      <c r="C322" s="4"/>
      <c r="D322" s="4"/>
      <c r="E322" s="4"/>
      <c r="F322" s="4"/>
      <c r="G322" s="1"/>
      <c r="H322" s="1"/>
      <c r="I322" s="3"/>
      <c r="J322" s="4"/>
      <c r="K322" s="5"/>
      <c r="L322" s="5"/>
      <c r="N322" s="6"/>
    </row>
    <row r="323" spans="1:14" ht="20">
      <c r="A323" s="1"/>
      <c r="B323" s="1"/>
      <c r="C323" s="4"/>
      <c r="D323" s="4"/>
      <c r="E323" s="4"/>
      <c r="F323" s="4"/>
      <c r="G323" s="1"/>
      <c r="H323" s="1"/>
      <c r="I323" s="3"/>
      <c r="J323" s="4"/>
      <c r="K323" s="5"/>
      <c r="L323" s="5"/>
      <c r="N323" s="6"/>
    </row>
    <row r="324" spans="1:14" ht="20">
      <c r="A324" s="1"/>
      <c r="B324" s="1"/>
      <c r="C324" s="4"/>
      <c r="D324" s="4"/>
      <c r="E324" s="4"/>
      <c r="F324" s="4"/>
      <c r="G324" s="1"/>
      <c r="H324" s="1"/>
      <c r="I324" s="3"/>
      <c r="J324" s="4"/>
      <c r="K324" s="5"/>
      <c r="L324" s="5"/>
      <c r="N324" s="6"/>
    </row>
    <row r="325" spans="1:14" ht="20">
      <c r="A325" s="1"/>
      <c r="B325" s="1"/>
      <c r="C325" s="4"/>
      <c r="D325" s="4"/>
      <c r="E325" s="4"/>
      <c r="F325" s="4"/>
      <c r="G325" s="1"/>
      <c r="H325" s="1"/>
      <c r="I325" s="3"/>
      <c r="J325" s="4"/>
      <c r="K325" s="5"/>
      <c r="L325" s="5"/>
      <c r="N325" s="6"/>
    </row>
    <row r="326" spans="1:14" ht="20">
      <c r="A326" s="1"/>
      <c r="B326" s="1"/>
      <c r="C326" s="4"/>
      <c r="D326" s="4"/>
      <c r="E326" s="4"/>
      <c r="F326" s="4"/>
      <c r="G326" s="1"/>
      <c r="H326" s="1"/>
      <c r="I326" s="3"/>
      <c r="J326" s="4"/>
      <c r="K326" s="5"/>
      <c r="L326" s="5"/>
      <c r="N326" s="6"/>
    </row>
    <row r="327" spans="1:14" ht="20">
      <c r="A327" s="1"/>
      <c r="B327" s="1"/>
      <c r="C327" s="4"/>
      <c r="D327" s="4"/>
      <c r="E327" s="4"/>
      <c r="F327" s="4"/>
      <c r="G327" s="1"/>
      <c r="H327" s="1"/>
      <c r="I327" s="3"/>
      <c r="J327" s="4"/>
      <c r="K327" s="5"/>
      <c r="L327" s="5"/>
      <c r="N327" s="6"/>
    </row>
    <row r="328" spans="1:14" ht="20">
      <c r="A328" s="1"/>
      <c r="B328" s="1"/>
      <c r="C328" s="4"/>
      <c r="D328" s="4"/>
      <c r="E328" s="4"/>
      <c r="F328" s="4"/>
      <c r="G328" s="1"/>
      <c r="H328" s="1"/>
      <c r="I328" s="3"/>
      <c r="J328" s="4"/>
      <c r="K328" s="5"/>
      <c r="L328" s="5"/>
      <c r="N328" s="6"/>
    </row>
    <row r="329" spans="1:14" ht="20">
      <c r="A329" s="1"/>
      <c r="B329" s="1"/>
      <c r="C329" s="4"/>
      <c r="D329" s="4"/>
      <c r="E329" s="4"/>
      <c r="F329" s="4"/>
      <c r="G329" s="1"/>
      <c r="H329" s="1"/>
      <c r="I329" s="3"/>
      <c r="J329" s="4"/>
      <c r="K329" s="5"/>
      <c r="L329" s="5"/>
      <c r="N329" s="6"/>
    </row>
    <row r="330" spans="1:14" ht="20">
      <c r="A330" s="1"/>
      <c r="B330" s="1"/>
      <c r="C330" s="4"/>
      <c r="D330" s="4"/>
      <c r="E330" s="4"/>
      <c r="F330" s="4"/>
      <c r="G330" s="1"/>
      <c r="H330" s="1"/>
      <c r="I330" s="3"/>
      <c r="J330" s="4"/>
      <c r="K330" s="5"/>
      <c r="L330" s="5"/>
      <c r="N330" s="6"/>
    </row>
    <row r="331" spans="1:14" ht="20">
      <c r="A331" s="1"/>
      <c r="B331" s="1"/>
      <c r="C331" s="4"/>
      <c r="D331" s="4"/>
      <c r="E331" s="4"/>
      <c r="F331" s="4"/>
      <c r="G331" s="1"/>
      <c r="H331" s="1"/>
      <c r="I331" s="3"/>
      <c r="J331" s="4"/>
      <c r="K331" s="5"/>
      <c r="L331" s="5"/>
      <c r="N331" s="6"/>
    </row>
    <row r="332" spans="1:14" ht="20">
      <c r="A332" s="1"/>
      <c r="B332" s="1"/>
      <c r="C332" s="4"/>
      <c r="D332" s="4"/>
      <c r="E332" s="4"/>
      <c r="F332" s="4"/>
      <c r="G332" s="1"/>
      <c r="H332" s="1"/>
      <c r="I332" s="3"/>
      <c r="J332" s="4"/>
      <c r="K332" s="5"/>
      <c r="L332" s="5"/>
      <c r="N332" s="6"/>
    </row>
    <row r="333" spans="1:14" ht="20">
      <c r="A333" s="1"/>
      <c r="B333" s="1"/>
      <c r="C333" s="4"/>
      <c r="D333" s="4"/>
      <c r="E333" s="4"/>
      <c r="F333" s="4"/>
      <c r="G333" s="1"/>
      <c r="H333" s="1"/>
      <c r="I333" s="3"/>
      <c r="J333" s="4"/>
      <c r="K333" s="5"/>
      <c r="L333" s="5"/>
      <c r="N333" s="6"/>
    </row>
    <row r="334" spans="1:14" ht="20">
      <c r="A334" s="1"/>
      <c r="B334" s="1"/>
      <c r="C334" s="4"/>
      <c r="D334" s="4"/>
      <c r="E334" s="4"/>
      <c r="F334" s="4"/>
      <c r="G334" s="1"/>
      <c r="H334" s="1"/>
      <c r="I334" s="3"/>
      <c r="J334" s="4"/>
      <c r="K334" s="5"/>
      <c r="L334" s="5"/>
      <c r="N334" s="6"/>
    </row>
    <row r="335" spans="1:14" ht="20">
      <c r="A335" s="1"/>
      <c r="B335" s="1"/>
      <c r="C335" s="4"/>
      <c r="D335" s="4"/>
      <c r="E335" s="4"/>
      <c r="F335" s="4"/>
      <c r="G335" s="1"/>
      <c r="H335" s="1"/>
      <c r="I335" s="3"/>
      <c r="J335" s="4"/>
      <c r="K335" s="5"/>
      <c r="L335" s="5"/>
      <c r="N335" s="6"/>
    </row>
    <row r="336" spans="1:14" ht="20">
      <c r="A336" s="1"/>
      <c r="B336" s="1"/>
      <c r="C336" s="4"/>
      <c r="D336" s="4"/>
      <c r="E336" s="4"/>
      <c r="F336" s="4"/>
      <c r="G336" s="1"/>
      <c r="H336" s="1"/>
      <c r="I336" s="3"/>
      <c r="J336" s="4"/>
      <c r="K336" s="5"/>
      <c r="L336" s="5"/>
      <c r="N336" s="6"/>
    </row>
    <row r="337" spans="1:14" ht="20">
      <c r="A337" s="1"/>
      <c r="B337" s="1"/>
      <c r="C337" s="4"/>
      <c r="D337" s="4"/>
      <c r="E337" s="4"/>
      <c r="F337" s="4"/>
      <c r="G337" s="1"/>
      <c r="H337" s="1"/>
      <c r="I337" s="3"/>
      <c r="J337" s="4"/>
      <c r="K337" s="5"/>
      <c r="L337" s="5"/>
      <c r="N337" s="6"/>
    </row>
    <row r="338" spans="1:14" ht="20">
      <c r="A338" s="1"/>
      <c r="B338" s="1"/>
      <c r="C338" s="4"/>
      <c r="D338" s="4"/>
      <c r="E338" s="4"/>
      <c r="F338" s="4"/>
      <c r="G338" s="1"/>
      <c r="H338" s="1"/>
      <c r="I338" s="3"/>
      <c r="J338" s="4"/>
      <c r="K338" s="5"/>
      <c r="L338" s="5"/>
      <c r="N338" s="6"/>
    </row>
    <row r="339" spans="1:14" ht="20">
      <c r="A339" s="1"/>
      <c r="B339" s="1"/>
      <c r="C339" s="4"/>
      <c r="D339" s="4"/>
      <c r="E339" s="4"/>
      <c r="F339" s="4"/>
      <c r="G339" s="1"/>
      <c r="H339" s="1"/>
      <c r="I339" s="3"/>
      <c r="J339" s="4"/>
      <c r="K339" s="5"/>
      <c r="L339" s="5"/>
      <c r="N339" s="6"/>
    </row>
    <row r="340" spans="1:14" ht="20">
      <c r="A340" s="1"/>
      <c r="B340" s="1"/>
      <c r="C340" s="4"/>
      <c r="D340" s="4"/>
      <c r="E340" s="4"/>
      <c r="F340" s="4"/>
      <c r="G340" s="1"/>
      <c r="H340" s="1"/>
      <c r="I340" s="3"/>
      <c r="J340" s="4"/>
      <c r="K340" s="5"/>
      <c r="L340" s="5"/>
      <c r="N340" s="6"/>
    </row>
    <row r="341" spans="1:14" ht="20">
      <c r="A341" s="1"/>
      <c r="B341" s="1"/>
      <c r="C341" s="4"/>
      <c r="D341" s="4"/>
      <c r="E341" s="4"/>
      <c r="F341" s="4"/>
      <c r="G341" s="1"/>
      <c r="H341" s="1"/>
      <c r="I341" s="3"/>
      <c r="J341" s="4"/>
      <c r="K341" s="5"/>
      <c r="L341" s="5"/>
      <c r="N341" s="6"/>
    </row>
    <row r="342" spans="1:14" ht="20">
      <c r="A342" s="1"/>
      <c r="B342" s="1"/>
      <c r="C342" s="4"/>
      <c r="D342" s="4"/>
      <c r="E342" s="4"/>
      <c r="F342" s="4"/>
      <c r="G342" s="1"/>
      <c r="H342" s="1"/>
      <c r="I342" s="3"/>
      <c r="J342" s="4"/>
      <c r="K342" s="5"/>
      <c r="L342" s="5"/>
      <c r="N342" s="6"/>
    </row>
    <row r="343" spans="1:14" ht="20">
      <c r="A343" s="1"/>
      <c r="B343" s="1"/>
      <c r="C343" s="4"/>
      <c r="D343" s="4"/>
      <c r="E343" s="4"/>
      <c r="F343" s="4"/>
      <c r="G343" s="1"/>
      <c r="H343" s="1"/>
      <c r="I343" s="3"/>
      <c r="J343" s="4"/>
      <c r="K343" s="5"/>
      <c r="L343" s="5"/>
      <c r="N343" s="6"/>
    </row>
    <row r="344" spans="1:14" ht="20">
      <c r="A344" s="1"/>
      <c r="B344" s="1"/>
      <c r="C344" s="4"/>
      <c r="D344" s="4"/>
      <c r="E344" s="4"/>
      <c r="F344" s="4"/>
      <c r="G344" s="1"/>
      <c r="H344" s="1"/>
      <c r="I344" s="3"/>
      <c r="J344" s="4"/>
      <c r="K344" s="5"/>
      <c r="L344" s="5"/>
      <c r="N344" s="6"/>
    </row>
    <row r="345" spans="1:14" ht="20">
      <c r="A345" s="1"/>
      <c r="B345" s="1"/>
      <c r="C345" s="4"/>
      <c r="D345" s="4"/>
      <c r="E345" s="4"/>
      <c r="F345" s="4"/>
      <c r="G345" s="1"/>
      <c r="H345" s="1"/>
      <c r="I345" s="3"/>
      <c r="J345" s="4"/>
      <c r="K345" s="5"/>
      <c r="L345" s="5"/>
      <c r="N345" s="6"/>
    </row>
    <row r="346" spans="1:14" ht="20">
      <c r="A346" s="1"/>
      <c r="B346" s="1"/>
      <c r="C346" s="4"/>
      <c r="D346" s="4"/>
      <c r="E346" s="4"/>
      <c r="F346" s="4"/>
      <c r="G346" s="1"/>
      <c r="H346" s="1"/>
      <c r="I346" s="3"/>
      <c r="J346" s="4"/>
      <c r="K346" s="5"/>
      <c r="L346" s="5"/>
      <c r="N346" s="6"/>
    </row>
    <row r="347" spans="1:14" ht="20">
      <c r="A347" s="1"/>
      <c r="B347" s="1"/>
      <c r="C347" s="4"/>
      <c r="D347" s="4"/>
      <c r="E347" s="4"/>
      <c r="F347" s="4"/>
      <c r="G347" s="1"/>
      <c r="H347" s="1"/>
      <c r="I347" s="3"/>
      <c r="J347" s="4"/>
      <c r="K347" s="5"/>
      <c r="L347" s="5"/>
      <c r="N347" s="6"/>
    </row>
    <row r="348" spans="1:14" ht="20">
      <c r="A348" s="1"/>
      <c r="B348" s="1"/>
      <c r="C348" s="4"/>
      <c r="D348" s="4"/>
      <c r="E348" s="4"/>
      <c r="F348" s="4"/>
      <c r="G348" s="1"/>
      <c r="H348" s="1"/>
      <c r="I348" s="3"/>
      <c r="J348" s="4"/>
      <c r="K348" s="5"/>
      <c r="L348" s="5"/>
      <c r="N348" s="6"/>
    </row>
    <row r="349" spans="1:14" ht="20">
      <c r="A349" s="1"/>
      <c r="B349" s="1"/>
      <c r="C349" s="4"/>
      <c r="D349" s="4"/>
      <c r="E349" s="4"/>
      <c r="F349" s="4"/>
      <c r="G349" s="1"/>
      <c r="H349" s="1"/>
      <c r="I349" s="3"/>
      <c r="J349" s="4"/>
      <c r="K349" s="5"/>
      <c r="L349" s="5"/>
      <c r="N349" s="6"/>
    </row>
    <row r="350" spans="1:14" ht="20">
      <c r="A350" s="1"/>
      <c r="B350" s="1"/>
      <c r="C350" s="4"/>
      <c r="D350" s="4"/>
      <c r="E350" s="4"/>
      <c r="F350" s="4"/>
      <c r="G350" s="1"/>
      <c r="H350" s="1"/>
      <c r="I350" s="3"/>
      <c r="J350" s="4"/>
      <c r="K350" s="5"/>
      <c r="L350" s="5"/>
      <c r="N350" s="6"/>
    </row>
    <row r="351" spans="1:14" ht="20">
      <c r="A351" s="1"/>
      <c r="B351" s="1"/>
      <c r="C351" s="4"/>
      <c r="D351" s="4"/>
      <c r="E351" s="4"/>
      <c r="F351" s="4"/>
      <c r="G351" s="1"/>
      <c r="H351" s="1"/>
      <c r="I351" s="3"/>
      <c r="J351" s="4"/>
      <c r="K351" s="5"/>
      <c r="L351" s="5"/>
      <c r="N351" s="6"/>
    </row>
    <row r="352" spans="1:14" ht="20">
      <c r="A352" s="1"/>
      <c r="B352" s="1"/>
      <c r="C352" s="4"/>
      <c r="D352" s="4"/>
      <c r="E352" s="4"/>
      <c r="F352" s="4"/>
      <c r="G352" s="1"/>
      <c r="H352" s="1"/>
      <c r="I352" s="3"/>
      <c r="J352" s="4"/>
      <c r="K352" s="5"/>
      <c r="L352" s="5"/>
      <c r="N352" s="6"/>
    </row>
    <row r="353" spans="1:14" ht="20">
      <c r="A353" s="1"/>
      <c r="B353" s="1"/>
      <c r="C353" s="4"/>
      <c r="D353" s="4"/>
      <c r="E353" s="4"/>
      <c r="F353" s="4"/>
      <c r="G353" s="1"/>
      <c r="H353" s="1"/>
      <c r="I353" s="3"/>
      <c r="J353" s="4"/>
      <c r="K353" s="5"/>
      <c r="L353" s="5"/>
      <c r="N353" s="6"/>
    </row>
    <row r="354" spans="1:14" ht="20">
      <c r="A354" s="1"/>
      <c r="B354" s="1"/>
      <c r="C354" s="4"/>
      <c r="D354" s="4"/>
      <c r="E354" s="4"/>
      <c r="F354" s="4"/>
      <c r="G354" s="1"/>
      <c r="H354" s="1"/>
      <c r="I354" s="3"/>
      <c r="J354" s="4"/>
      <c r="K354" s="5"/>
      <c r="L354" s="5"/>
      <c r="N354" s="6"/>
    </row>
    <row r="355" spans="1:14" ht="20">
      <c r="A355" s="1"/>
      <c r="B355" s="1"/>
      <c r="C355" s="4"/>
      <c r="D355" s="4"/>
      <c r="E355" s="4"/>
      <c r="F355" s="4"/>
      <c r="G355" s="1"/>
      <c r="H355" s="1"/>
      <c r="I355" s="3"/>
      <c r="J355" s="4"/>
      <c r="K355" s="5"/>
      <c r="L355" s="5"/>
      <c r="N355" s="6"/>
    </row>
    <row r="356" spans="1:14" ht="20">
      <c r="A356" s="1"/>
      <c r="B356" s="1"/>
      <c r="C356" s="4"/>
      <c r="D356" s="4"/>
      <c r="E356" s="4"/>
      <c r="F356" s="4"/>
      <c r="G356" s="1"/>
      <c r="H356" s="1"/>
      <c r="I356" s="3"/>
      <c r="J356" s="4"/>
      <c r="K356" s="5"/>
      <c r="L356" s="5"/>
      <c r="N356" s="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IT Journals 2016-17</vt:lpstr>
      <vt:lpstr>Packaging Journals 1016-17</vt:lpstr>
      <vt:lpstr>E-ship Journals 2016-17</vt:lpstr>
      <vt:lpstr>pre 2016-17 Baseline</vt:lpstr>
    </vt:vector>
  </TitlesOfParts>
  <Company>Cal Poly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Olsen</dc:creator>
  <cp:lastModifiedBy>Eric Olsen</cp:lastModifiedBy>
  <dcterms:created xsi:type="dcterms:W3CDTF">2017-04-06T20:14:21Z</dcterms:created>
  <dcterms:modified xsi:type="dcterms:W3CDTF">2017-06-12T22:30:26Z</dcterms:modified>
</cp:coreProperties>
</file>