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板明细（出）" sheetId="2" r:id="rId1"/>
    <sheet name="板明细（入） " sheetId="10" r:id="rId2"/>
    <sheet name="板汇总" sheetId="9" r:id="rId3"/>
    <sheet name="卷明细（开） " sheetId="11" r:id="rId4"/>
    <sheet name="卷明细（进）  " sheetId="12" r:id="rId5"/>
    <sheet name="卷汇总" sheetId="14" r:id="rId6"/>
  </sheets>
  <calcPr calcId="144525"/>
</workbook>
</file>

<file path=xl/sharedStrings.xml><?xml version="1.0" encoding="utf-8"?>
<sst xmlns="http://schemas.openxmlformats.org/spreadsheetml/2006/main" count="917" uniqueCount="88">
  <si>
    <t>品名</t>
  </si>
  <si>
    <t>规格</t>
  </si>
  <si>
    <t>宽</t>
  </si>
  <si>
    <t>数量</t>
  </si>
  <si>
    <t>理重</t>
  </si>
  <si>
    <t>单号</t>
  </si>
  <si>
    <t>1.13</t>
  </si>
  <si>
    <t>有花镀锌板</t>
  </si>
  <si>
    <t>0001</t>
  </si>
  <si>
    <t>无花镀锌板</t>
  </si>
  <si>
    <t>酸洗板</t>
  </si>
  <si>
    <t>0002</t>
  </si>
  <si>
    <t>冷板</t>
  </si>
  <si>
    <t>0003</t>
  </si>
  <si>
    <t>2.19</t>
  </si>
  <si>
    <t>捷荣</t>
  </si>
  <si>
    <t>2.24</t>
  </si>
  <si>
    <t>磊跟</t>
  </si>
  <si>
    <t>2.25</t>
  </si>
  <si>
    <t>州娇</t>
  </si>
  <si>
    <t>臻岳</t>
  </si>
  <si>
    <t>著程</t>
  </si>
  <si>
    <t>言兰</t>
  </si>
  <si>
    <t>储良</t>
  </si>
  <si>
    <t>未来</t>
  </si>
  <si>
    <t>2.26</t>
  </si>
  <si>
    <t>力谭</t>
  </si>
  <si>
    <t>超储</t>
  </si>
  <si>
    <t>继久</t>
  </si>
  <si>
    <t>闽祁</t>
  </si>
  <si>
    <t>铁阳</t>
  </si>
  <si>
    <t>固涛</t>
  </si>
  <si>
    <t>顺鼎</t>
  </si>
  <si>
    <t>蓝天</t>
  </si>
  <si>
    <t>斌利</t>
  </si>
  <si>
    <t>谭顺</t>
  </si>
  <si>
    <t>璐懿</t>
  </si>
  <si>
    <t>洲济</t>
  </si>
  <si>
    <t>傅玉</t>
  </si>
  <si>
    <t>允琨</t>
  </si>
  <si>
    <t>郝丹</t>
  </si>
  <si>
    <t>炎灸</t>
  </si>
  <si>
    <t>2.27</t>
  </si>
  <si>
    <t>鸿闻</t>
  </si>
  <si>
    <t>毅佐</t>
  </si>
  <si>
    <t>繆东</t>
  </si>
  <si>
    <t>帆涛</t>
  </si>
  <si>
    <t>育江</t>
  </si>
  <si>
    <t>锻成</t>
  </si>
  <si>
    <t>昊枫</t>
  </si>
  <si>
    <t>长流</t>
  </si>
  <si>
    <t>本意</t>
  </si>
  <si>
    <t>为盾</t>
  </si>
  <si>
    <t>锐兆</t>
  </si>
  <si>
    <t>祖芯</t>
  </si>
  <si>
    <t>晟登</t>
  </si>
  <si>
    <t>2.28</t>
  </si>
  <si>
    <t>随意</t>
  </si>
  <si>
    <t>祺冉</t>
  </si>
  <si>
    <t>锦可以</t>
  </si>
  <si>
    <t>贵钗</t>
  </si>
  <si>
    <t>良昊</t>
  </si>
  <si>
    <t>特吉源</t>
  </si>
  <si>
    <t>旺玄</t>
  </si>
  <si>
    <t>杏启</t>
  </si>
  <si>
    <t>伟举</t>
  </si>
  <si>
    <t>有际</t>
  </si>
  <si>
    <t>新墩祥</t>
  </si>
  <si>
    <t>郡满</t>
  </si>
  <si>
    <t>典实</t>
  </si>
  <si>
    <t>29</t>
  </si>
  <si>
    <t>协和</t>
  </si>
  <si>
    <t>鞍钢</t>
  </si>
  <si>
    <t>酒钢</t>
  </si>
  <si>
    <t>岱鸿</t>
  </si>
  <si>
    <t>厚度</t>
  </si>
  <si>
    <t>张数</t>
  </si>
  <si>
    <t>重量</t>
  </si>
  <si>
    <t>钢厂</t>
  </si>
  <si>
    <t>1250</t>
  </si>
  <si>
    <t>1500</t>
  </si>
  <si>
    <t>1000</t>
  </si>
  <si>
    <t>2.88酒钢</t>
  </si>
  <si>
    <t>1.37</t>
  </si>
  <si>
    <t>1.18</t>
  </si>
  <si>
    <t>本钢</t>
  </si>
  <si>
    <t>余量</t>
  </si>
  <si>
    <t>合计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</si>
</sst>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0_ "/>
    <numFmt numFmtId="41" formatCode="_ * #,##0_ ;_ * \-#,##0_ ;_ * &quot;-&quot;_ ;_ @_ "/>
    <numFmt numFmtId="178" formatCode="0_ "/>
  </numFmts>
  <fonts count="3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8"/>
      <color theme="1"/>
      <name val="宋体"/>
      <charset val="134"/>
    </font>
    <font>
      <sz val="18"/>
      <color theme="1"/>
      <name val="Tahoma"/>
      <charset val="134"/>
    </font>
    <font>
      <sz val="18"/>
      <color rgb="FFFF0000"/>
      <name val="Tahoma"/>
      <charset val="134"/>
    </font>
    <font>
      <b/>
      <sz val="18"/>
      <color theme="1"/>
      <name val="Tahoma"/>
      <charset val="134"/>
    </font>
    <font>
      <b/>
      <sz val="18"/>
      <name val="Tahoma"/>
      <charset val="134"/>
    </font>
    <font>
      <b/>
      <sz val="16"/>
      <color theme="1"/>
      <name val="宋体"/>
      <charset val="134"/>
    </font>
    <font>
      <b/>
      <sz val="16"/>
      <color theme="1"/>
      <name val="Tahoma"/>
      <charset val="134"/>
    </font>
    <font>
      <sz val="11"/>
      <color rgb="FFFF0000"/>
      <name val="Tahoma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8"/>
      <color rgb="FFFF0000"/>
      <name val="Tahom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36" fillId="22" borderId="7" applyNumberFormat="0" applyAlignment="0" applyProtection="0">
      <alignment vertical="center"/>
    </xf>
    <xf numFmtId="0" fontId="31" fillId="30" borderId="12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49" applyFont="1" applyFill="1" applyBorder="1" applyAlignment="1">
      <alignment horizontal="center"/>
    </xf>
    <xf numFmtId="0" fontId="6" fillId="2" borderId="2" xfId="49" applyFont="1" applyFill="1" applyBorder="1" applyAlignment="1">
      <alignment horizontal="center"/>
    </xf>
    <xf numFmtId="0" fontId="5" fillId="2" borderId="2" xfId="49" applyFont="1" applyFill="1" applyBorder="1" applyAlignment="1">
      <alignment horizontal="center"/>
    </xf>
    <xf numFmtId="0" fontId="5" fillId="3" borderId="3" xfId="49" applyFont="1" applyFill="1" applyBorder="1" applyAlignment="1">
      <alignment horizontal="center" vertical="center"/>
    </xf>
    <xf numFmtId="178" fontId="3" fillId="3" borderId="3" xfId="49" applyNumberFormat="1" applyFont="1" applyFill="1" applyBorder="1" applyAlignment="1">
      <alignment horizontal="center"/>
    </xf>
    <xf numFmtId="178" fontId="4" fillId="3" borderId="3" xfId="49" applyNumberFormat="1" applyFont="1" applyFill="1" applyBorder="1" applyAlignment="1">
      <alignment horizontal="center"/>
    </xf>
    <xf numFmtId="177" fontId="7" fillId="2" borderId="3" xfId="0" applyNumberFormat="1" applyFont="1" applyFill="1" applyBorder="1" applyAlignment="1">
      <alignment horizontal="center"/>
    </xf>
    <xf numFmtId="178" fontId="7" fillId="0" borderId="3" xfId="0" applyNumberFormat="1" applyFont="1" applyFill="1" applyBorder="1" applyAlignment="1">
      <alignment horizontal="center"/>
    </xf>
    <xf numFmtId="177" fontId="7" fillId="4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177" fontId="7" fillId="5" borderId="3" xfId="0" applyNumberFormat="1" applyFont="1" applyFill="1" applyBorder="1" applyAlignment="1">
      <alignment horizontal="center"/>
    </xf>
    <xf numFmtId="0" fontId="4" fillId="0" borderId="3" xfId="0" applyFont="1" applyBorder="1">
      <alignment vertical="center"/>
    </xf>
    <xf numFmtId="176" fontId="8" fillId="0" borderId="0" xfId="0" applyNumberFormat="1" applyFont="1" applyFill="1" applyAlignment="1"/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/>
    <xf numFmtId="0" fontId="9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178" fontId="7" fillId="0" borderId="0" xfId="0" applyNumberFormat="1" applyFont="1" applyFill="1" applyAlignment="1"/>
    <xf numFmtId="177" fontId="7" fillId="6" borderId="3" xfId="0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3" borderId="3" xfId="49" applyFont="1" applyFill="1" applyBorder="1" applyAlignment="1">
      <alignment horizontal="center" vertical="center"/>
    </xf>
    <xf numFmtId="178" fontId="1" fillId="3" borderId="3" xfId="49" applyNumberFormat="1" applyFont="1" applyFill="1" applyBorder="1" applyAlignment="1">
      <alignment horizontal="center"/>
    </xf>
    <xf numFmtId="178" fontId="12" fillId="0" borderId="3" xfId="0" applyNumberFormat="1" applyFont="1" applyFill="1" applyBorder="1" applyAlignment="1">
      <alignment horizontal="center"/>
    </xf>
    <xf numFmtId="176" fontId="13" fillId="0" borderId="0" xfId="0" applyNumberFormat="1" applyFont="1" applyFill="1" applyAlignment="1"/>
    <xf numFmtId="0" fontId="1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178" fontId="15" fillId="0" borderId="0" xfId="0" applyNumberFormat="1" applyFont="1" applyFill="1" applyAlignment="1">
      <alignment horizontal="center" vertical="center"/>
    </xf>
    <xf numFmtId="178" fontId="16" fillId="0" borderId="0" xfId="0" applyNumberFormat="1" applyFont="1" applyFill="1" applyAlignment="1"/>
    <xf numFmtId="0" fontId="5" fillId="3" borderId="4" xfId="49" applyFont="1" applyFill="1" applyBorder="1" applyAlignment="1">
      <alignment horizontal="center" vertical="center"/>
    </xf>
    <xf numFmtId="176" fontId="16" fillId="0" borderId="0" xfId="0" applyNumberFormat="1" applyFont="1" applyFill="1" applyAlignment="1"/>
    <xf numFmtId="178" fontId="14" fillId="0" borderId="0" xfId="0" applyNumberFormat="1" applyFont="1" applyFill="1" applyAlignment="1"/>
    <xf numFmtId="178" fontId="7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vertical="center"/>
    </xf>
    <xf numFmtId="177" fontId="14" fillId="6" borderId="3" xfId="0" applyNumberFormat="1" applyFont="1" applyFill="1" applyBorder="1" applyAlignment="1">
      <alignment horizontal="center"/>
    </xf>
    <xf numFmtId="0" fontId="11" fillId="3" borderId="4" xfId="49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78" fontId="0" fillId="0" borderId="0" xfId="0" applyNumberFormat="1" applyAlignment="1">
      <alignment vertical="center"/>
    </xf>
    <xf numFmtId="49" fontId="17" fillId="0" borderId="0" xfId="0" applyNumberFormat="1" applyFont="1">
      <alignment vertical="center"/>
    </xf>
    <xf numFmtId="177" fontId="17" fillId="0" borderId="0" xfId="0" applyNumberFormat="1" applyFont="1">
      <alignment vertical="center"/>
    </xf>
    <xf numFmtId="178" fontId="17" fillId="0" borderId="0" xfId="0" applyNumberFormat="1" applyFont="1" applyAlignmen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5"/>
  <sheetViews>
    <sheetView tabSelected="1" zoomScale="115" zoomScaleNormal="115" workbookViewId="0">
      <pane ySplit="1" topLeftCell="A153" activePane="bottomLeft" state="frozen"/>
      <selection/>
      <selection pane="bottomLeft" activeCell="B176" sqref="B176"/>
    </sheetView>
  </sheetViews>
  <sheetFormatPr defaultColWidth="9" defaultRowHeight="13.5"/>
  <cols>
    <col min="1" max="1" width="9" style="29"/>
    <col min="2" max="2" width="10.5" customWidth="1"/>
    <col min="3" max="3" width="9" style="30"/>
    <col min="4" max="4" width="9" style="56"/>
    <col min="6" max="6" width="10.375" style="30"/>
    <col min="7" max="7" width="9" style="29" hidden="1" customWidth="1"/>
    <col min="8" max="8" width="9" style="57"/>
  </cols>
  <sheetData>
    <row r="1" spans="2:10">
      <c r="B1" t="s">
        <v>0</v>
      </c>
      <c r="C1" s="30" t="s">
        <v>1</v>
      </c>
      <c r="D1" s="56" t="s">
        <v>2</v>
      </c>
      <c r="E1" t="s">
        <v>3</v>
      </c>
      <c r="F1" s="30" t="s">
        <v>4</v>
      </c>
      <c r="G1" s="29" t="s">
        <v>5</v>
      </c>
      <c r="J1" s="32"/>
    </row>
    <row r="2" spans="1:7">
      <c r="A2" s="29" t="s">
        <v>6</v>
      </c>
      <c r="B2" t="s">
        <v>7</v>
      </c>
      <c r="C2" s="30">
        <v>3</v>
      </c>
      <c r="D2" s="56">
        <v>1250</v>
      </c>
      <c r="E2">
        <v>10</v>
      </c>
      <c r="F2" s="30">
        <f>C2*D2/1000*_xlfn.IFS(D2=1000,2,D2=1250,2.5,D2=1500,3)*7.85*E2</f>
        <v>735.9375</v>
      </c>
      <c r="G2" s="31" t="s">
        <v>8</v>
      </c>
    </row>
    <row r="3" spans="2:11">
      <c r="B3" t="s">
        <v>9</v>
      </c>
      <c r="C3" s="30">
        <v>1.15</v>
      </c>
      <c r="D3" s="56">
        <v>1250</v>
      </c>
      <c r="E3">
        <v>50</v>
      </c>
      <c r="F3" s="30">
        <f>C3*D3/1000*_xlfn.IFS(D3=1000,2,D3=1250,2.5,D3=1500,3)*7.85*E3</f>
        <v>1410.546875</v>
      </c>
      <c r="G3" s="31"/>
      <c r="J3" s="30"/>
      <c r="K3" s="29"/>
    </row>
    <row r="4" spans="2:7">
      <c r="B4" t="s">
        <v>10</v>
      </c>
      <c r="C4" s="30">
        <v>4</v>
      </c>
      <c r="D4" s="56">
        <v>1250</v>
      </c>
      <c r="E4">
        <v>10</v>
      </c>
      <c r="F4" s="30">
        <f t="shared" ref="F4:F26" si="0">C4*D4/1000*_xlfn.IFS(D4=1000,2,D4=1250,2.5,D4=1500,3)*7.85*E4</f>
        <v>981.25</v>
      </c>
      <c r="G4" s="29" t="s">
        <v>11</v>
      </c>
    </row>
    <row r="5" spans="2:7">
      <c r="B5" t="s">
        <v>12</v>
      </c>
      <c r="C5" s="30">
        <v>1.5</v>
      </c>
      <c r="D5" s="56">
        <v>1500</v>
      </c>
      <c r="E5">
        <v>6</v>
      </c>
      <c r="F5" s="30">
        <f t="shared" si="0"/>
        <v>317.925</v>
      </c>
      <c r="G5" s="29" t="s">
        <v>13</v>
      </c>
    </row>
    <row r="6" spans="2:6">
      <c r="B6" t="s">
        <v>9</v>
      </c>
      <c r="C6" s="30">
        <v>2.5</v>
      </c>
      <c r="D6" s="56">
        <v>1500</v>
      </c>
      <c r="E6">
        <v>1</v>
      </c>
      <c r="F6" s="30">
        <f t="shared" si="0"/>
        <v>88.3125</v>
      </c>
    </row>
    <row r="7" spans="2:11">
      <c r="B7" t="s">
        <v>7</v>
      </c>
      <c r="C7" s="30">
        <v>0.95</v>
      </c>
      <c r="D7" s="56">
        <v>1250</v>
      </c>
      <c r="E7">
        <v>92</v>
      </c>
      <c r="F7" s="30">
        <f t="shared" si="0"/>
        <v>2144.03125</v>
      </c>
      <c r="J7" s="30"/>
      <c r="K7" s="29"/>
    </row>
    <row r="8" spans="2:6">
      <c r="B8" t="s">
        <v>9</v>
      </c>
      <c r="C8" s="30">
        <v>0.75</v>
      </c>
      <c r="D8" s="56">
        <v>1250</v>
      </c>
      <c r="E8">
        <v>25</v>
      </c>
      <c r="F8" s="30">
        <f t="shared" si="0"/>
        <v>459.9609375</v>
      </c>
    </row>
    <row r="9" spans="2:6">
      <c r="B9" t="s">
        <v>7</v>
      </c>
      <c r="C9" s="30">
        <v>1.8</v>
      </c>
      <c r="D9" s="56">
        <v>1000</v>
      </c>
      <c r="E9">
        <v>10</v>
      </c>
      <c r="F9" s="30">
        <f t="shared" si="0"/>
        <v>282.6</v>
      </c>
    </row>
    <row r="10" spans="2:6">
      <c r="B10" t="s">
        <v>9</v>
      </c>
      <c r="C10" s="30">
        <v>3</v>
      </c>
      <c r="D10" s="56">
        <v>1000</v>
      </c>
      <c r="E10">
        <v>1</v>
      </c>
      <c r="F10" s="30">
        <f t="shared" si="0"/>
        <v>47.1</v>
      </c>
    </row>
    <row r="11" spans="2:6">
      <c r="B11" t="s">
        <v>7</v>
      </c>
      <c r="C11" s="30">
        <v>1.2</v>
      </c>
      <c r="D11" s="56">
        <v>1250</v>
      </c>
      <c r="E11">
        <v>1</v>
      </c>
      <c r="F11" s="30">
        <f t="shared" si="0"/>
        <v>29.4375</v>
      </c>
    </row>
    <row r="12" spans="2:6">
      <c r="B12" t="s">
        <v>12</v>
      </c>
      <c r="C12" s="30">
        <v>1</v>
      </c>
      <c r="D12" s="56">
        <v>1250</v>
      </c>
      <c r="E12">
        <v>13</v>
      </c>
      <c r="F12" s="30">
        <f t="shared" si="0"/>
        <v>318.90625</v>
      </c>
    </row>
    <row r="13" spans="1:8">
      <c r="A13" s="29" t="s">
        <v>14</v>
      </c>
      <c r="B13" t="s">
        <v>9</v>
      </c>
      <c r="C13" s="30">
        <v>2</v>
      </c>
      <c r="D13" s="56">
        <v>1250</v>
      </c>
      <c r="E13">
        <v>58</v>
      </c>
      <c r="F13" s="30">
        <f t="shared" si="0"/>
        <v>2845.625</v>
      </c>
      <c r="H13" s="57" t="s">
        <v>15</v>
      </c>
    </row>
    <row r="14" spans="1:8">
      <c r="A14" s="29" t="s">
        <v>16</v>
      </c>
      <c r="B14" t="s">
        <v>12</v>
      </c>
      <c r="C14" s="30">
        <v>1.95</v>
      </c>
      <c r="D14" s="56">
        <v>1500</v>
      </c>
      <c r="E14">
        <v>40</v>
      </c>
      <c r="F14" s="30">
        <f t="shared" si="0"/>
        <v>2755.35</v>
      </c>
      <c r="H14" s="57" t="s">
        <v>17</v>
      </c>
    </row>
    <row r="15" spans="2:6">
      <c r="B15" t="s">
        <v>12</v>
      </c>
      <c r="C15" s="30">
        <v>2</v>
      </c>
      <c r="D15" s="56">
        <v>1500</v>
      </c>
      <c r="E15">
        <v>10</v>
      </c>
      <c r="F15" s="30">
        <f t="shared" si="0"/>
        <v>706.5</v>
      </c>
    </row>
    <row r="16" spans="2:6">
      <c r="B16" t="s">
        <v>10</v>
      </c>
      <c r="C16" s="30">
        <v>2.75</v>
      </c>
      <c r="D16" s="56">
        <v>1250</v>
      </c>
      <c r="E16">
        <v>30</v>
      </c>
      <c r="F16" s="30">
        <f t="shared" si="0"/>
        <v>2023.828125</v>
      </c>
    </row>
    <row r="17" spans="2:6">
      <c r="B17" t="s">
        <v>12</v>
      </c>
      <c r="C17" s="30">
        <v>1.5</v>
      </c>
      <c r="D17" s="56">
        <v>1250</v>
      </c>
      <c r="E17">
        <v>20</v>
      </c>
      <c r="F17" s="30">
        <f t="shared" si="0"/>
        <v>735.9375</v>
      </c>
    </row>
    <row r="18" spans="1:8">
      <c r="A18" s="29" t="s">
        <v>18</v>
      </c>
      <c r="B18" t="s">
        <v>10</v>
      </c>
      <c r="C18" s="30">
        <v>3.5</v>
      </c>
      <c r="D18" s="56">
        <v>1250</v>
      </c>
      <c r="E18">
        <v>3</v>
      </c>
      <c r="F18" s="30">
        <f t="shared" si="0"/>
        <v>257.578125</v>
      </c>
      <c r="H18" s="57" t="s">
        <v>19</v>
      </c>
    </row>
    <row r="19" spans="2:6">
      <c r="B19" t="s">
        <v>12</v>
      </c>
      <c r="C19" s="30">
        <v>1.95</v>
      </c>
      <c r="D19" s="56">
        <v>1250</v>
      </c>
      <c r="E19">
        <v>10</v>
      </c>
      <c r="F19" s="30">
        <f t="shared" si="0"/>
        <v>478.359375</v>
      </c>
    </row>
    <row r="20" spans="2:6">
      <c r="B20" t="s">
        <v>12</v>
      </c>
      <c r="C20" s="30">
        <v>1.15</v>
      </c>
      <c r="D20" s="56">
        <v>1250</v>
      </c>
      <c r="E20">
        <v>3</v>
      </c>
      <c r="F20" s="30">
        <f t="shared" si="0"/>
        <v>84.6328125</v>
      </c>
    </row>
    <row r="21" spans="2:6">
      <c r="B21" t="s">
        <v>7</v>
      </c>
      <c r="C21" s="30">
        <v>0.3</v>
      </c>
      <c r="D21" s="56">
        <v>1000</v>
      </c>
      <c r="E21">
        <v>2</v>
      </c>
      <c r="F21" s="30">
        <f t="shared" si="0"/>
        <v>9.42</v>
      </c>
    </row>
    <row r="22" spans="2:8">
      <c r="B22" t="s">
        <v>7</v>
      </c>
      <c r="C22" s="30">
        <v>0.9</v>
      </c>
      <c r="D22" s="56">
        <v>1250</v>
      </c>
      <c r="E22">
        <v>40</v>
      </c>
      <c r="F22" s="30">
        <f t="shared" si="0"/>
        <v>883.125</v>
      </c>
      <c r="H22" s="57" t="s">
        <v>20</v>
      </c>
    </row>
    <row r="23" spans="2:6">
      <c r="B23" t="s">
        <v>10</v>
      </c>
      <c r="C23" s="30">
        <v>2.5</v>
      </c>
      <c r="D23" s="56">
        <v>1500</v>
      </c>
      <c r="E23">
        <v>10</v>
      </c>
      <c r="F23" s="30">
        <f t="shared" si="0"/>
        <v>883.125</v>
      </c>
    </row>
    <row r="24" spans="2:8">
      <c r="B24" t="s">
        <v>12</v>
      </c>
      <c r="C24" s="30">
        <v>1.9</v>
      </c>
      <c r="D24" s="56">
        <v>1500</v>
      </c>
      <c r="E24">
        <v>12</v>
      </c>
      <c r="F24" s="30">
        <f t="shared" si="0"/>
        <v>805.41</v>
      </c>
      <c r="H24" s="57" t="s">
        <v>21</v>
      </c>
    </row>
    <row r="25" spans="2:8">
      <c r="B25" t="s">
        <v>7</v>
      </c>
      <c r="C25" s="30">
        <v>0.5</v>
      </c>
      <c r="D25" s="56">
        <v>1250</v>
      </c>
      <c r="E25">
        <v>180</v>
      </c>
      <c r="F25" s="30">
        <f t="shared" si="0"/>
        <v>2207.8125</v>
      </c>
      <c r="H25" s="57" t="s">
        <v>22</v>
      </c>
    </row>
    <row r="26" spans="2:8">
      <c r="B26" t="s">
        <v>12</v>
      </c>
      <c r="C26" s="30">
        <v>1.4</v>
      </c>
      <c r="D26" s="56">
        <v>1250</v>
      </c>
      <c r="E26">
        <v>60</v>
      </c>
      <c r="F26" s="30">
        <f t="shared" si="0"/>
        <v>2060.625</v>
      </c>
      <c r="H26" s="57" t="s">
        <v>23</v>
      </c>
    </row>
    <row r="27" spans="2:8">
      <c r="B27" t="s">
        <v>12</v>
      </c>
      <c r="C27" s="30">
        <v>1.1</v>
      </c>
      <c r="D27" s="56">
        <v>1250</v>
      </c>
      <c r="E27">
        <v>15</v>
      </c>
      <c r="F27" s="30">
        <f t="shared" ref="F27:F62" si="1">C27*D27/1000*_xlfn.IFS(D27=1000,2,D27=1250,2.5,D27=1500,3)*7.85*E27</f>
        <v>404.765625</v>
      </c>
      <c r="H27" s="57" t="s">
        <v>24</v>
      </c>
    </row>
    <row r="28" spans="2:6">
      <c r="B28" t="s">
        <v>12</v>
      </c>
      <c r="C28" s="30">
        <v>1.8</v>
      </c>
      <c r="D28" s="56">
        <v>1250</v>
      </c>
      <c r="E28">
        <v>15</v>
      </c>
      <c r="F28" s="30">
        <f t="shared" si="1"/>
        <v>662.34375</v>
      </c>
    </row>
    <row r="29" spans="2:8">
      <c r="B29" t="s">
        <v>10</v>
      </c>
      <c r="C29" s="30">
        <v>3</v>
      </c>
      <c r="D29" s="56">
        <v>1250</v>
      </c>
      <c r="E29">
        <v>15</v>
      </c>
      <c r="F29" s="30">
        <f t="shared" si="1"/>
        <v>1103.90625</v>
      </c>
      <c r="H29" s="57" t="s">
        <v>17</v>
      </c>
    </row>
    <row r="30" spans="1:8">
      <c r="A30" s="29" t="s">
        <v>25</v>
      </c>
      <c r="B30" t="s">
        <v>12</v>
      </c>
      <c r="C30" s="30">
        <v>1.5</v>
      </c>
      <c r="D30" s="56">
        <v>1250</v>
      </c>
      <c r="E30">
        <v>20</v>
      </c>
      <c r="F30" s="30">
        <f t="shared" si="1"/>
        <v>735.9375</v>
      </c>
      <c r="H30" s="57" t="s">
        <v>26</v>
      </c>
    </row>
    <row r="31" spans="2:8">
      <c r="B31" t="s">
        <v>12</v>
      </c>
      <c r="C31" s="30">
        <v>0.8</v>
      </c>
      <c r="D31" s="56">
        <v>1250</v>
      </c>
      <c r="E31">
        <v>11</v>
      </c>
      <c r="F31" s="30">
        <f t="shared" si="1"/>
        <v>215.875</v>
      </c>
      <c r="H31" s="57" t="s">
        <v>27</v>
      </c>
    </row>
    <row r="32" spans="2:6">
      <c r="B32" t="s">
        <v>12</v>
      </c>
      <c r="C32" s="30">
        <v>1.15</v>
      </c>
      <c r="D32" s="56">
        <v>1250</v>
      </c>
      <c r="E32">
        <v>2</v>
      </c>
      <c r="F32" s="30">
        <f t="shared" si="1"/>
        <v>56.421875</v>
      </c>
    </row>
    <row r="33" spans="2:6">
      <c r="B33" t="s">
        <v>12</v>
      </c>
      <c r="C33" s="30">
        <v>1.45</v>
      </c>
      <c r="D33" s="56">
        <v>1250</v>
      </c>
      <c r="E33">
        <v>3</v>
      </c>
      <c r="F33" s="30">
        <f t="shared" si="1"/>
        <v>106.7109375</v>
      </c>
    </row>
    <row r="34" spans="2:6">
      <c r="B34" t="s">
        <v>10</v>
      </c>
      <c r="C34" s="30">
        <v>3.2</v>
      </c>
      <c r="D34" s="56">
        <v>1250</v>
      </c>
      <c r="E34">
        <v>10</v>
      </c>
      <c r="F34" s="30">
        <f t="shared" si="1"/>
        <v>785</v>
      </c>
    </row>
    <row r="35" spans="2:6">
      <c r="B35" t="s">
        <v>10</v>
      </c>
      <c r="C35" s="30">
        <v>4.5</v>
      </c>
      <c r="D35" s="56">
        <v>1250</v>
      </c>
      <c r="E35">
        <v>5</v>
      </c>
      <c r="F35" s="30">
        <f t="shared" si="1"/>
        <v>551.953125</v>
      </c>
    </row>
    <row r="36" spans="2:6">
      <c r="B36" t="s">
        <v>10</v>
      </c>
      <c r="C36" s="30">
        <v>6</v>
      </c>
      <c r="D36" s="56">
        <v>1250</v>
      </c>
      <c r="E36">
        <v>7</v>
      </c>
      <c r="F36" s="30">
        <f t="shared" si="1"/>
        <v>1030.3125</v>
      </c>
    </row>
    <row r="37" spans="2:6">
      <c r="B37" t="s">
        <v>9</v>
      </c>
      <c r="C37" s="30">
        <v>0.95</v>
      </c>
      <c r="D37" s="56">
        <v>1250</v>
      </c>
      <c r="E37">
        <v>2</v>
      </c>
      <c r="F37" s="30">
        <f t="shared" si="1"/>
        <v>46.609375</v>
      </c>
    </row>
    <row r="38" spans="2:6">
      <c r="B38" t="s">
        <v>9</v>
      </c>
      <c r="C38" s="30">
        <v>1</v>
      </c>
      <c r="D38" s="56">
        <v>1250</v>
      </c>
      <c r="E38">
        <v>8</v>
      </c>
      <c r="F38" s="30">
        <f t="shared" si="1"/>
        <v>196.25</v>
      </c>
    </row>
    <row r="39" spans="2:6">
      <c r="B39" t="s">
        <v>9</v>
      </c>
      <c r="C39" s="30">
        <v>2</v>
      </c>
      <c r="D39" s="56">
        <v>1250</v>
      </c>
      <c r="E39">
        <v>2</v>
      </c>
      <c r="F39" s="30">
        <f t="shared" si="1"/>
        <v>98.125</v>
      </c>
    </row>
    <row r="40" spans="2:8">
      <c r="B40" t="s">
        <v>9</v>
      </c>
      <c r="C40" s="30">
        <v>1.95</v>
      </c>
      <c r="D40" s="56">
        <v>1250</v>
      </c>
      <c r="E40">
        <v>3</v>
      </c>
      <c r="F40" s="30">
        <f t="shared" si="1"/>
        <v>143.5078125</v>
      </c>
      <c r="H40" s="57" t="s">
        <v>28</v>
      </c>
    </row>
    <row r="41" spans="2:6">
      <c r="B41" t="s">
        <v>12</v>
      </c>
      <c r="C41" s="30">
        <v>1.15</v>
      </c>
      <c r="D41" s="56">
        <v>1250</v>
      </c>
      <c r="E41">
        <v>40</v>
      </c>
      <c r="F41" s="30">
        <f t="shared" si="1"/>
        <v>1128.4375</v>
      </c>
    </row>
    <row r="42" spans="2:6">
      <c r="B42" t="s">
        <v>12</v>
      </c>
      <c r="C42" s="30">
        <v>1.95</v>
      </c>
      <c r="D42" s="56">
        <v>1250</v>
      </c>
      <c r="E42">
        <v>40</v>
      </c>
      <c r="F42" s="30">
        <f t="shared" si="1"/>
        <v>1913.4375</v>
      </c>
    </row>
    <row r="43" spans="2:6">
      <c r="B43" t="s">
        <v>12</v>
      </c>
      <c r="C43" s="30">
        <v>0.95</v>
      </c>
      <c r="D43" s="56">
        <v>1250</v>
      </c>
      <c r="E43">
        <v>70</v>
      </c>
      <c r="F43" s="30">
        <f t="shared" si="1"/>
        <v>1631.328125</v>
      </c>
    </row>
    <row r="44" spans="2:6">
      <c r="B44" t="s">
        <v>12</v>
      </c>
      <c r="C44" s="30">
        <v>0.95</v>
      </c>
      <c r="D44" s="56">
        <v>1000</v>
      </c>
      <c r="E44">
        <v>80</v>
      </c>
      <c r="F44" s="30">
        <f t="shared" si="1"/>
        <v>1193.2</v>
      </c>
    </row>
    <row r="45" spans="2:6">
      <c r="B45" t="s">
        <v>10</v>
      </c>
      <c r="C45" s="30">
        <v>3</v>
      </c>
      <c r="D45" s="56">
        <v>1250</v>
      </c>
      <c r="E45">
        <v>20</v>
      </c>
      <c r="F45" s="30">
        <f t="shared" si="1"/>
        <v>1471.875</v>
      </c>
    </row>
    <row r="46" spans="2:8">
      <c r="B46" t="s">
        <v>12</v>
      </c>
      <c r="C46" s="30">
        <v>2.5</v>
      </c>
      <c r="D46" s="56">
        <v>1250</v>
      </c>
      <c r="E46">
        <v>20</v>
      </c>
      <c r="F46" s="30">
        <f t="shared" si="1"/>
        <v>1226.5625</v>
      </c>
      <c r="H46" s="57" t="s">
        <v>29</v>
      </c>
    </row>
    <row r="47" spans="2:6">
      <c r="B47" t="s">
        <v>12</v>
      </c>
      <c r="C47" s="30">
        <v>2</v>
      </c>
      <c r="D47" s="56">
        <v>1250</v>
      </c>
      <c r="E47">
        <v>30</v>
      </c>
      <c r="F47" s="30">
        <f t="shared" si="1"/>
        <v>1471.875</v>
      </c>
    </row>
    <row r="48" spans="2:6">
      <c r="B48" t="s">
        <v>12</v>
      </c>
      <c r="C48" s="30">
        <v>1.2</v>
      </c>
      <c r="D48" s="56">
        <v>1250</v>
      </c>
      <c r="E48">
        <v>110</v>
      </c>
      <c r="F48" s="30">
        <f t="shared" si="1"/>
        <v>3238.125</v>
      </c>
    </row>
    <row r="49" spans="2:8">
      <c r="B49" t="s">
        <v>7</v>
      </c>
      <c r="C49" s="30">
        <v>1.1</v>
      </c>
      <c r="D49" s="56">
        <v>1000</v>
      </c>
      <c r="E49">
        <v>5</v>
      </c>
      <c r="F49" s="30">
        <f t="shared" si="1"/>
        <v>86.35</v>
      </c>
      <c r="H49" s="57" t="s">
        <v>17</v>
      </c>
    </row>
    <row r="50" spans="2:6">
      <c r="B50" t="s">
        <v>7</v>
      </c>
      <c r="C50" s="30">
        <v>1.4</v>
      </c>
      <c r="D50" s="56">
        <v>1000</v>
      </c>
      <c r="E50">
        <v>5</v>
      </c>
      <c r="F50" s="30">
        <f t="shared" si="1"/>
        <v>109.9</v>
      </c>
    </row>
    <row r="51" spans="2:6">
      <c r="B51" t="s">
        <v>12</v>
      </c>
      <c r="C51" s="30">
        <v>1.9</v>
      </c>
      <c r="D51" s="56">
        <v>1500</v>
      </c>
      <c r="E51">
        <v>1</v>
      </c>
      <c r="F51" s="30">
        <f t="shared" si="1"/>
        <v>67.1175</v>
      </c>
    </row>
    <row r="52" spans="2:8">
      <c r="B52" t="s">
        <v>12</v>
      </c>
      <c r="C52" s="30">
        <v>0.6</v>
      </c>
      <c r="D52" s="56">
        <v>1250</v>
      </c>
      <c r="E52">
        <v>20</v>
      </c>
      <c r="F52" s="30">
        <f t="shared" si="1"/>
        <v>294.375</v>
      </c>
      <c r="H52" s="57" t="s">
        <v>30</v>
      </c>
    </row>
    <row r="53" spans="2:6">
      <c r="B53" t="s">
        <v>12</v>
      </c>
      <c r="C53" s="30">
        <v>0.95</v>
      </c>
      <c r="D53" s="56">
        <v>1250</v>
      </c>
      <c r="E53">
        <v>50</v>
      </c>
      <c r="F53" s="30">
        <f t="shared" si="1"/>
        <v>1165.234375</v>
      </c>
    </row>
    <row r="54" spans="2:6">
      <c r="B54" t="s">
        <v>12</v>
      </c>
      <c r="C54" s="30">
        <v>1.8</v>
      </c>
      <c r="D54" s="56">
        <v>1250</v>
      </c>
      <c r="E54">
        <v>30</v>
      </c>
      <c r="F54" s="30">
        <f t="shared" si="1"/>
        <v>1324.6875</v>
      </c>
    </row>
    <row r="55" spans="2:6">
      <c r="B55" t="s">
        <v>12</v>
      </c>
      <c r="C55" s="30">
        <v>2.5</v>
      </c>
      <c r="D55" s="56">
        <v>1250</v>
      </c>
      <c r="E55">
        <v>30</v>
      </c>
      <c r="F55" s="30">
        <f t="shared" si="1"/>
        <v>1839.84375</v>
      </c>
    </row>
    <row r="56" spans="2:6">
      <c r="B56" t="s">
        <v>7</v>
      </c>
      <c r="C56" s="30">
        <v>1.45</v>
      </c>
      <c r="D56" s="56">
        <v>1250</v>
      </c>
      <c r="E56">
        <v>30</v>
      </c>
      <c r="F56" s="30">
        <f t="shared" si="1"/>
        <v>1067.109375</v>
      </c>
    </row>
    <row r="57" spans="2:8">
      <c r="B57" t="s">
        <v>7</v>
      </c>
      <c r="C57" s="30">
        <v>3</v>
      </c>
      <c r="D57" s="56">
        <v>1250</v>
      </c>
      <c r="E57">
        <v>1</v>
      </c>
      <c r="F57" s="30">
        <f t="shared" si="1"/>
        <v>73.59375</v>
      </c>
      <c r="H57" s="57" t="s">
        <v>31</v>
      </c>
    </row>
    <row r="58" spans="2:8">
      <c r="B58" t="s">
        <v>12</v>
      </c>
      <c r="C58" s="30">
        <v>3</v>
      </c>
      <c r="D58" s="56">
        <v>1500</v>
      </c>
      <c r="E58">
        <v>5</v>
      </c>
      <c r="F58" s="30">
        <f t="shared" si="1"/>
        <v>529.875</v>
      </c>
      <c r="H58" s="57" t="s">
        <v>32</v>
      </c>
    </row>
    <row r="59" spans="2:8">
      <c r="B59" t="s">
        <v>12</v>
      </c>
      <c r="C59" s="30">
        <v>1</v>
      </c>
      <c r="D59" s="56">
        <v>1250</v>
      </c>
      <c r="E59">
        <v>20</v>
      </c>
      <c r="F59" s="30">
        <f t="shared" si="1"/>
        <v>490.625</v>
      </c>
      <c r="H59" s="57" t="s">
        <v>33</v>
      </c>
    </row>
    <row r="60" spans="2:6">
      <c r="B60" t="s">
        <v>12</v>
      </c>
      <c r="C60" s="30">
        <v>0.95</v>
      </c>
      <c r="D60" s="56">
        <v>1250</v>
      </c>
      <c r="E60">
        <v>80</v>
      </c>
      <c r="F60" s="30">
        <f t="shared" si="1"/>
        <v>1864.375</v>
      </c>
    </row>
    <row r="61" spans="2:6">
      <c r="B61" t="s">
        <v>12</v>
      </c>
      <c r="C61" s="30">
        <v>1.15</v>
      </c>
      <c r="D61" s="56">
        <v>1250</v>
      </c>
      <c r="E61">
        <v>160</v>
      </c>
      <c r="F61" s="30">
        <f t="shared" si="1"/>
        <v>4513.75</v>
      </c>
    </row>
    <row r="62" spans="2:6">
      <c r="B62" t="s">
        <v>12</v>
      </c>
      <c r="C62" s="30">
        <v>1.2</v>
      </c>
      <c r="D62" s="56">
        <v>1250</v>
      </c>
      <c r="E62">
        <v>40</v>
      </c>
      <c r="F62" s="30">
        <f t="shared" si="1"/>
        <v>1177.5</v>
      </c>
    </row>
    <row r="63" spans="2:6">
      <c r="B63" t="s">
        <v>12</v>
      </c>
      <c r="C63" s="30">
        <v>1.5</v>
      </c>
      <c r="D63" s="56">
        <v>1250</v>
      </c>
      <c r="E63">
        <v>200</v>
      </c>
      <c r="F63" s="30">
        <f t="shared" ref="F63:F92" si="2">C63*D63/1000*_xlfn.IFS(D63=1000,2,D63=1250,2.5,D63=1500,3)*7.85*E63</f>
        <v>7359.375</v>
      </c>
    </row>
    <row r="64" spans="2:8">
      <c r="B64" t="s">
        <v>12</v>
      </c>
      <c r="C64" s="30">
        <v>1.9</v>
      </c>
      <c r="D64" s="56">
        <v>1250</v>
      </c>
      <c r="E64">
        <v>50</v>
      </c>
      <c r="F64" s="30">
        <f t="shared" si="2"/>
        <v>2330.46875</v>
      </c>
      <c r="H64" s="57" t="s">
        <v>34</v>
      </c>
    </row>
    <row r="65" spans="2:6">
      <c r="B65" t="s">
        <v>12</v>
      </c>
      <c r="C65" s="30">
        <v>1.4</v>
      </c>
      <c r="D65" s="56">
        <v>1500</v>
      </c>
      <c r="E65">
        <v>50</v>
      </c>
      <c r="F65" s="30">
        <f t="shared" si="2"/>
        <v>2472.75</v>
      </c>
    </row>
    <row r="66" spans="2:6">
      <c r="B66" t="s">
        <v>10</v>
      </c>
      <c r="C66" s="30">
        <v>6</v>
      </c>
      <c r="D66" s="56">
        <v>1250</v>
      </c>
      <c r="E66">
        <v>15</v>
      </c>
      <c r="F66" s="30">
        <f t="shared" si="2"/>
        <v>2207.8125</v>
      </c>
    </row>
    <row r="67" spans="2:8">
      <c r="B67" t="s">
        <v>12</v>
      </c>
      <c r="C67" s="30">
        <v>1.4</v>
      </c>
      <c r="D67" s="56">
        <v>1500</v>
      </c>
      <c r="E67">
        <v>50</v>
      </c>
      <c r="F67" s="30">
        <f t="shared" si="2"/>
        <v>2472.75</v>
      </c>
      <c r="H67" s="57" t="s">
        <v>35</v>
      </c>
    </row>
    <row r="68" spans="2:6">
      <c r="B68" t="s">
        <v>7</v>
      </c>
      <c r="C68" s="30">
        <v>1.2</v>
      </c>
      <c r="D68" s="56">
        <v>1250</v>
      </c>
      <c r="E68">
        <v>120</v>
      </c>
      <c r="F68" s="30">
        <f t="shared" si="2"/>
        <v>3532.5</v>
      </c>
    </row>
    <row r="69" spans="2:6">
      <c r="B69" t="s">
        <v>12</v>
      </c>
      <c r="C69" s="30">
        <v>1.9</v>
      </c>
      <c r="D69" s="56">
        <v>1250</v>
      </c>
      <c r="E69">
        <v>60</v>
      </c>
      <c r="F69" s="30">
        <f t="shared" si="2"/>
        <v>2796.5625</v>
      </c>
    </row>
    <row r="70" spans="2:8">
      <c r="B70" t="s">
        <v>7</v>
      </c>
      <c r="C70" s="30">
        <v>1.9</v>
      </c>
      <c r="D70" s="56">
        <v>1000</v>
      </c>
      <c r="E70">
        <v>5</v>
      </c>
      <c r="F70" s="30">
        <f t="shared" si="2"/>
        <v>149.15</v>
      </c>
      <c r="H70" s="57" t="s">
        <v>36</v>
      </c>
    </row>
    <row r="71" spans="2:8">
      <c r="B71" t="s">
        <v>12</v>
      </c>
      <c r="C71" s="30">
        <v>1.45</v>
      </c>
      <c r="D71" s="56">
        <v>1250</v>
      </c>
      <c r="E71">
        <v>36</v>
      </c>
      <c r="F71" s="30">
        <f t="shared" si="2"/>
        <v>1280.53125</v>
      </c>
      <c r="H71" s="57" t="s">
        <v>37</v>
      </c>
    </row>
    <row r="72" spans="2:8">
      <c r="B72" t="s">
        <v>12</v>
      </c>
      <c r="C72" s="30">
        <v>1.15</v>
      </c>
      <c r="D72" s="56">
        <v>1250</v>
      </c>
      <c r="E72">
        <v>30</v>
      </c>
      <c r="F72" s="30">
        <f t="shared" si="2"/>
        <v>846.328125</v>
      </c>
      <c r="H72" s="57" t="s">
        <v>38</v>
      </c>
    </row>
    <row r="73" spans="2:6">
      <c r="B73" t="s">
        <v>12</v>
      </c>
      <c r="C73" s="30">
        <v>1.45</v>
      </c>
      <c r="D73" s="56">
        <v>1250</v>
      </c>
      <c r="E73">
        <v>50</v>
      </c>
      <c r="F73" s="30">
        <f t="shared" si="2"/>
        <v>1778.515625</v>
      </c>
    </row>
    <row r="74" spans="2:6">
      <c r="B74" t="s">
        <v>12</v>
      </c>
      <c r="C74" s="30">
        <v>1.45</v>
      </c>
      <c r="D74" s="56">
        <v>1500</v>
      </c>
      <c r="E74">
        <v>21</v>
      </c>
      <c r="F74" s="30">
        <f t="shared" si="2"/>
        <v>1075.64625</v>
      </c>
    </row>
    <row r="75" spans="2:8">
      <c r="B75" t="s">
        <v>10</v>
      </c>
      <c r="C75" s="30">
        <v>4</v>
      </c>
      <c r="D75" s="56">
        <v>1250</v>
      </c>
      <c r="E75">
        <v>2</v>
      </c>
      <c r="F75" s="30">
        <f t="shared" si="2"/>
        <v>196.25</v>
      </c>
      <c r="H75" s="57" t="s">
        <v>39</v>
      </c>
    </row>
    <row r="76" spans="2:6">
      <c r="B76" t="s">
        <v>12</v>
      </c>
      <c r="C76" s="30">
        <v>1.9</v>
      </c>
      <c r="D76" s="56">
        <v>1250</v>
      </c>
      <c r="E76">
        <v>10</v>
      </c>
      <c r="F76" s="30">
        <f t="shared" si="2"/>
        <v>466.09375</v>
      </c>
    </row>
    <row r="77" spans="2:8">
      <c r="B77" t="s">
        <v>10</v>
      </c>
      <c r="C77" s="30">
        <v>3</v>
      </c>
      <c r="D77" s="56">
        <v>1500</v>
      </c>
      <c r="E77">
        <v>20</v>
      </c>
      <c r="F77" s="30">
        <f t="shared" si="2"/>
        <v>2119.5</v>
      </c>
      <c r="H77" s="57" t="s">
        <v>40</v>
      </c>
    </row>
    <row r="78" spans="2:8">
      <c r="B78" t="s">
        <v>12</v>
      </c>
      <c r="C78" s="30">
        <v>2.5</v>
      </c>
      <c r="D78" s="56">
        <v>1250</v>
      </c>
      <c r="E78">
        <v>6</v>
      </c>
      <c r="F78" s="30">
        <f t="shared" si="2"/>
        <v>367.96875</v>
      </c>
      <c r="H78" s="57" t="s">
        <v>41</v>
      </c>
    </row>
    <row r="79" spans="1:8">
      <c r="A79" s="29" t="s">
        <v>42</v>
      </c>
      <c r="B79" t="s">
        <v>10</v>
      </c>
      <c r="C79" s="30">
        <v>2.8</v>
      </c>
      <c r="D79" s="56">
        <v>1250</v>
      </c>
      <c r="E79">
        <v>5</v>
      </c>
      <c r="F79" s="30">
        <f t="shared" si="2"/>
        <v>343.4375</v>
      </c>
      <c r="H79" s="57" t="s">
        <v>43</v>
      </c>
    </row>
    <row r="80" spans="2:8">
      <c r="B80" t="s">
        <v>10</v>
      </c>
      <c r="C80" s="30">
        <v>3</v>
      </c>
      <c r="D80" s="56">
        <v>1250</v>
      </c>
      <c r="E80">
        <v>8</v>
      </c>
      <c r="F80" s="30">
        <f t="shared" si="2"/>
        <v>588.75</v>
      </c>
      <c r="H80" s="57" t="s">
        <v>44</v>
      </c>
    </row>
    <row r="81" spans="2:8">
      <c r="B81" t="s">
        <v>12</v>
      </c>
      <c r="C81" s="30">
        <v>1.8</v>
      </c>
      <c r="D81" s="56">
        <v>1250</v>
      </c>
      <c r="E81">
        <v>50</v>
      </c>
      <c r="F81" s="30">
        <f t="shared" si="2"/>
        <v>2207.8125</v>
      </c>
      <c r="H81" s="57" t="s">
        <v>45</v>
      </c>
    </row>
    <row r="82" spans="2:6">
      <c r="B82" t="s">
        <v>12</v>
      </c>
      <c r="C82" s="30">
        <v>3</v>
      </c>
      <c r="D82" s="56">
        <v>1250</v>
      </c>
      <c r="E82">
        <v>3</v>
      </c>
      <c r="F82" s="30">
        <f t="shared" si="2"/>
        <v>220.78125</v>
      </c>
    </row>
    <row r="83" spans="2:6">
      <c r="B83" t="s">
        <v>10</v>
      </c>
      <c r="C83" s="30">
        <v>3.5</v>
      </c>
      <c r="D83" s="56">
        <v>1250</v>
      </c>
      <c r="E83">
        <v>3</v>
      </c>
      <c r="F83" s="30">
        <f t="shared" si="2"/>
        <v>257.578125</v>
      </c>
    </row>
    <row r="84" spans="2:8">
      <c r="B84" t="s">
        <v>12</v>
      </c>
      <c r="C84" s="30">
        <v>3</v>
      </c>
      <c r="D84" s="56">
        <v>1500</v>
      </c>
      <c r="E84">
        <v>7</v>
      </c>
      <c r="F84" s="30">
        <f t="shared" si="2"/>
        <v>741.825</v>
      </c>
      <c r="H84" s="57" t="s">
        <v>38</v>
      </c>
    </row>
    <row r="85" spans="2:6">
      <c r="B85" t="s">
        <v>12</v>
      </c>
      <c r="C85" s="30">
        <v>3</v>
      </c>
      <c r="D85" s="56">
        <v>1000</v>
      </c>
      <c r="E85">
        <v>5</v>
      </c>
      <c r="F85" s="30">
        <f t="shared" si="2"/>
        <v>235.5</v>
      </c>
    </row>
    <row r="86" spans="2:8">
      <c r="B86" t="s">
        <v>12</v>
      </c>
      <c r="C86" s="30">
        <v>1.5</v>
      </c>
      <c r="D86" s="56">
        <v>1250</v>
      </c>
      <c r="E86">
        <v>30</v>
      </c>
      <c r="F86" s="30">
        <f t="shared" si="2"/>
        <v>1103.90625</v>
      </c>
      <c r="H86" s="57" t="s">
        <v>46</v>
      </c>
    </row>
    <row r="87" spans="2:6">
      <c r="B87" t="s">
        <v>12</v>
      </c>
      <c r="C87" s="30">
        <v>0.8</v>
      </c>
      <c r="D87" s="56">
        <v>1250</v>
      </c>
      <c r="E87">
        <v>15</v>
      </c>
      <c r="F87" s="30">
        <f t="shared" si="2"/>
        <v>294.375</v>
      </c>
    </row>
    <row r="88" spans="2:6">
      <c r="B88" t="s">
        <v>12</v>
      </c>
      <c r="C88" s="30">
        <v>1.45</v>
      </c>
      <c r="D88" s="56">
        <v>1000</v>
      </c>
      <c r="E88">
        <v>80</v>
      </c>
      <c r="F88" s="30">
        <f t="shared" si="2"/>
        <v>1821.2</v>
      </c>
    </row>
    <row r="89" spans="2:6">
      <c r="B89" t="s">
        <v>12</v>
      </c>
      <c r="C89" s="30">
        <v>1.1</v>
      </c>
      <c r="D89" s="56">
        <v>1000</v>
      </c>
      <c r="E89">
        <v>10</v>
      </c>
      <c r="F89" s="30">
        <f t="shared" si="2"/>
        <v>172.7</v>
      </c>
    </row>
    <row r="90" spans="2:8">
      <c r="B90" t="s">
        <v>12</v>
      </c>
      <c r="C90" s="30">
        <v>1.2</v>
      </c>
      <c r="D90" s="56">
        <v>1250</v>
      </c>
      <c r="E90">
        <v>5</v>
      </c>
      <c r="F90" s="30">
        <f t="shared" si="2"/>
        <v>147.1875</v>
      </c>
      <c r="H90" s="57" t="s">
        <v>47</v>
      </c>
    </row>
    <row r="91" spans="2:6">
      <c r="B91" t="s">
        <v>9</v>
      </c>
      <c r="C91" s="30">
        <v>1</v>
      </c>
      <c r="D91" s="56">
        <v>1250</v>
      </c>
      <c r="E91">
        <v>60</v>
      </c>
      <c r="F91" s="30">
        <f t="shared" si="2"/>
        <v>1471.875</v>
      </c>
    </row>
    <row r="92" spans="2:8">
      <c r="B92" t="s">
        <v>12</v>
      </c>
      <c r="C92" s="30">
        <v>1</v>
      </c>
      <c r="D92" s="56">
        <v>1250</v>
      </c>
      <c r="E92">
        <v>10</v>
      </c>
      <c r="F92" s="30">
        <f t="shared" si="2"/>
        <v>245.3125</v>
      </c>
      <c r="H92" s="57" t="s">
        <v>48</v>
      </c>
    </row>
    <row r="93" spans="2:8">
      <c r="B93" t="s">
        <v>12</v>
      </c>
      <c r="C93" s="30">
        <v>1.45</v>
      </c>
      <c r="D93" s="56">
        <v>1250</v>
      </c>
      <c r="E93">
        <v>15</v>
      </c>
      <c r="F93" s="30">
        <f t="shared" ref="F93:F116" si="3">C93*D93/1000*_xlfn.IFS(D93=1000,2,D93=1250,2.5,D93=1500,3)*7.85*E93</f>
        <v>533.5546875</v>
      </c>
      <c r="H93" s="58" t="s">
        <v>49</v>
      </c>
    </row>
    <row r="94" spans="2:8">
      <c r="B94" t="s">
        <v>12</v>
      </c>
      <c r="C94" s="30">
        <v>1.95</v>
      </c>
      <c r="D94" s="56">
        <v>1500</v>
      </c>
      <c r="E94">
        <v>5</v>
      </c>
      <c r="F94" s="30">
        <f t="shared" si="3"/>
        <v>344.41875</v>
      </c>
      <c r="H94" s="59"/>
    </row>
    <row r="95" spans="2:8">
      <c r="B95" t="s">
        <v>12</v>
      </c>
      <c r="C95" s="30">
        <v>1.5</v>
      </c>
      <c r="D95" s="56">
        <v>1500</v>
      </c>
      <c r="E95">
        <v>20</v>
      </c>
      <c r="F95" s="30">
        <f t="shared" si="3"/>
        <v>1059.75</v>
      </c>
      <c r="H95" s="58" t="s">
        <v>50</v>
      </c>
    </row>
    <row r="96" spans="2:8">
      <c r="B96" t="s">
        <v>12</v>
      </c>
      <c r="C96" s="30">
        <v>2</v>
      </c>
      <c r="D96" s="56">
        <v>1500</v>
      </c>
      <c r="E96">
        <v>10</v>
      </c>
      <c r="F96" s="30">
        <f t="shared" si="3"/>
        <v>706.5</v>
      </c>
      <c r="H96" s="60"/>
    </row>
    <row r="97" spans="2:8">
      <c r="B97" t="s">
        <v>12</v>
      </c>
      <c r="C97" s="30">
        <v>1.4</v>
      </c>
      <c r="D97" s="56">
        <v>1000</v>
      </c>
      <c r="E97">
        <v>20</v>
      </c>
      <c r="F97" s="30">
        <f t="shared" si="3"/>
        <v>439.6</v>
      </c>
      <c r="H97" s="60"/>
    </row>
    <row r="98" spans="2:8">
      <c r="B98" t="s">
        <v>12</v>
      </c>
      <c r="C98" s="30">
        <v>1.4</v>
      </c>
      <c r="D98" s="56">
        <v>1250</v>
      </c>
      <c r="E98">
        <v>20</v>
      </c>
      <c r="F98" s="30">
        <f t="shared" si="3"/>
        <v>686.875</v>
      </c>
      <c r="H98" s="60"/>
    </row>
    <row r="99" spans="2:8">
      <c r="B99" t="s">
        <v>12</v>
      </c>
      <c r="C99" s="30">
        <v>1.8</v>
      </c>
      <c r="D99" s="56">
        <v>1250</v>
      </c>
      <c r="E99">
        <v>10</v>
      </c>
      <c r="F99" s="30">
        <f t="shared" si="3"/>
        <v>441.5625</v>
      </c>
      <c r="H99" s="60"/>
    </row>
    <row r="100" spans="2:8">
      <c r="B100" t="s">
        <v>7</v>
      </c>
      <c r="C100" s="30">
        <v>0.75</v>
      </c>
      <c r="D100" s="56">
        <v>1250</v>
      </c>
      <c r="E100">
        <v>40</v>
      </c>
      <c r="F100" s="30">
        <f t="shared" si="3"/>
        <v>735.9375</v>
      </c>
      <c r="H100" s="60"/>
    </row>
    <row r="101" spans="2:8">
      <c r="B101" t="s">
        <v>7</v>
      </c>
      <c r="C101" s="30">
        <v>1.4</v>
      </c>
      <c r="D101" s="56">
        <v>1250</v>
      </c>
      <c r="E101">
        <v>10</v>
      </c>
      <c r="F101" s="30">
        <f t="shared" si="3"/>
        <v>343.4375</v>
      </c>
      <c r="H101" s="59"/>
    </row>
    <row r="102" spans="2:8">
      <c r="B102" t="s">
        <v>12</v>
      </c>
      <c r="C102" s="30">
        <v>2</v>
      </c>
      <c r="D102" s="56">
        <v>1250</v>
      </c>
      <c r="E102">
        <v>10</v>
      </c>
      <c r="F102" s="30">
        <f t="shared" si="3"/>
        <v>490.625</v>
      </c>
      <c r="H102" s="57" t="s">
        <v>51</v>
      </c>
    </row>
    <row r="103" spans="2:8">
      <c r="B103" t="s">
        <v>9</v>
      </c>
      <c r="C103" s="30">
        <v>2.5</v>
      </c>
      <c r="D103" s="56">
        <v>1250</v>
      </c>
      <c r="E103">
        <v>5</v>
      </c>
      <c r="F103" s="30">
        <f t="shared" si="3"/>
        <v>306.640625</v>
      </c>
      <c r="H103" s="57" t="s">
        <v>38</v>
      </c>
    </row>
    <row r="104" spans="2:8">
      <c r="B104" t="s">
        <v>12</v>
      </c>
      <c r="C104" s="30">
        <v>1.15</v>
      </c>
      <c r="D104" s="56">
        <v>1250</v>
      </c>
      <c r="E104">
        <v>50</v>
      </c>
      <c r="F104" s="30">
        <f t="shared" si="3"/>
        <v>1410.546875</v>
      </c>
      <c r="H104" s="57" t="s">
        <v>19</v>
      </c>
    </row>
    <row r="105" spans="2:8">
      <c r="B105" t="s">
        <v>12</v>
      </c>
      <c r="C105" s="30">
        <v>0.8</v>
      </c>
      <c r="D105" s="56">
        <v>1250</v>
      </c>
      <c r="E105">
        <v>150</v>
      </c>
      <c r="F105" s="30">
        <f t="shared" si="3"/>
        <v>2943.75</v>
      </c>
      <c r="H105" s="57" t="s">
        <v>52</v>
      </c>
    </row>
    <row r="106" spans="2:8">
      <c r="B106" t="s">
        <v>9</v>
      </c>
      <c r="C106" s="30">
        <v>1.2</v>
      </c>
      <c r="D106" s="56">
        <v>1500</v>
      </c>
      <c r="E106">
        <v>90</v>
      </c>
      <c r="F106" s="30">
        <f t="shared" si="3"/>
        <v>3815.1</v>
      </c>
      <c r="H106" s="57" t="s">
        <v>53</v>
      </c>
    </row>
    <row r="107" spans="2:8">
      <c r="B107" t="s">
        <v>12</v>
      </c>
      <c r="C107" s="30">
        <v>1.95</v>
      </c>
      <c r="D107" s="56">
        <v>1500</v>
      </c>
      <c r="E107">
        <v>50</v>
      </c>
      <c r="F107" s="30">
        <f t="shared" si="3"/>
        <v>3444.1875</v>
      </c>
      <c r="H107" s="58" t="s">
        <v>54</v>
      </c>
    </row>
    <row r="108" spans="2:8">
      <c r="B108" t="s">
        <v>12</v>
      </c>
      <c r="C108" s="30">
        <v>1.45</v>
      </c>
      <c r="D108" s="56">
        <v>1500</v>
      </c>
      <c r="E108">
        <v>65</v>
      </c>
      <c r="F108" s="30">
        <f t="shared" si="3"/>
        <v>3329.38125</v>
      </c>
      <c r="H108" s="60"/>
    </row>
    <row r="109" spans="2:8">
      <c r="B109" t="s">
        <v>10</v>
      </c>
      <c r="C109" s="30">
        <v>5</v>
      </c>
      <c r="D109" s="56">
        <v>1500</v>
      </c>
      <c r="E109">
        <v>20</v>
      </c>
      <c r="F109" s="30">
        <f t="shared" si="3"/>
        <v>3532.5</v>
      </c>
      <c r="H109" s="60"/>
    </row>
    <row r="110" spans="2:8">
      <c r="B110" t="s">
        <v>10</v>
      </c>
      <c r="C110" s="30">
        <v>4</v>
      </c>
      <c r="D110" s="56">
        <v>1500</v>
      </c>
      <c r="E110">
        <v>11</v>
      </c>
      <c r="F110" s="30">
        <f t="shared" si="3"/>
        <v>1554.3</v>
      </c>
      <c r="H110" s="59"/>
    </row>
    <row r="111" spans="2:8">
      <c r="B111" t="s">
        <v>10</v>
      </c>
      <c r="C111" s="30">
        <v>4</v>
      </c>
      <c r="D111" s="56">
        <v>1250</v>
      </c>
      <c r="E111">
        <v>23</v>
      </c>
      <c r="F111" s="30">
        <f t="shared" si="3"/>
        <v>2256.875</v>
      </c>
      <c r="H111" s="57" t="s">
        <v>55</v>
      </c>
    </row>
    <row r="112" spans="2:6">
      <c r="B112" t="s">
        <v>10</v>
      </c>
      <c r="C112" s="30">
        <v>5</v>
      </c>
      <c r="D112" s="56">
        <v>1250</v>
      </c>
      <c r="E112">
        <v>13</v>
      </c>
      <c r="F112" s="30">
        <f t="shared" si="3"/>
        <v>1594.53125</v>
      </c>
    </row>
    <row r="113" spans="2:6">
      <c r="B113" t="s">
        <v>7</v>
      </c>
      <c r="C113" s="30">
        <v>1.95</v>
      </c>
      <c r="D113" s="56">
        <v>1250</v>
      </c>
      <c r="E113">
        <v>25</v>
      </c>
      <c r="F113" s="30">
        <f t="shared" si="3"/>
        <v>1195.8984375</v>
      </c>
    </row>
    <row r="114" spans="2:6">
      <c r="B114" t="s">
        <v>10</v>
      </c>
      <c r="C114" s="30">
        <v>6</v>
      </c>
      <c r="D114" s="56">
        <v>1250</v>
      </c>
      <c r="E114">
        <v>29</v>
      </c>
      <c r="F114" s="30">
        <f t="shared" si="3"/>
        <v>4268.4375</v>
      </c>
    </row>
    <row r="115" spans="2:8">
      <c r="B115" t="s">
        <v>9</v>
      </c>
      <c r="C115" s="30">
        <v>3</v>
      </c>
      <c r="D115" s="56">
        <v>1250</v>
      </c>
      <c r="E115">
        <v>2</v>
      </c>
      <c r="F115" s="30">
        <f t="shared" si="3"/>
        <v>147.1875</v>
      </c>
      <c r="H115" s="57" t="s">
        <v>17</v>
      </c>
    </row>
    <row r="116" spans="2:6">
      <c r="B116" t="s">
        <v>9</v>
      </c>
      <c r="C116" s="30">
        <v>1.95</v>
      </c>
      <c r="D116" s="56">
        <v>1500</v>
      </c>
      <c r="E116">
        <v>1</v>
      </c>
      <c r="F116" s="30">
        <f t="shared" si="3"/>
        <v>68.88375</v>
      </c>
    </row>
    <row r="117" spans="1:8">
      <c r="A117" s="29" t="s">
        <v>56</v>
      </c>
      <c r="B117" t="s">
        <v>12</v>
      </c>
      <c r="C117" s="30">
        <v>1.4</v>
      </c>
      <c r="D117" s="56">
        <v>1500</v>
      </c>
      <c r="E117">
        <v>20</v>
      </c>
      <c r="F117" s="30">
        <f t="shared" ref="F117:F124" si="4">C117*D117/1000*_xlfn.IFS(D117=1000,2,D117=1250,2.5,D117=1500,3)*7.85*E117</f>
        <v>989.1</v>
      </c>
      <c r="H117" s="57" t="s">
        <v>57</v>
      </c>
    </row>
    <row r="118" spans="2:6">
      <c r="B118" t="s">
        <v>12</v>
      </c>
      <c r="C118" s="30">
        <v>1.8</v>
      </c>
      <c r="D118" s="56">
        <v>1500</v>
      </c>
      <c r="E118">
        <v>5</v>
      </c>
      <c r="F118" s="30">
        <f t="shared" si="4"/>
        <v>317.925</v>
      </c>
    </row>
    <row r="119" spans="2:8">
      <c r="B119" t="s">
        <v>12</v>
      </c>
      <c r="C119" s="30">
        <v>1.4</v>
      </c>
      <c r="D119" s="56">
        <v>1250</v>
      </c>
      <c r="E119">
        <v>60</v>
      </c>
      <c r="F119" s="30">
        <f t="shared" si="4"/>
        <v>2060.625</v>
      </c>
      <c r="H119" s="57" t="s">
        <v>58</v>
      </c>
    </row>
    <row r="120" spans="2:6">
      <c r="B120" t="s">
        <v>12</v>
      </c>
      <c r="C120" s="30">
        <v>1.9</v>
      </c>
      <c r="D120" s="56">
        <v>1250</v>
      </c>
      <c r="E120">
        <v>20</v>
      </c>
      <c r="F120" s="30">
        <f t="shared" si="4"/>
        <v>932.1875</v>
      </c>
    </row>
    <row r="121" spans="2:8">
      <c r="B121" t="s">
        <v>12</v>
      </c>
      <c r="C121" s="30">
        <v>0.5</v>
      </c>
      <c r="D121" s="56">
        <v>1250</v>
      </c>
      <c r="E121">
        <v>120</v>
      </c>
      <c r="F121" s="30">
        <f t="shared" si="4"/>
        <v>1471.875</v>
      </c>
      <c r="H121" s="57" t="s">
        <v>59</v>
      </c>
    </row>
    <row r="122" spans="2:6">
      <c r="B122" t="s">
        <v>12</v>
      </c>
      <c r="C122" s="30">
        <v>1.95</v>
      </c>
      <c r="D122" s="56">
        <v>1250</v>
      </c>
      <c r="E122">
        <v>5</v>
      </c>
      <c r="F122" s="30">
        <f t="shared" si="4"/>
        <v>239.1796875</v>
      </c>
    </row>
    <row r="123" spans="2:6">
      <c r="B123" t="s">
        <v>12</v>
      </c>
      <c r="C123" s="30">
        <v>3</v>
      </c>
      <c r="D123" s="56">
        <v>1250</v>
      </c>
      <c r="E123">
        <v>10</v>
      </c>
      <c r="F123" s="30">
        <f t="shared" si="4"/>
        <v>735.9375</v>
      </c>
    </row>
    <row r="124" spans="2:6">
      <c r="B124" t="s">
        <v>12</v>
      </c>
      <c r="C124" s="30">
        <v>1.5</v>
      </c>
      <c r="D124" s="56">
        <v>1500</v>
      </c>
      <c r="E124">
        <v>30</v>
      </c>
      <c r="F124" s="30">
        <f t="shared" si="4"/>
        <v>1589.625</v>
      </c>
    </row>
    <row r="125" spans="2:6">
      <c r="B125" t="s">
        <v>9</v>
      </c>
      <c r="C125" s="30">
        <v>2</v>
      </c>
      <c r="D125" s="56">
        <v>1500</v>
      </c>
      <c r="E125">
        <v>10</v>
      </c>
      <c r="F125" s="30">
        <f t="shared" ref="F125:F143" si="5">C125*D125/1000*_xlfn.IFS(D125=1000,2,D125=1250,2.5,D125=1500,3)*7.85*E125</f>
        <v>706.5</v>
      </c>
    </row>
    <row r="126" spans="2:6">
      <c r="B126" t="s">
        <v>12</v>
      </c>
      <c r="C126" s="30">
        <v>3</v>
      </c>
      <c r="D126" s="56">
        <v>1250</v>
      </c>
      <c r="E126">
        <v>40</v>
      </c>
      <c r="F126" s="30">
        <f t="shared" si="5"/>
        <v>2943.75</v>
      </c>
    </row>
    <row r="127" spans="2:6">
      <c r="B127" t="s">
        <v>7</v>
      </c>
      <c r="C127" s="30">
        <v>2.5</v>
      </c>
      <c r="D127" s="56">
        <v>1250</v>
      </c>
      <c r="E127">
        <v>1</v>
      </c>
      <c r="F127" s="30">
        <f t="shared" si="5"/>
        <v>61.328125</v>
      </c>
    </row>
    <row r="128" spans="2:8">
      <c r="B128" t="s">
        <v>7</v>
      </c>
      <c r="C128" s="30">
        <v>0.95</v>
      </c>
      <c r="D128" s="56">
        <v>1250</v>
      </c>
      <c r="E128">
        <v>40</v>
      </c>
      <c r="F128" s="30">
        <f t="shared" si="5"/>
        <v>932.1875</v>
      </c>
      <c r="H128" s="57" t="s">
        <v>60</v>
      </c>
    </row>
    <row r="129" spans="2:6">
      <c r="B129" t="s">
        <v>7</v>
      </c>
      <c r="C129" s="30">
        <v>0.7</v>
      </c>
      <c r="D129" s="56">
        <v>1250</v>
      </c>
      <c r="E129">
        <v>30</v>
      </c>
      <c r="F129" s="30">
        <f t="shared" si="5"/>
        <v>515.15625</v>
      </c>
    </row>
    <row r="130" spans="2:6">
      <c r="B130" t="s">
        <v>7</v>
      </c>
      <c r="C130" s="30">
        <v>0.6</v>
      </c>
      <c r="D130" s="56">
        <v>1250</v>
      </c>
      <c r="E130">
        <v>30</v>
      </c>
      <c r="F130" s="30">
        <f t="shared" si="5"/>
        <v>441.5625</v>
      </c>
    </row>
    <row r="131" spans="2:8">
      <c r="B131" t="s">
        <v>12</v>
      </c>
      <c r="C131" s="30">
        <v>0.95</v>
      </c>
      <c r="D131" s="56">
        <v>1250</v>
      </c>
      <c r="E131">
        <v>20</v>
      </c>
      <c r="F131" s="30">
        <f t="shared" si="5"/>
        <v>466.09375</v>
      </c>
      <c r="H131" s="57" t="s">
        <v>38</v>
      </c>
    </row>
    <row r="132" spans="2:6">
      <c r="B132" t="s">
        <v>12</v>
      </c>
      <c r="C132" s="30">
        <v>1.45</v>
      </c>
      <c r="D132" s="56">
        <v>1250</v>
      </c>
      <c r="E132">
        <v>10</v>
      </c>
      <c r="F132" s="30">
        <f t="shared" si="5"/>
        <v>355.703125</v>
      </c>
    </row>
    <row r="133" spans="2:6">
      <c r="B133" t="s">
        <v>12</v>
      </c>
      <c r="C133" s="30">
        <v>1.95</v>
      </c>
      <c r="D133" s="56">
        <v>1250</v>
      </c>
      <c r="E133">
        <v>10</v>
      </c>
      <c r="F133" s="30">
        <f t="shared" si="5"/>
        <v>478.359375</v>
      </c>
    </row>
    <row r="134" spans="2:8">
      <c r="B134" t="s">
        <v>7</v>
      </c>
      <c r="C134" s="30">
        <v>1.5</v>
      </c>
      <c r="D134" s="56">
        <v>1250</v>
      </c>
      <c r="E134">
        <v>5</v>
      </c>
      <c r="F134" s="30">
        <f t="shared" si="5"/>
        <v>183.984375</v>
      </c>
      <c r="H134" s="57" t="s">
        <v>61</v>
      </c>
    </row>
    <row r="135" spans="2:8">
      <c r="B135" t="s">
        <v>12</v>
      </c>
      <c r="C135" s="30">
        <v>0.95</v>
      </c>
      <c r="D135" s="56">
        <v>1250</v>
      </c>
      <c r="E135">
        <v>15</v>
      </c>
      <c r="F135" s="30">
        <f t="shared" si="5"/>
        <v>349.5703125</v>
      </c>
      <c r="H135" s="57" t="s">
        <v>62</v>
      </c>
    </row>
    <row r="136" spans="2:6">
      <c r="B136" t="s">
        <v>12</v>
      </c>
      <c r="C136" s="30">
        <v>1.45</v>
      </c>
      <c r="D136" s="56">
        <v>1250</v>
      </c>
      <c r="E136">
        <v>30</v>
      </c>
      <c r="F136" s="30">
        <f t="shared" si="5"/>
        <v>1067.109375</v>
      </c>
    </row>
    <row r="137" spans="2:6">
      <c r="B137" t="s">
        <v>12</v>
      </c>
      <c r="C137" s="30">
        <v>1.9</v>
      </c>
      <c r="D137" s="56">
        <v>1250</v>
      </c>
      <c r="E137">
        <v>30</v>
      </c>
      <c r="F137" s="30">
        <f t="shared" si="5"/>
        <v>1398.28125</v>
      </c>
    </row>
    <row r="138" spans="2:8">
      <c r="B138" t="s">
        <v>12</v>
      </c>
      <c r="C138" s="30">
        <v>1.9</v>
      </c>
      <c r="D138" s="56">
        <v>1500</v>
      </c>
      <c r="E138">
        <v>10</v>
      </c>
      <c r="F138" s="30">
        <f t="shared" si="5"/>
        <v>671.175</v>
      </c>
      <c r="H138" s="57" t="s">
        <v>40</v>
      </c>
    </row>
    <row r="139" spans="2:8">
      <c r="B139" t="s">
        <v>12</v>
      </c>
      <c r="C139" s="30">
        <v>1.15</v>
      </c>
      <c r="D139" s="56">
        <v>1000</v>
      </c>
      <c r="E139">
        <v>60</v>
      </c>
      <c r="F139" s="30">
        <f t="shared" si="5"/>
        <v>1083.3</v>
      </c>
      <c r="H139" s="57" t="s">
        <v>63</v>
      </c>
    </row>
    <row r="140" spans="2:6">
      <c r="B140" t="s">
        <v>12</v>
      </c>
      <c r="C140" s="30">
        <v>1.45</v>
      </c>
      <c r="D140" s="56">
        <v>1000</v>
      </c>
      <c r="E140">
        <v>25</v>
      </c>
      <c r="F140" s="30">
        <f t="shared" si="5"/>
        <v>569.125</v>
      </c>
    </row>
    <row r="141" spans="2:6">
      <c r="B141" t="s">
        <v>7</v>
      </c>
      <c r="C141" s="30">
        <v>1.15</v>
      </c>
      <c r="D141" s="56">
        <v>1250</v>
      </c>
      <c r="E141">
        <v>50</v>
      </c>
      <c r="F141" s="30">
        <f t="shared" si="5"/>
        <v>1410.546875</v>
      </c>
    </row>
    <row r="142" spans="2:8">
      <c r="B142" t="s">
        <v>10</v>
      </c>
      <c r="C142" s="30">
        <v>3</v>
      </c>
      <c r="D142" s="56">
        <v>1500</v>
      </c>
      <c r="E142">
        <v>2</v>
      </c>
      <c r="F142" s="30">
        <f t="shared" si="5"/>
        <v>211.95</v>
      </c>
      <c r="H142" s="57" t="s">
        <v>64</v>
      </c>
    </row>
    <row r="143" spans="2:6">
      <c r="B143" t="s">
        <v>12</v>
      </c>
      <c r="C143" s="30">
        <v>2</v>
      </c>
      <c r="D143" s="56">
        <v>1500</v>
      </c>
      <c r="E143">
        <v>5</v>
      </c>
      <c r="F143" s="30">
        <f t="shared" si="5"/>
        <v>353.25</v>
      </c>
    </row>
    <row r="144" spans="2:8">
      <c r="B144" t="s">
        <v>10</v>
      </c>
      <c r="C144" s="30">
        <v>6</v>
      </c>
      <c r="D144" s="56">
        <v>1250</v>
      </c>
      <c r="E144">
        <v>10</v>
      </c>
      <c r="F144" s="30">
        <f t="shared" ref="F144:F152" si="6">C144*D144/1000*_xlfn.IFS(D144=1000,2,D144=1250,2.5,D144=1500,3)*7.85*E144</f>
        <v>1471.875</v>
      </c>
      <c r="H144" s="57" t="s">
        <v>65</v>
      </c>
    </row>
    <row r="145" spans="2:6">
      <c r="B145" t="s">
        <v>10</v>
      </c>
      <c r="C145" s="30">
        <v>5</v>
      </c>
      <c r="D145" s="56">
        <v>1250</v>
      </c>
      <c r="E145">
        <v>8</v>
      </c>
      <c r="F145" s="30">
        <f t="shared" si="6"/>
        <v>981.25</v>
      </c>
    </row>
    <row r="146" spans="2:8">
      <c r="B146" t="s">
        <v>7</v>
      </c>
      <c r="C146" s="30">
        <v>1.45</v>
      </c>
      <c r="D146" s="56">
        <v>1250</v>
      </c>
      <c r="E146">
        <v>100</v>
      </c>
      <c r="F146" s="30">
        <f t="shared" si="6"/>
        <v>3557.03125</v>
      </c>
      <c r="H146" s="57" t="s">
        <v>66</v>
      </c>
    </row>
    <row r="147" spans="2:8">
      <c r="B147" t="s">
        <v>9</v>
      </c>
      <c r="C147" s="30">
        <v>2.5</v>
      </c>
      <c r="D147" s="56">
        <v>1250</v>
      </c>
      <c r="E147">
        <v>5</v>
      </c>
      <c r="F147" s="30">
        <f t="shared" si="6"/>
        <v>306.640625</v>
      </c>
      <c r="H147" s="57" t="s">
        <v>38</v>
      </c>
    </row>
    <row r="148" spans="2:6">
      <c r="B148" t="s">
        <v>9</v>
      </c>
      <c r="C148" s="30">
        <v>2</v>
      </c>
      <c r="D148" s="56">
        <v>1250</v>
      </c>
      <c r="E148">
        <v>5</v>
      </c>
      <c r="F148" s="30">
        <f t="shared" si="6"/>
        <v>245.3125</v>
      </c>
    </row>
    <row r="149" spans="2:8">
      <c r="B149" t="s">
        <v>7</v>
      </c>
      <c r="C149" s="30">
        <v>2.5</v>
      </c>
      <c r="D149" s="56">
        <v>1250</v>
      </c>
      <c r="E149">
        <v>10</v>
      </c>
      <c r="F149" s="30">
        <f t="shared" si="6"/>
        <v>613.28125</v>
      </c>
      <c r="H149" s="57" t="s">
        <v>67</v>
      </c>
    </row>
    <row r="150" spans="2:6">
      <c r="B150" t="s">
        <v>12</v>
      </c>
      <c r="C150" s="30">
        <v>2</v>
      </c>
      <c r="D150" s="56">
        <v>1250</v>
      </c>
      <c r="E150">
        <v>5</v>
      </c>
      <c r="F150" s="30">
        <f t="shared" si="6"/>
        <v>245.3125</v>
      </c>
    </row>
    <row r="151" spans="2:6">
      <c r="B151" t="s">
        <v>10</v>
      </c>
      <c r="C151" s="30">
        <v>2.5</v>
      </c>
      <c r="D151" s="56">
        <v>1250</v>
      </c>
      <c r="E151">
        <v>5</v>
      </c>
      <c r="F151" s="30">
        <f t="shared" si="6"/>
        <v>306.640625</v>
      </c>
    </row>
    <row r="152" spans="2:6">
      <c r="B152" t="s">
        <v>10</v>
      </c>
      <c r="C152" s="30">
        <v>3</v>
      </c>
      <c r="D152" s="56">
        <v>1250</v>
      </c>
      <c r="E152">
        <v>10</v>
      </c>
      <c r="F152" s="30">
        <f t="shared" si="6"/>
        <v>735.9375</v>
      </c>
    </row>
    <row r="153" spans="2:8">
      <c r="B153" t="s">
        <v>12</v>
      </c>
      <c r="C153" s="30">
        <v>1.4</v>
      </c>
      <c r="D153" s="56">
        <v>1500</v>
      </c>
      <c r="E153">
        <v>50</v>
      </c>
      <c r="F153" s="30">
        <f t="shared" ref="F153:F162" si="7">C153*D153/1000*_xlfn.IFS(D153=1000,2,D153=1250,2.5,D153=1500,3)*7.85*E153</f>
        <v>2472.75</v>
      </c>
      <c r="H153" s="57" t="s">
        <v>68</v>
      </c>
    </row>
    <row r="154" spans="2:6">
      <c r="B154" t="s">
        <v>12</v>
      </c>
      <c r="C154" s="30">
        <v>1.9</v>
      </c>
      <c r="D154" s="56">
        <v>1500</v>
      </c>
      <c r="E154">
        <v>50</v>
      </c>
      <c r="F154" s="30">
        <f t="shared" si="7"/>
        <v>3355.875</v>
      </c>
    </row>
    <row r="155" spans="2:8">
      <c r="B155" t="s">
        <v>9</v>
      </c>
      <c r="C155" s="30">
        <v>0.95</v>
      </c>
      <c r="D155" s="56">
        <v>1250</v>
      </c>
      <c r="E155">
        <v>50</v>
      </c>
      <c r="F155" s="30">
        <f t="shared" si="7"/>
        <v>1165.234375</v>
      </c>
      <c r="H155" s="57" t="s">
        <v>69</v>
      </c>
    </row>
    <row r="156" spans="2:6">
      <c r="B156" t="s">
        <v>9</v>
      </c>
      <c r="C156" s="30">
        <v>1.15</v>
      </c>
      <c r="D156" s="56">
        <v>1250</v>
      </c>
      <c r="E156">
        <v>60</v>
      </c>
      <c r="F156" s="30">
        <f t="shared" si="7"/>
        <v>1692.65625</v>
      </c>
    </row>
    <row r="157" spans="2:6">
      <c r="B157" t="s">
        <v>12</v>
      </c>
      <c r="C157" s="30">
        <v>1.15</v>
      </c>
      <c r="D157" s="56">
        <v>1250</v>
      </c>
      <c r="E157">
        <v>70</v>
      </c>
      <c r="F157" s="30">
        <f t="shared" si="7"/>
        <v>1974.765625</v>
      </c>
    </row>
    <row r="158" spans="2:6">
      <c r="B158" t="s">
        <v>12</v>
      </c>
      <c r="C158" s="30">
        <v>1.8</v>
      </c>
      <c r="D158" s="56">
        <v>1250</v>
      </c>
      <c r="E158">
        <v>30</v>
      </c>
      <c r="F158" s="30">
        <f t="shared" si="7"/>
        <v>1324.6875</v>
      </c>
    </row>
    <row r="159" spans="2:6">
      <c r="B159" t="s">
        <v>12</v>
      </c>
      <c r="C159" s="30">
        <v>1.5</v>
      </c>
      <c r="D159" s="56">
        <v>1500</v>
      </c>
      <c r="E159">
        <v>2</v>
      </c>
      <c r="F159" s="30">
        <f t="shared" si="7"/>
        <v>105.975</v>
      </c>
    </row>
    <row r="160" spans="2:6">
      <c r="B160" t="s">
        <v>12</v>
      </c>
      <c r="C160" s="30">
        <v>2.5</v>
      </c>
      <c r="D160" s="56">
        <v>1000</v>
      </c>
      <c r="E160">
        <v>4</v>
      </c>
      <c r="F160" s="30">
        <f t="shared" si="7"/>
        <v>157</v>
      </c>
    </row>
    <row r="161" spans="2:6">
      <c r="B161" t="s">
        <v>12</v>
      </c>
      <c r="C161" s="30">
        <v>1.15</v>
      </c>
      <c r="D161" s="56">
        <v>1250</v>
      </c>
      <c r="E161">
        <v>50</v>
      </c>
      <c r="F161" s="30">
        <f t="shared" si="7"/>
        <v>1410.546875</v>
      </c>
    </row>
    <row r="162" spans="2:6">
      <c r="B162" t="s">
        <v>12</v>
      </c>
      <c r="C162" s="30">
        <v>0.95</v>
      </c>
      <c r="D162" s="56">
        <v>1250</v>
      </c>
      <c r="E162">
        <v>50</v>
      </c>
      <c r="F162" s="30">
        <f t="shared" si="7"/>
        <v>1165.234375</v>
      </c>
    </row>
    <row r="163" spans="1:5">
      <c r="A163" s="29" t="s">
        <v>70</v>
      </c>
      <c r="B163" t="s">
        <v>12</v>
      </c>
      <c r="C163" s="30">
        <v>1.9</v>
      </c>
      <c r="D163" s="56">
        <v>1250</v>
      </c>
      <c r="E163">
        <v>2</v>
      </c>
    </row>
    <row r="164" spans="2:5">
      <c r="B164" t="s">
        <v>12</v>
      </c>
      <c r="C164" s="30">
        <v>1.15</v>
      </c>
      <c r="D164" s="56">
        <v>1000</v>
      </c>
      <c r="E164">
        <v>3</v>
      </c>
    </row>
    <row r="165" spans="2:5">
      <c r="B165" t="s">
        <v>12</v>
      </c>
      <c r="C165" s="30">
        <v>1.15</v>
      </c>
      <c r="D165" s="56">
        <v>1250</v>
      </c>
      <c r="E165">
        <v>5</v>
      </c>
    </row>
    <row r="166" spans="2:5">
      <c r="B166" t="s">
        <v>12</v>
      </c>
      <c r="C166" s="30">
        <v>0.9</v>
      </c>
      <c r="D166" s="56">
        <v>1250</v>
      </c>
      <c r="E166">
        <v>20</v>
      </c>
    </row>
    <row r="167" spans="2:5">
      <c r="B167" t="s">
        <v>12</v>
      </c>
      <c r="C167" s="30">
        <v>1.4</v>
      </c>
      <c r="D167" s="56">
        <v>1250</v>
      </c>
      <c r="E167">
        <v>80</v>
      </c>
    </row>
    <row r="168" spans="2:5">
      <c r="B168" t="s">
        <v>12</v>
      </c>
      <c r="C168" s="30">
        <v>1.1</v>
      </c>
      <c r="D168" s="56">
        <v>1250</v>
      </c>
      <c r="E168">
        <v>50</v>
      </c>
    </row>
    <row r="169" spans="2:5">
      <c r="B169" t="s">
        <v>12</v>
      </c>
      <c r="C169" s="30">
        <v>1.9</v>
      </c>
      <c r="D169" s="56">
        <v>1500</v>
      </c>
      <c r="E169">
        <v>10</v>
      </c>
    </row>
    <row r="170" spans="2:5">
      <c r="B170" t="s">
        <v>7</v>
      </c>
      <c r="C170" s="30">
        <v>1.45</v>
      </c>
      <c r="D170" s="56">
        <v>1500</v>
      </c>
      <c r="E170">
        <v>100</v>
      </c>
    </row>
    <row r="171" spans="2:5">
      <c r="B171" t="s">
        <v>10</v>
      </c>
      <c r="C171" s="30">
        <v>6</v>
      </c>
      <c r="D171" s="56">
        <v>1250</v>
      </c>
      <c r="E171">
        <v>10</v>
      </c>
    </row>
    <row r="172" spans="2:5">
      <c r="B172" t="s">
        <v>10</v>
      </c>
      <c r="C172" s="30">
        <v>5</v>
      </c>
      <c r="D172" s="56">
        <v>1250</v>
      </c>
      <c r="E172">
        <v>8</v>
      </c>
    </row>
    <row r="173" spans="2:5">
      <c r="B173" t="s">
        <v>12</v>
      </c>
      <c r="C173" s="30">
        <v>1.4</v>
      </c>
      <c r="D173" s="56">
        <v>1500</v>
      </c>
      <c r="E173">
        <v>20</v>
      </c>
    </row>
    <row r="174" spans="2:5">
      <c r="B174" t="s">
        <v>12</v>
      </c>
      <c r="C174" s="30">
        <v>1.8</v>
      </c>
      <c r="D174" s="56">
        <v>1500</v>
      </c>
      <c r="E174">
        <v>5</v>
      </c>
    </row>
    <row r="175" spans="2:2">
      <c r="B175" t="s">
        <v>10</v>
      </c>
    </row>
  </sheetData>
  <mergeCells count="21">
    <mergeCell ref="H14:H17"/>
    <mergeCell ref="H18:H21"/>
    <mergeCell ref="H22:H23"/>
    <mergeCell ref="H27:H28"/>
    <mergeCell ref="H31:H39"/>
    <mergeCell ref="H40:H45"/>
    <mergeCell ref="H46:H48"/>
    <mergeCell ref="H49:H51"/>
    <mergeCell ref="H52:H56"/>
    <mergeCell ref="H59:H63"/>
    <mergeCell ref="H64:H66"/>
    <mergeCell ref="H67:H69"/>
    <mergeCell ref="H72:H74"/>
    <mergeCell ref="H75:H76"/>
    <mergeCell ref="H81:H83"/>
    <mergeCell ref="H84:H85"/>
    <mergeCell ref="H86:H89"/>
    <mergeCell ref="H90:H91"/>
    <mergeCell ref="H93:H94"/>
    <mergeCell ref="H95:H101"/>
    <mergeCell ref="H107:H110"/>
  </mergeCells>
  <dataValidations count="3">
    <dataValidation type="list" allowBlank="1" showInputMessage="1" showErrorMessage="1" sqref="I3 I7 B9 B60 B61 B62 B114 B1:B8 B10:B21 B22:B23 B24:B59 B63:B113 B115:B121 B122:B124 B125:B130 B131:B133 B134:B156 B157:B162 B163:B1048576">
      <formula1>"有花镀锌板,无花镀锌板,冷板,酸洗板"</formula1>
    </dataValidation>
    <dataValidation type="list" allowBlank="1" showInputMessage="1" showErrorMessage="1" sqref="K3 K7 D9 D60 D61 D62 D114 D1:D8 D10:D18 D19:D25 D26:D28 D29:D59 D63:D113 D115:D1048576">
      <formula1>"1000,1250,1500"</formula1>
    </dataValidation>
    <dataValidation allowBlank="1" showInputMessage="1" showErrorMessage="1" sqref="C60 C61 C62 C114 C1:C59 C63:C113 C115:C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5"/>
  <sheetViews>
    <sheetView workbookViewId="0">
      <pane ySplit="1" topLeftCell="A158" activePane="bottomLeft" state="frozen"/>
      <selection/>
      <selection pane="bottomLeft" activeCell="F185" sqref="F185"/>
    </sheetView>
  </sheetViews>
  <sheetFormatPr defaultColWidth="9" defaultRowHeight="13.5"/>
  <cols>
    <col min="1" max="1" width="9" style="29"/>
    <col min="2" max="2" width="10.5" customWidth="1"/>
    <col min="3" max="3" width="9" style="30"/>
    <col min="4" max="4" width="9.375" style="52"/>
    <col min="6" max="6" width="10.375" style="30"/>
    <col min="7" max="7" width="9" style="29" hidden="1" customWidth="1"/>
    <col min="8" max="8" width="11.375" customWidth="1"/>
    <col min="15" max="15" width="10.375"/>
    <col min="16" max="16" width="9.375"/>
  </cols>
  <sheetData>
    <row r="1" spans="2:10">
      <c r="B1" t="s">
        <v>0</v>
      </c>
      <c r="C1" s="30" t="s">
        <v>1</v>
      </c>
      <c r="D1" s="52" t="s">
        <v>2</v>
      </c>
      <c r="E1" t="s">
        <v>3</v>
      </c>
      <c r="F1" s="30" t="s">
        <v>4</v>
      </c>
      <c r="G1" s="29" t="s">
        <v>5</v>
      </c>
      <c r="J1" s="32"/>
    </row>
    <row r="2" spans="1:8">
      <c r="A2" s="29">
        <v>1.09</v>
      </c>
      <c r="B2" t="s">
        <v>7</v>
      </c>
      <c r="C2" s="30">
        <v>0.7</v>
      </c>
      <c r="D2" s="52">
        <v>1250</v>
      </c>
      <c r="E2">
        <v>279</v>
      </c>
      <c r="F2" s="30">
        <f>C2*D2/1000*_xlfn.IFS(D2=1000,2,D2=1250,2.5,D2=1500,3)*7.85*E2</f>
        <v>4790.953125</v>
      </c>
      <c r="G2" s="31" t="s">
        <v>8</v>
      </c>
      <c r="H2">
        <f>SUM(F2:F999)</f>
        <v>661940.3090625</v>
      </c>
    </row>
    <row r="3" spans="2:11">
      <c r="B3" t="s">
        <v>7</v>
      </c>
      <c r="C3" s="30">
        <v>0.5</v>
      </c>
      <c r="D3" s="52">
        <v>1250</v>
      </c>
      <c r="E3">
        <v>335</v>
      </c>
      <c r="F3" s="30">
        <f t="shared" ref="F2:F39" si="0">C3*D3/1000*_xlfn.IFS(D3=1000,2,D3=1250,2.5,D3=1500,3)*7.85*E3</f>
        <v>4108.984375</v>
      </c>
      <c r="G3" s="31"/>
      <c r="J3" s="30"/>
      <c r="K3" s="29"/>
    </row>
    <row r="4" spans="2:7">
      <c r="B4" t="s">
        <v>7</v>
      </c>
      <c r="C4" s="30">
        <v>0.45</v>
      </c>
      <c r="D4" s="52">
        <v>1250</v>
      </c>
      <c r="E4">
        <v>328</v>
      </c>
      <c r="F4" s="30">
        <f t="shared" si="0"/>
        <v>3620.8125</v>
      </c>
      <c r="G4" s="29" t="s">
        <v>11</v>
      </c>
    </row>
    <row r="5" spans="2:7">
      <c r="B5" t="s">
        <v>7</v>
      </c>
      <c r="C5" s="30">
        <v>1.8</v>
      </c>
      <c r="D5" s="52">
        <v>1250</v>
      </c>
      <c r="E5">
        <v>29</v>
      </c>
      <c r="F5" s="30">
        <f t="shared" si="0"/>
        <v>1280.53125</v>
      </c>
      <c r="G5" s="29" t="s">
        <v>13</v>
      </c>
    </row>
    <row r="6" spans="2:6">
      <c r="B6" t="s">
        <v>7</v>
      </c>
      <c r="C6" s="30">
        <v>1.15</v>
      </c>
      <c r="D6" s="52">
        <v>1250</v>
      </c>
      <c r="E6">
        <v>118</v>
      </c>
      <c r="F6" s="30">
        <f t="shared" si="0"/>
        <v>3328.890625</v>
      </c>
    </row>
    <row r="7" spans="2:11">
      <c r="B7" t="s">
        <v>7</v>
      </c>
      <c r="C7" s="30">
        <v>2.75</v>
      </c>
      <c r="D7" s="52">
        <v>1250</v>
      </c>
      <c r="E7">
        <v>54</v>
      </c>
      <c r="F7" s="30">
        <f t="shared" si="0"/>
        <v>3642.890625</v>
      </c>
      <c r="J7" s="30"/>
      <c r="K7" s="29"/>
    </row>
    <row r="8" spans="2:6">
      <c r="B8" t="s">
        <v>7</v>
      </c>
      <c r="C8" s="30">
        <v>1.2</v>
      </c>
      <c r="D8" s="52">
        <v>1250</v>
      </c>
      <c r="E8">
        <v>87</v>
      </c>
      <c r="F8" s="30">
        <f t="shared" si="0"/>
        <v>2561.0625</v>
      </c>
    </row>
    <row r="9" spans="2:6">
      <c r="B9" t="s">
        <v>7</v>
      </c>
      <c r="C9" s="30">
        <v>0.4</v>
      </c>
      <c r="D9" s="52">
        <v>1250</v>
      </c>
      <c r="E9">
        <v>541</v>
      </c>
      <c r="F9" s="30">
        <f t="shared" si="0"/>
        <v>5308.5625</v>
      </c>
    </row>
    <row r="10" spans="2:6">
      <c r="B10" t="s">
        <v>7</v>
      </c>
      <c r="C10" s="30">
        <v>1.4</v>
      </c>
      <c r="D10" s="52">
        <v>1250</v>
      </c>
      <c r="E10">
        <v>44</v>
      </c>
      <c r="F10" s="30">
        <f t="shared" si="0"/>
        <v>1511.125</v>
      </c>
    </row>
    <row r="11" spans="2:6">
      <c r="B11" t="s">
        <v>7</v>
      </c>
      <c r="C11" s="30">
        <v>2.3</v>
      </c>
      <c r="D11" s="52">
        <v>1250</v>
      </c>
      <c r="E11">
        <v>2</v>
      </c>
      <c r="F11" s="30">
        <f t="shared" si="0"/>
        <v>112.84375</v>
      </c>
    </row>
    <row r="12" spans="2:6">
      <c r="B12" t="s">
        <v>7</v>
      </c>
      <c r="C12" s="30">
        <v>0.75</v>
      </c>
      <c r="D12" s="52">
        <v>1250</v>
      </c>
      <c r="E12">
        <v>446</v>
      </c>
      <c r="F12" s="30">
        <f t="shared" si="0"/>
        <v>8205.703125</v>
      </c>
    </row>
    <row r="13" spans="2:6">
      <c r="B13" t="s">
        <v>7</v>
      </c>
      <c r="C13" s="30">
        <v>1.8</v>
      </c>
      <c r="D13" s="52">
        <v>1500</v>
      </c>
      <c r="E13">
        <v>12</v>
      </c>
      <c r="F13" s="30">
        <f t="shared" si="0"/>
        <v>763.02</v>
      </c>
    </row>
    <row r="14" spans="2:6">
      <c r="B14" t="s">
        <v>7</v>
      </c>
      <c r="C14" s="30">
        <v>1.2</v>
      </c>
      <c r="D14" s="52">
        <v>1500</v>
      </c>
      <c r="E14">
        <v>35</v>
      </c>
      <c r="F14" s="30">
        <f t="shared" si="0"/>
        <v>1483.65</v>
      </c>
    </row>
    <row r="15" spans="2:6">
      <c r="B15" t="s">
        <v>7</v>
      </c>
      <c r="C15" s="30">
        <v>0.95</v>
      </c>
      <c r="D15" s="52">
        <v>1500</v>
      </c>
      <c r="E15">
        <v>54</v>
      </c>
      <c r="F15" s="30">
        <f t="shared" si="0"/>
        <v>1812.1725</v>
      </c>
    </row>
    <row r="16" spans="2:6">
      <c r="B16" t="s">
        <v>7</v>
      </c>
      <c r="C16" s="30">
        <v>0.4</v>
      </c>
      <c r="D16" s="52">
        <v>1000</v>
      </c>
      <c r="E16">
        <v>420</v>
      </c>
      <c r="F16" s="30">
        <f t="shared" si="0"/>
        <v>2637.6</v>
      </c>
    </row>
    <row r="17" spans="2:6">
      <c r="B17" t="s">
        <v>7</v>
      </c>
      <c r="C17" s="30">
        <v>1.9</v>
      </c>
      <c r="D17" s="52">
        <v>1250</v>
      </c>
      <c r="E17">
        <v>49</v>
      </c>
      <c r="F17" s="30">
        <f t="shared" si="0"/>
        <v>2283.859375</v>
      </c>
    </row>
    <row r="18" spans="2:6">
      <c r="B18" t="s">
        <v>7</v>
      </c>
      <c r="C18" s="30">
        <v>0.9</v>
      </c>
      <c r="D18" s="52">
        <v>1000</v>
      </c>
      <c r="E18">
        <v>150</v>
      </c>
      <c r="F18" s="30">
        <f t="shared" si="0"/>
        <v>2119.5</v>
      </c>
    </row>
    <row r="19" spans="2:6">
      <c r="B19" t="s">
        <v>7</v>
      </c>
      <c r="C19" s="30">
        <v>1.5</v>
      </c>
      <c r="D19" s="52">
        <v>1250</v>
      </c>
      <c r="E19">
        <v>144</v>
      </c>
      <c r="F19" s="30">
        <f t="shared" si="0"/>
        <v>5298.75</v>
      </c>
    </row>
    <row r="20" spans="2:6">
      <c r="B20" t="s">
        <v>7</v>
      </c>
      <c r="C20" s="30">
        <v>0.45</v>
      </c>
      <c r="D20" s="52">
        <v>1000</v>
      </c>
      <c r="E20">
        <v>350</v>
      </c>
      <c r="F20" s="30">
        <f t="shared" si="0"/>
        <v>2472.75</v>
      </c>
    </row>
    <row r="21" spans="2:6">
      <c r="B21" t="s">
        <v>7</v>
      </c>
      <c r="C21" s="30">
        <v>0.8</v>
      </c>
      <c r="D21" s="52">
        <v>1000</v>
      </c>
      <c r="E21">
        <v>165</v>
      </c>
      <c r="F21" s="30">
        <f t="shared" si="0"/>
        <v>2072.4</v>
      </c>
    </row>
    <row r="22" spans="2:6">
      <c r="B22" t="s">
        <v>7</v>
      </c>
      <c r="C22" s="30">
        <v>0.3</v>
      </c>
      <c r="D22" s="52">
        <v>1000</v>
      </c>
      <c r="E22">
        <v>650</v>
      </c>
      <c r="F22" s="30">
        <f t="shared" si="0"/>
        <v>3061.5</v>
      </c>
    </row>
    <row r="23" spans="2:6">
      <c r="B23" t="s">
        <v>7</v>
      </c>
      <c r="C23" s="30">
        <v>0.6</v>
      </c>
      <c r="D23" s="52">
        <v>1000</v>
      </c>
      <c r="E23">
        <v>450</v>
      </c>
      <c r="F23" s="30">
        <f t="shared" si="0"/>
        <v>4239</v>
      </c>
    </row>
    <row r="24" spans="2:6">
      <c r="B24" t="s">
        <v>7</v>
      </c>
      <c r="C24" s="30">
        <v>1.8</v>
      </c>
      <c r="D24" s="52">
        <v>1000</v>
      </c>
      <c r="E24">
        <v>53</v>
      </c>
      <c r="F24" s="30">
        <f t="shared" si="0"/>
        <v>1497.78</v>
      </c>
    </row>
    <row r="25" spans="2:6">
      <c r="B25" t="s">
        <v>7</v>
      </c>
      <c r="C25" s="30">
        <v>1.9</v>
      </c>
      <c r="D25" s="52">
        <v>1000</v>
      </c>
      <c r="E25">
        <v>44</v>
      </c>
      <c r="F25" s="30">
        <f t="shared" si="0"/>
        <v>1312.52</v>
      </c>
    </row>
    <row r="26" spans="2:6">
      <c r="B26" t="s">
        <v>7</v>
      </c>
      <c r="C26" s="30">
        <v>0.5</v>
      </c>
      <c r="D26" s="52">
        <v>1000</v>
      </c>
      <c r="E26">
        <v>184</v>
      </c>
      <c r="F26" s="30">
        <f t="shared" si="0"/>
        <v>1444.4</v>
      </c>
    </row>
    <row r="27" spans="2:6">
      <c r="B27" t="s">
        <v>7</v>
      </c>
      <c r="C27" s="30">
        <v>0.55</v>
      </c>
      <c r="D27" s="52">
        <v>1000</v>
      </c>
      <c r="E27">
        <v>228</v>
      </c>
      <c r="F27" s="30">
        <f t="shared" si="0"/>
        <v>1968.78</v>
      </c>
    </row>
    <row r="28" spans="2:6">
      <c r="B28" t="s">
        <v>7</v>
      </c>
      <c r="C28" s="30">
        <v>3</v>
      </c>
      <c r="D28" s="52">
        <v>1250</v>
      </c>
      <c r="E28">
        <v>86</v>
      </c>
      <c r="F28" s="30">
        <f t="shared" si="0"/>
        <v>6329.0625</v>
      </c>
    </row>
    <row r="29" spans="2:6">
      <c r="B29" t="s">
        <v>7</v>
      </c>
      <c r="C29" s="30">
        <v>0.55</v>
      </c>
      <c r="D29" s="52">
        <v>1250</v>
      </c>
      <c r="E29">
        <v>158</v>
      </c>
      <c r="F29" s="30">
        <f t="shared" si="0"/>
        <v>2131.765625</v>
      </c>
    </row>
    <row r="30" spans="2:6">
      <c r="B30" t="s">
        <v>7</v>
      </c>
      <c r="C30" s="30">
        <v>0.6</v>
      </c>
      <c r="D30" s="52">
        <v>1250</v>
      </c>
      <c r="E30">
        <v>257</v>
      </c>
      <c r="F30" s="30">
        <f t="shared" si="0"/>
        <v>3782.71875</v>
      </c>
    </row>
    <row r="31" spans="2:6">
      <c r="B31" t="s">
        <v>7</v>
      </c>
      <c r="C31" s="30">
        <v>2.5</v>
      </c>
      <c r="D31" s="52">
        <v>1250</v>
      </c>
      <c r="E31">
        <v>64</v>
      </c>
      <c r="F31" s="30">
        <f t="shared" si="0"/>
        <v>3925</v>
      </c>
    </row>
    <row r="32" spans="2:6">
      <c r="B32" t="s">
        <v>7</v>
      </c>
      <c r="C32" s="30">
        <v>0.9</v>
      </c>
      <c r="D32" s="52">
        <v>1250</v>
      </c>
      <c r="E32">
        <v>132</v>
      </c>
      <c r="F32" s="30">
        <f t="shared" si="0"/>
        <v>2914.3125</v>
      </c>
    </row>
    <row r="33" spans="2:6">
      <c r="B33" t="s">
        <v>7</v>
      </c>
      <c r="C33" s="30">
        <v>1.45</v>
      </c>
      <c r="D33" s="52">
        <v>1250</v>
      </c>
      <c r="E33">
        <v>163</v>
      </c>
      <c r="F33" s="30">
        <f t="shared" si="0"/>
        <v>5797.9609375</v>
      </c>
    </row>
    <row r="34" spans="2:6">
      <c r="B34" t="s">
        <v>7</v>
      </c>
      <c r="C34" s="30">
        <v>1.95</v>
      </c>
      <c r="D34" s="52">
        <v>1250</v>
      </c>
      <c r="E34">
        <v>101</v>
      </c>
      <c r="F34" s="30">
        <f t="shared" si="0"/>
        <v>4831.4296875</v>
      </c>
    </row>
    <row r="35" spans="2:6">
      <c r="B35" t="s">
        <v>7</v>
      </c>
      <c r="C35" s="30">
        <v>2</v>
      </c>
      <c r="D35" s="52">
        <v>1250</v>
      </c>
      <c r="E35">
        <v>75</v>
      </c>
      <c r="F35" s="30">
        <f t="shared" si="0"/>
        <v>3679.6875</v>
      </c>
    </row>
    <row r="36" spans="2:6">
      <c r="B36" t="s">
        <v>7</v>
      </c>
      <c r="C36" s="30">
        <v>0.8</v>
      </c>
      <c r="D36" s="52">
        <v>1250</v>
      </c>
      <c r="E36">
        <v>269</v>
      </c>
      <c r="F36" s="30">
        <f t="shared" si="0"/>
        <v>5279.125</v>
      </c>
    </row>
    <row r="37" spans="2:6">
      <c r="B37" t="s">
        <v>7</v>
      </c>
      <c r="C37" s="30">
        <v>0.95</v>
      </c>
      <c r="D37" s="52">
        <v>1250</v>
      </c>
      <c r="E37">
        <v>92</v>
      </c>
      <c r="F37" s="30">
        <f t="shared" si="0"/>
        <v>2144.03125</v>
      </c>
    </row>
    <row r="38" spans="2:6">
      <c r="B38" t="s">
        <v>7</v>
      </c>
      <c r="C38" s="30">
        <v>1</v>
      </c>
      <c r="D38" s="52">
        <v>1250</v>
      </c>
      <c r="E38">
        <v>111</v>
      </c>
      <c r="F38" s="30">
        <f t="shared" si="0"/>
        <v>2722.96875</v>
      </c>
    </row>
    <row r="39" spans="2:6">
      <c r="B39" t="s">
        <v>7</v>
      </c>
      <c r="C39" s="30">
        <v>1.1</v>
      </c>
      <c r="D39" s="52">
        <v>1250</v>
      </c>
      <c r="E39">
        <v>125</v>
      </c>
      <c r="F39" s="30">
        <f t="shared" si="0"/>
        <v>3373.046875</v>
      </c>
    </row>
    <row r="40" spans="2:6">
      <c r="B40" t="s">
        <v>7</v>
      </c>
      <c r="C40" s="30">
        <v>0.7</v>
      </c>
      <c r="D40" s="52">
        <v>1000</v>
      </c>
      <c r="E40">
        <v>208</v>
      </c>
      <c r="F40" s="30">
        <f t="shared" ref="F40:F52" si="1">C40*D40/1000*_xlfn.IFS(D40=1000,2,D40=1250,2.5,D40=1500,3)*7.85*E40</f>
        <v>2285.92</v>
      </c>
    </row>
    <row r="41" spans="2:6">
      <c r="B41" t="s">
        <v>7</v>
      </c>
      <c r="C41" s="30">
        <v>2.8</v>
      </c>
      <c r="D41" s="52">
        <v>1000</v>
      </c>
      <c r="E41">
        <v>97</v>
      </c>
      <c r="F41" s="30">
        <f t="shared" si="1"/>
        <v>4264.12</v>
      </c>
    </row>
    <row r="42" spans="2:6">
      <c r="B42" t="s">
        <v>7</v>
      </c>
      <c r="C42" s="30">
        <v>0.95</v>
      </c>
      <c r="D42" s="52">
        <v>1000</v>
      </c>
      <c r="E42">
        <v>200</v>
      </c>
      <c r="F42" s="30">
        <f t="shared" si="1"/>
        <v>2983</v>
      </c>
    </row>
    <row r="43" spans="2:6">
      <c r="B43" t="s">
        <v>7</v>
      </c>
      <c r="C43" s="30">
        <v>1.1</v>
      </c>
      <c r="D43" s="52">
        <v>1000</v>
      </c>
      <c r="E43">
        <v>100</v>
      </c>
      <c r="F43" s="30">
        <f t="shared" si="1"/>
        <v>1727</v>
      </c>
    </row>
    <row r="44" spans="2:6">
      <c r="B44" t="s">
        <v>7</v>
      </c>
      <c r="C44" s="30">
        <v>1</v>
      </c>
      <c r="D44" s="52">
        <v>1000</v>
      </c>
      <c r="E44">
        <v>188</v>
      </c>
      <c r="F44" s="30">
        <f t="shared" si="1"/>
        <v>2951.6</v>
      </c>
    </row>
    <row r="45" spans="2:6">
      <c r="B45" t="s">
        <v>7</v>
      </c>
      <c r="C45" s="30">
        <v>1.4</v>
      </c>
      <c r="D45" s="52">
        <v>1000</v>
      </c>
      <c r="E45">
        <v>80</v>
      </c>
      <c r="F45" s="30">
        <f t="shared" si="1"/>
        <v>1758.4</v>
      </c>
    </row>
    <row r="46" spans="2:6">
      <c r="B46" t="s">
        <v>7</v>
      </c>
      <c r="C46" s="30">
        <v>1.45</v>
      </c>
      <c r="D46" s="52">
        <v>1000</v>
      </c>
      <c r="E46">
        <v>88</v>
      </c>
      <c r="F46" s="30">
        <f t="shared" si="1"/>
        <v>2003.32</v>
      </c>
    </row>
    <row r="47" spans="2:6">
      <c r="B47" t="s">
        <v>7</v>
      </c>
      <c r="C47" s="30">
        <v>1.2</v>
      </c>
      <c r="D47" s="52">
        <v>1000</v>
      </c>
      <c r="E47">
        <v>76</v>
      </c>
      <c r="F47" s="30">
        <f t="shared" si="1"/>
        <v>1431.84</v>
      </c>
    </row>
    <row r="48" spans="2:6">
      <c r="B48" t="s">
        <v>7</v>
      </c>
      <c r="C48" s="30">
        <v>1.15</v>
      </c>
      <c r="D48" s="52">
        <v>1000</v>
      </c>
      <c r="E48">
        <v>63</v>
      </c>
      <c r="F48" s="30">
        <f t="shared" si="1"/>
        <v>1137.465</v>
      </c>
    </row>
    <row r="49" spans="2:6">
      <c r="B49" t="s">
        <v>7</v>
      </c>
      <c r="C49" s="30">
        <v>1.45</v>
      </c>
      <c r="D49" s="52">
        <v>1000</v>
      </c>
      <c r="E49">
        <v>155</v>
      </c>
      <c r="F49" s="30">
        <f t="shared" si="1"/>
        <v>3528.575</v>
      </c>
    </row>
    <row r="50" spans="2:6">
      <c r="B50" t="s">
        <v>7</v>
      </c>
      <c r="C50" s="30">
        <v>1.5</v>
      </c>
      <c r="D50" s="52">
        <v>1000</v>
      </c>
      <c r="E50">
        <v>19</v>
      </c>
      <c r="F50" s="30">
        <f t="shared" si="1"/>
        <v>447.45</v>
      </c>
    </row>
    <row r="51" spans="2:6">
      <c r="B51" t="s">
        <v>9</v>
      </c>
      <c r="C51" s="30">
        <v>1.45</v>
      </c>
      <c r="D51" s="52">
        <v>1250</v>
      </c>
      <c r="E51">
        <v>2</v>
      </c>
      <c r="F51" s="30">
        <f t="shared" si="1"/>
        <v>71.140625</v>
      </c>
    </row>
    <row r="52" spans="2:6">
      <c r="B52" t="s">
        <v>9</v>
      </c>
      <c r="C52" s="30">
        <v>1</v>
      </c>
      <c r="D52" s="52">
        <v>1000</v>
      </c>
      <c r="E52">
        <v>23</v>
      </c>
      <c r="F52" s="30">
        <f t="shared" si="1"/>
        <v>361.1</v>
      </c>
    </row>
    <row r="53" spans="2:6">
      <c r="B53" t="s">
        <v>9</v>
      </c>
      <c r="C53" s="30">
        <v>3</v>
      </c>
      <c r="D53" s="52">
        <v>1250</v>
      </c>
      <c r="E53">
        <v>43</v>
      </c>
      <c r="F53" s="30">
        <f t="shared" ref="F53:F116" si="2">C53*D53/1000*_xlfn.IFS(D53=1000,2,D53=1250,2.5,D53=1500,3)*7.85*E53</f>
        <v>3164.53125</v>
      </c>
    </row>
    <row r="54" spans="2:6">
      <c r="B54" t="s">
        <v>9</v>
      </c>
      <c r="C54" s="30">
        <v>0.6</v>
      </c>
      <c r="D54" s="52">
        <v>1250</v>
      </c>
      <c r="E54">
        <v>191</v>
      </c>
      <c r="F54" s="30">
        <f t="shared" si="2"/>
        <v>2811.28125</v>
      </c>
    </row>
    <row r="55" spans="2:6">
      <c r="B55" t="s">
        <v>9</v>
      </c>
      <c r="C55" s="30">
        <v>0.75</v>
      </c>
      <c r="D55" s="52">
        <v>1250</v>
      </c>
      <c r="E55">
        <v>19</v>
      </c>
      <c r="F55" s="30">
        <f t="shared" si="2"/>
        <v>349.5703125</v>
      </c>
    </row>
    <row r="56" spans="2:6">
      <c r="B56" t="s">
        <v>9</v>
      </c>
      <c r="C56" s="30">
        <v>0.5</v>
      </c>
      <c r="D56" s="52">
        <v>1250</v>
      </c>
      <c r="E56">
        <v>380</v>
      </c>
      <c r="F56" s="30">
        <f t="shared" si="2"/>
        <v>4660.9375</v>
      </c>
    </row>
    <row r="57" spans="2:6">
      <c r="B57" t="s">
        <v>9</v>
      </c>
      <c r="C57" s="30">
        <v>0.7</v>
      </c>
      <c r="D57" s="52">
        <v>1250</v>
      </c>
      <c r="E57">
        <v>86</v>
      </c>
      <c r="F57" s="30">
        <f t="shared" si="2"/>
        <v>1476.78125</v>
      </c>
    </row>
    <row r="58" spans="2:6">
      <c r="B58" t="s">
        <v>9</v>
      </c>
      <c r="C58" s="30">
        <v>4</v>
      </c>
      <c r="D58" s="52">
        <v>1250</v>
      </c>
      <c r="E58">
        <v>8</v>
      </c>
      <c r="F58" s="30">
        <f t="shared" si="2"/>
        <v>785</v>
      </c>
    </row>
    <row r="59" spans="2:6">
      <c r="B59" t="s">
        <v>9</v>
      </c>
      <c r="C59" s="30">
        <v>1.45</v>
      </c>
      <c r="D59" s="52">
        <v>1500</v>
      </c>
      <c r="E59">
        <v>82</v>
      </c>
      <c r="F59" s="30">
        <f t="shared" si="2"/>
        <v>4200.1425</v>
      </c>
    </row>
    <row r="60" spans="2:6">
      <c r="B60" t="s">
        <v>9</v>
      </c>
      <c r="C60" s="30">
        <v>1.4</v>
      </c>
      <c r="D60" s="52">
        <v>1500</v>
      </c>
      <c r="E60">
        <v>64</v>
      </c>
      <c r="F60" s="30">
        <f t="shared" si="2"/>
        <v>3165.12</v>
      </c>
    </row>
    <row r="61" spans="2:6">
      <c r="B61" t="s">
        <v>9</v>
      </c>
      <c r="C61" s="30">
        <v>2.5</v>
      </c>
      <c r="D61" s="52">
        <v>1250</v>
      </c>
      <c r="E61">
        <v>133</v>
      </c>
      <c r="F61" s="30">
        <f t="shared" si="2"/>
        <v>8156.640625</v>
      </c>
    </row>
    <row r="62" spans="2:6">
      <c r="B62" t="s">
        <v>9</v>
      </c>
      <c r="C62" s="30">
        <v>0.95</v>
      </c>
      <c r="D62" s="52">
        <v>1250</v>
      </c>
      <c r="E62">
        <v>194</v>
      </c>
      <c r="F62" s="30">
        <f t="shared" si="2"/>
        <v>4521.109375</v>
      </c>
    </row>
    <row r="63" spans="2:6">
      <c r="B63" t="s">
        <v>9</v>
      </c>
      <c r="C63" s="30">
        <v>0.8</v>
      </c>
      <c r="D63" s="52">
        <v>1250</v>
      </c>
      <c r="E63">
        <v>80</v>
      </c>
      <c r="F63" s="30">
        <f t="shared" si="2"/>
        <v>1570</v>
      </c>
    </row>
    <row r="64" spans="2:6">
      <c r="B64" t="s">
        <v>9</v>
      </c>
      <c r="C64" s="30">
        <v>1.95</v>
      </c>
      <c r="D64" s="52">
        <v>1500</v>
      </c>
      <c r="E64">
        <v>86</v>
      </c>
      <c r="F64" s="30">
        <f t="shared" si="2"/>
        <v>5924.0025</v>
      </c>
    </row>
    <row r="65" spans="2:6">
      <c r="B65" t="s">
        <v>9</v>
      </c>
      <c r="C65" s="30">
        <v>1.8</v>
      </c>
      <c r="D65" s="52">
        <v>1500</v>
      </c>
      <c r="E65">
        <v>24</v>
      </c>
      <c r="F65" s="30">
        <f t="shared" si="2"/>
        <v>1526.04</v>
      </c>
    </row>
    <row r="66" spans="2:6">
      <c r="B66" t="s">
        <v>9</v>
      </c>
      <c r="C66" s="30">
        <v>1.5</v>
      </c>
      <c r="D66" s="52">
        <v>1500</v>
      </c>
      <c r="E66">
        <v>71</v>
      </c>
      <c r="F66" s="30">
        <f t="shared" si="2"/>
        <v>3762.1125</v>
      </c>
    </row>
    <row r="67" spans="2:6">
      <c r="B67" t="s">
        <v>9</v>
      </c>
      <c r="C67" s="30">
        <v>3</v>
      </c>
      <c r="D67" s="52">
        <v>1500</v>
      </c>
      <c r="E67">
        <v>80</v>
      </c>
      <c r="F67" s="30">
        <f t="shared" si="2"/>
        <v>8478</v>
      </c>
    </row>
    <row r="68" spans="2:6">
      <c r="B68" t="s">
        <v>9</v>
      </c>
      <c r="C68" s="30">
        <v>1.9</v>
      </c>
      <c r="D68" s="52">
        <v>1500</v>
      </c>
      <c r="E68">
        <v>36</v>
      </c>
      <c r="F68" s="30">
        <f t="shared" si="2"/>
        <v>2416.23</v>
      </c>
    </row>
    <row r="69" spans="2:6">
      <c r="B69" t="s">
        <v>9</v>
      </c>
      <c r="C69" s="30">
        <v>1</v>
      </c>
      <c r="D69" s="52">
        <v>1500</v>
      </c>
      <c r="E69">
        <v>27</v>
      </c>
      <c r="F69" s="30">
        <f t="shared" si="2"/>
        <v>953.775</v>
      </c>
    </row>
    <row r="70" spans="2:6">
      <c r="B70" t="s">
        <v>9</v>
      </c>
      <c r="C70" s="30">
        <v>2.5</v>
      </c>
      <c r="D70" s="52">
        <v>1500</v>
      </c>
      <c r="E70">
        <v>99</v>
      </c>
      <c r="F70" s="30">
        <f t="shared" si="2"/>
        <v>8742.9375</v>
      </c>
    </row>
    <row r="71" spans="2:6">
      <c r="B71" t="s">
        <v>9</v>
      </c>
      <c r="C71" s="30">
        <v>1.5</v>
      </c>
      <c r="D71" s="52">
        <v>1500</v>
      </c>
      <c r="E71">
        <v>25</v>
      </c>
      <c r="F71" s="30">
        <f t="shared" si="2"/>
        <v>1324.6875</v>
      </c>
    </row>
    <row r="72" spans="2:6">
      <c r="B72" t="s">
        <v>9</v>
      </c>
      <c r="C72" s="30">
        <v>1.1</v>
      </c>
      <c r="D72" s="52">
        <v>1500</v>
      </c>
      <c r="E72">
        <v>15</v>
      </c>
      <c r="F72" s="30">
        <f t="shared" si="2"/>
        <v>582.8625</v>
      </c>
    </row>
    <row r="73" spans="2:6">
      <c r="B73" t="s">
        <v>9</v>
      </c>
      <c r="C73" s="30">
        <v>0.9</v>
      </c>
      <c r="D73" s="52">
        <v>1250</v>
      </c>
      <c r="E73">
        <v>150</v>
      </c>
      <c r="F73" s="30">
        <f t="shared" si="2"/>
        <v>3311.71875</v>
      </c>
    </row>
    <row r="74" spans="2:6">
      <c r="B74" t="s">
        <v>9</v>
      </c>
      <c r="C74" s="30">
        <v>1.9</v>
      </c>
      <c r="D74" s="52">
        <v>1250</v>
      </c>
      <c r="E74">
        <v>67</v>
      </c>
      <c r="F74" s="30">
        <f t="shared" si="2"/>
        <v>3122.828125</v>
      </c>
    </row>
    <row r="75" spans="2:6">
      <c r="B75" t="s">
        <v>9</v>
      </c>
      <c r="C75" s="30">
        <v>1.1</v>
      </c>
      <c r="D75" s="52">
        <v>1250</v>
      </c>
      <c r="E75">
        <v>208</v>
      </c>
      <c r="F75" s="30">
        <f t="shared" si="2"/>
        <v>5612.75</v>
      </c>
    </row>
    <row r="76" spans="2:6">
      <c r="B76" t="s">
        <v>9</v>
      </c>
      <c r="C76" s="30">
        <v>2</v>
      </c>
      <c r="D76" s="52">
        <v>1250</v>
      </c>
      <c r="E76">
        <v>104</v>
      </c>
      <c r="F76" s="30">
        <f t="shared" si="2"/>
        <v>5102.5</v>
      </c>
    </row>
    <row r="77" spans="2:6">
      <c r="B77" t="s">
        <v>9</v>
      </c>
      <c r="C77" s="30">
        <v>1.8</v>
      </c>
      <c r="D77" s="52">
        <v>1250</v>
      </c>
      <c r="E77">
        <v>45</v>
      </c>
      <c r="F77" s="30">
        <f t="shared" si="2"/>
        <v>1987.03125</v>
      </c>
    </row>
    <row r="78" spans="2:6">
      <c r="B78" t="s">
        <v>9</v>
      </c>
      <c r="C78" s="30">
        <v>1.45</v>
      </c>
      <c r="D78" s="52">
        <v>1000</v>
      </c>
      <c r="E78">
        <v>12</v>
      </c>
      <c r="F78" s="30">
        <f t="shared" si="2"/>
        <v>273.18</v>
      </c>
    </row>
    <row r="79" spans="2:6">
      <c r="B79" t="s">
        <v>9</v>
      </c>
      <c r="C79" s="30">
        <v>1.5</v>
      </c>
      <c r="D79" s="52">
        <v>1250</v>
      </c>
      <c r="E79">
        <v>86</v>
      </c>
      <c r="F79" s="30">
        <f t="shared" si="2"/>
        <v>3164.53125</v>
      </c>
    </row>
    <row r="80" spans="2:6">
      <c r="B80" t="s">
        <v>9</v>
      </c>
      <c r="C80" s="30">
        <v>1.15</v>
      </c>
      <c r="D80" s="52">
        <v>1250</v>
      </c>
      <c r="E80">
        <v>50</v>
      </c>
      <c r="F80" s="30">
        <f t="shared" si="2"/>
        <v>1410.546875</v>
      </c>
    </row>
    <row r="81" spans="2:6">
      <c r="B81" t="s">
        <v>9</v>
      </c>
      <c r="C81" s="30">
        <v>1.4</v>
      </c>
      <c r="D81" s="52">
        <v>1250</v>
      </c>
      <c r="E81">
        <v>127</v>
      </c>
      <c r="F81" s="30">
        <f t="shared" si="2"/>
        <v>4361.65625</v>
      </c>
    </row>
    <row r="82" spans="2:6">
      <c r="B82" t="s">
        <v>9</v>
      </c>
      <c r="C82" s="30">
        <v>1.2</v>
      </c>
      <c r="D82" s="52">
        <v>1250</v>
      </c>
      <c r="E82">
        <v>136</v>
      </c>
      <c r="F82" s="30">
        <f t="shared" si="2"/>
        <v>4003.5</v>
      </c>
    </row>
    <row r="83" spans="2:6">
      <c r="B83" t="s">
        <v>9</v>
      </c>
      <c r="C83" s="30">
        <v>0.55</v>
      </c>
      <c r="D83" s="52">
        <v>1250</v>
      </c>
      <c r="E83">
        <v>190</v>
      </c>
      <c r="F83" s="30">
        <f t="shared" si="2"/>
        <v>2563.515625</v>
      </c>
    </row>
    <row r="84" spans="2:6">
      <c r="B84" t="s">
        <v>9</v>
      </c>
      <c r="C84" s="30">
        <v>1</v>
      </c>
      <c r="D84" s="52">
        <v>1250</v>
      </c>
      <c r="E84">
        <v>225</v>
      </c>
      <c r="F84" s="30">
        <f t="shared" si="2"/>
        <v>5519.53125</v>
      </c>
    </row>
    <row r="85" spans="2:6">
      <c r="B85" t="s">
        <v>10</v>
      </c>
      <c r="C85" s="30">
        <v>2.8</v>
      </c>
      <c r="D85" s="52">
        <v>1250</v>
      </c>
      <c r="E85">
        <v>152</v>
      </c>
      <c r="F85" s="30">
        <f t="shared" si="2"/>
        <v>10440.5</v>
      </c>
    </row>
    <row r="86" spans="2:6">
      <c r="B86" t="s">
        <v>10</v>
      </c>
      <c r="C86" s="30">
        <v>4</v>
      </c>
      <c r="D86" s="52">
        <v>1250</v>
      </c>
      <c r="E86">
        <v>40</v>
      </c>
      <c r="F86" s="30">
        <f t="shared" si="2"/>
        <v>3925</v>
      </c>
    </row>
    <row r="87" spans="2:6">
      <c r="B87" t="s">
        <v>10</v>
      </c>
      <c r="C87" s="30">
        <v>3.3</v>
      </c>
      <c r="D87" s="52">
        <v>1250</v>
      </c>
      <c r="E87">
        <v>10</v>
      </c>
      <c r="F87" s="30">
        <f t="shared" si="2"/>
        <v>809.53125</v>
      </c>
    </row>
    <row r="88" spans="2:6">
      <c r="B88" t="s">
        <v>10</v>
      </c>
      <c r="C88" s="30">
        <v>2.5</v>
      </c>
      <c r="D88" s="52">
        <v>1250</v>
      </c>
      <c r="E88">
        <v>92</v>
      </c>
      <c r="F88" s="30">
        <f t="shared" si="2"/>
        <v>5642.1875</v>
      </c>
    </row>
    <row r="89" spans="2:6">
      <c r="B89" t="s">
        <v>10</v>
      </c>
      <c r="C89" s="30">
        <v>4.5</v>
      </c>
      <c r="D89" s="52">
        <v>1250</v>
      </c>
      <c r="E89">
        <v>5</v>
      </c>
      <c r="F89" s="30">
        <f t="shared" si="2"/>
        <v>551.953125</v>
      </c>
    </row>
    <row r="90" spans="2:6">
      <c r="B90" t="s">
        <v>10</v>
      </c>
      <c r="C90" s="30">
        <v>2.5</v>
      </c>
      <c r="D90" s="52">
        <v>1500</v>
      </c>
      <c r="E90">
        <v>95</v>
      </c>
      <c r="F90" s="30">
        <f t="shared" si="2"/>
        <v>8389.6875</v>
      </c>
    </row>
    <row r="91" spans="2:6">
      <c r="B91" t="s">
        <v>10</v>
      </c>
      <c r="C91" s="30">
        <v>2.8</v>
      </c>
      <c r="D91" s="52">
        <v>1500</v>
      </c>
      <c r="E91">
        <v>74</v>
      </c>
      <c r="F91" s="30">
        <f t="shared" si="2"/>
        <v>7319.34</v>
      </c>
    </row>
    <row r="92" spans="2:6">
      <c r="B92" t="s">
        <v>10</v>
      </c>
      <c r="C92" s="30">
        <v>4</v>
      </c>
      <c r="D92" s="52">
        <v>1500</v>
      </c>
      <c r="E92">
        <v>11</v>
      </c>
      <c r="F92" s="30">
        <f t="shared" si="2"/>
        <v>1554.3</v>
      </c>
    </row>
    <row r="93" spans="2:6">
      <c r="B93" t="s">
        <v>10</v>
      </c>
      <c r="C93" s="30">
        <v>6</v>
      </c>
      <c r="D93" s="52">
        <v>1500</v>
      </c>
      <c r="E93">
        <v>15</v>
      </c>
      <c r="F93" s="30">
        <f t="shared" si="2"/>
        <v>3179.25</v>
      </c>
    </row>
    <row r="94" spans="2:6">
      <c r="B94" t="s">
        <v>10</v>
      </c>
      <c r="C94" s="30">
        <v>5</v>
      </c>
      <c r="D94" s="52">
        <v>1250</v>
      </c>
      <c r="E94">
        <v>55</v>
      </c>
      <c r="F94" s="30">
        <f t="shared" si="2"/>
        <v>6746.09375</v>
      </c>
    </row>
    <row r="95" spans="2:6">
      <c r="B95" t="s">
        <v>10</v>
      </c>
      <c r="C95" s="30">
        <v>5</v>
      </c>
      <c r="D95" s="52">
        <v>1500</v>
      </c>
      <c r="E95">
        <v>22</v>
      </c>
      <c r="F95" s="30">
        <f t="shared" si="2"/>
        <v>3885.75</v>
      </c>
    </row>
    <row r="96" spans="2:6">
      <c r="B96" t="s">
        <v>10</v>
      </c>
      <c r="C96" s="30">
        <v>3</v>
      </c>
      <c r="D96" s="52">
        <v>1250</v>
      </c>
      <c r="E96">
        <v>106</v>
      </c>
      <c r="F96" s="30">
        <f t="shared" si="2"/>
        <v>7800.9375</v>
      </c>
    </row>
    <row r="97" spans="2:6">
      <c r="B97" t="s">
        <v>10</v>
      </c>
      <c r="C97" s="30">
        <v>6</v>
      </c>
      <c r="D97" s="52">
        <v>1250</v>
      </c>
      <c r="E97">
        <v>71</v>
      </c>
      <c r="F97" s="30">
        <f t="shared" si="2"/>
        <v>10450.3125</v>
      </c>
    </row>
    <row r="98" spans="2:6">
      <c r="B98" t="s">
        <v>10</v>
      </c>
      <c r="C98" s="30">
        <v>3.5</v>
      </c>
      <c r="D98" s="52">
        <v>1250</v>
      </c>
      <c r="E98">
        <v>77</v>
      </c>
      <c r="F98" s="30">
        <f t="shared" si="2"/>
        <v>6611.171875</v>
      </c>
    </row>
    <row r="99" spans="2:6">
      <c r="B99" t="s">
        <v>10</v>
      </c>
      <c r="C99" s="30">
        <v>3</v>
      </c>
      <c r="D99" s="52">
        <v>1500</v>
      </c>
      <c r="E99">
        <v>63</v>
      </c>
      <c r="F99" s="30">
        <f t="shared" si="2"/>
        <v>6676.425</v>
      </c>
    </row>
    <row r="100" spans="2:7">
      <c r="B100" t="s">
        <v>12</v>
      </c>
      <c r="C100" s="30">
        <v>0.9</v>
      </c>
      <c r="D100" s="52">
        <v>1250</v>
      </c>
      <c r="E100">
        <v>81</v>
      </c>
      <c r="F100" s="30">
        <f t="shared" si="2"/>
        <v>1788.328125</v>
      </c>
      <c r="G100"/>
    </row>
    <row r="101" spans="2:7">
      <c r="B101" t="s">
        <v>12</v>
      </c>
      <c r="C101" s="30">
        <v>2.5</v>
      </c>
      <c r="D101" s="52">
        <v>1250</v>
      </c>
      <c r="E101">
        <v>64</v>
      </c>
      <c r="F101" s="30">
        <f t="shared" si="2"/>
        <v>3925</v>
      </c>
      <c r="G101"/>
    </row>
    <row r="102" spans="2:7">
      <c r="B102" t="s">
        <v>12</v>
      </c>
      <c r="C102" s="30">
        <v>1.45</v>
      </c>
      <c r="D102" s="52">
        <v>1250</v>
      </c>
      <c r="E102">
        <v>121</v>
      </c>
      <c r="F102" s="30">
        <f t="shared" si="2"/>
        <v>4304.0078125</v>
      </c>
      <c r="G102"/>
    </row>
    <row r="103" spans="2:7">
      <c r="B103" t="s">
        <v>12</v>
      </c>
      <c r="C103" s="30">
        <v>2</v>
      </c>
      <c r="D103" s="52">
        <v>1250</v>
      </c>
      <c r="E103">
        <v>113</v>
      </c>
      <c r="F103" s="30">
        <f t="shared" si="2"/>
        <v>5544.0625</v>
      </c>
      <c r="G103"/>
    </row>
    <row r="104" spans="2:7">
      <c r="B104" t="s">
        <v>12</v>
      </c>
      <c r="C104" s="30">
        <v>1</v>
      </c>
      <c r="D104" s="52">
        <v>1250</v>
      </c>
      <c r="E104">
        <v>146</v>
      </c>
      <c r="F104" s="30">
        <f t="shared" si="2"/>
        <v>3581.5625</v>
      </c>
      <c r="G104"/>
    </row>
    <row r="105" spans="2:7">
      <c r="B105" t="s">
        <v>12</v>
      </c>
      <c r="C105" s="30">
        <v>1.5</v>
      </c>
      <c r="D105" s="52">
        <v>1250</v>
      </c>
      <c r="E105">
        <v>190</v>
      </c>
      <c r="F105" s="30">
        <f t="shared" si="2"/>
        <v>6991.40625</v>
      </c>
      <c r="G105"/>
    </row>
    <row r="106" spans="2:7">
      <c r="B106" t="s">
        <v>12</v>
      </c>
      <c r="C106" s="30">
        <v>2.3</v>
      </c>
      <c r="D106" s="52">
        <v>1250</v>
      </c>
      <c r="E106">
        <v>14</v>
      </c>
      <c r="F106" s="30">
        <f t="shared" si="2"/>
        <v>789.90625</v>
      </c>
      <c r="G106"/>
    </row>
    <row r="107" spans="2:7">
      <c r="B107" t="s">
        <v>12</v>
      </c>
      <c r="C107" s="30">
        <v>2.9</v>
      </c>
      <c r="D107" s="52">
        <v>1250</v>
      </c>
      <c r="E107">
        <v>2</v>
      </c>
      <c r="F107" s="30">
        <f t="shared" si="2"/>
        <v>142.28125</v>
      </c>
      <c r="G107"/>
    </row>
    <row r="108" spans="2:7">
      <c r="B108" t="s">
        <v>12</v>
      </c>
      <c r="C108" s="30">
        <v>1.2</v>
      </c>
      <c r="D108" s="52">
        <v>1250</v>
      </c>
      <c r="E108">
        <v>84</v>
      </c>
      <c r="F108" s="30">
        <f t="shared" si="2"/>
        <v>2472.75</v>
      </c>
      <c r="G108"/>
    </row>
    <row r="109" spans="2:7">
      <c r="B109" t="s">
        <v>12</v>
      </c>
      <c r="C109" s="30">
        <v>0.8</v>
      </c>
      <c r="D109" s="52">
        <v>1250</v>
      </c>
      <c r="E109">
        <v>372</v>
      </c>
      <c r="F109" s="30">
        <f t="shared" si="2"/>
        <v>7300.5</v>
      </c>
      <c r="G109"/>
    </row>
    <row r="110" spans="2:7">
      <c r="B110" t="s">
        <v>12</v>
      </c>
      <c r="C110" s="30">
        <v>1.1</v>
      </c>
      <c r="D110" s="52">
        <v>1250</v>
      </c>
      <c r="E110">
        <v>282</v>
      </c>
      <c r="F110" s="30">
        <f t="shared" si="2"/>
        <v>7609.59375</v>
      </c>
      <c r="G110"/>
    </row>
    <row r="111" spans="2:7">
      <c r="B111" t="s">
        <v>12</v>
      </c>
      <c r="C111" s="30">
        <v>0.7</v>
      </c>
      <c r="D111" s="52">
        <v>1250</v>
      </c>
      <c r="E111">
        <v>30</v>
      </c>
      <c r="F111" s="30">
        <f t="shared" si="2"/>
        <v>515.15625</v>
      </c>
      <c r="G111"/>
    </row>
    <row r="112" spans="2:7">
      <c r="B112" t="s">
        <v>12</v>
      </c>
      <c r="C112" s="30">
        <v>1.15</v>
      </c>
      <c r="D112" s="52">
        <v>1250</v>
      </c>
      <c r="E112">
        <v>281</v>
      </c>
      <c r="F112" s="30">
        <f t="shared" si="2"/>
        <v>7927.2734375</v>
      </c>
      <c r="G112"/>
    </row>
    <row r="113" spans="2:7">
      <c r="B113" t="s">
        <v>12</v>
      </c>
      <c r="C113" s="30">
        <v>3</v>
      </c>
      <c r="D113" s="52">
        <v>1500</v>
      </c>
      <c r="E113">
        <v>68</v>
      </c>
      <c r="F113" s="30">
        <f t="shared" si="2"/>
        <v>7206.3</v>
      </c>
      <c r="G113"/>
    </row>
    <row r="114" spans="2:7">
      <c r="B114" t="s">
        <v>12</v>
      </c>
      <c r="C114" s="30">
        <v>1.8</v>
      </c>
      <c r="D114" s="52">
        <v>1500</v>
      </c>
      <c r="E114">
        <v>45</v>
      </c>
      <c r="F114" s="30">
        <f t="shared" si="2"/>
        <v>2861.325</v>
      </c>
      <c r="G114"/>
    </row>
    <row r="115" spans="2:7">
      <c r="B115" t="s">
        <v>12</v>
      </c>
      <c r="C115" s="30">
        <v>2</v>
      </c>
      <c r="D115" s="52">
        <v>1500</v>
      </c>
      <c r="E115">
        <v>35</v>
      </c>
      <c r="F115" s="30">
        <f t="shared" si="2"/>
        <v>2472.75</v>
      </c>
      <c r="G115"/>
    </row>
    <row r="116" spans="2:7">
      <c r="B116" t="s">
        <v>12</v>
      </c>
      <c r="C116" s="30">
        <v>1.9</v>
      </c>
      <c r="D116" s="52">
        <v>1500</v>
      </c>
      <c r="E116">
        <v>88</v>
      </c>
      <c r="F116" s="30">
        <f t="shared" si="2"/>
        <v>5906.34</v>
      </c>
      <c r="G116"/>
    </row>
    <row r="117" spans="2:7">
      <c r="B117" t="s">
        <v>12</v>
      </c>
      <c r="C117" s="30">
        <v>2.5</v>
      </c>
      <c r="D117" s="52">
        <v>1500</v>
      </c>
      <c r="E117">
        <v>4</v>
      </c>
      <c r="F117" s="30">
        <f t="shared" ref="F117:F135" si="3">C117*D117/1000*_xlfn.IFS(D117=1000,2,D117=1250,2.5,D117=1500,3)*7.85*E117</f>
        <v>353.25</v>
      </c>
      <c r="G117"/>
    </row>
    <row r="118" s="51" customFormat="1" spans="1:7">
      <c r="A118" s="53"/>
      <c r="B118" t="s">
        <v>12</v>
      </c>
      <c r="C118" s="30">
        <v>1.45</v>
      </c>
      <c r="D118" s="52">
        <v>1500</v>
      </c>
      <c r="E118">
        <v>49</v>
      </c>
      <c r="F118" s="30">
        <f t="shared" si="3"/>
        <v>2509.84125</v>
      </c>
      <c r="G118"/>
    </row>
    <row r="119" spans="2:7">
      <c r="B119" t="s">
        <v>12</v>
      </c>
      <c r="C119" s="30">
        <v>1.4</v>
      </c>
      <c r="D119" s="52">
        <v>1500</v>
      </c>
      <c r="E119">
        <v>56</v>
      </c>
      <c r="F119" s="30">
        <f t="shared" si="3"/>
        <v>2769.48</v>
      </c>
      <c r="G119"/>
    </row>
    <row r="120" spans="2:7">
      <c r="B120" t="s">
        <v>12</v>
      </c>
      <c r="C120" s="30">
        <v>1.1</v>
      </c>
      <c r="D120" s="52">
        <v>1500</v>
      </c>
      <c r="E120">
        <v>138</v>
      </c>
      <c r="F120" s="30">
        <f t="shared" si="3"/>
        <v>5362.335</v>
      </c>
      <c r="G120"/>
    </row>
    <row r="121" spans="2:7">
      <c r="B121" t="s">
        <v>12</v>
      </c>
      <c r="C121" s="30">
        <v>1.95</v>
      </c>
      <c r="D121" s="52">
        <v>1500</v>
      </c>
      <c r="E121">
        <v>51</v>
      </c>
      <c r="F121" s="30">
        <f t="shared" si="3"/>
        <v>3513.07125</v>
      </c>
      <c r="G121"/>
    </row>
    <row r="122" spans="2:7">
      <c r="B122" t="s">
        <v>12</v>
      </c>
      <c r="C122" s="30">
        <v>2.9</v>
      </c>
      <c r="D122" s="52">
        <v>1500</v>
      </c>
      <c r="E122">
        <v>4</v>
      </c>
      <c r="F122" s="30">
        <f t="shared" si="3"/>
        <v>409.77</v>
      </c>
      <c r="G122"/>
    </row>
    <row r="123" spans="2:7">
      <c r="B123" t="s">
        <v>12</v>
      </c>
      <c r="C123" s="30">
        <v>1.2</v>
      </c>
      <c r="D123" s="52">
        <v>1500</v>
      </c>
      <c r="E123">
        <v>56</v>
      </c>
      <c r="F123" s="30">
        <f t="shared" si="3"/>
        <v>2373.84</v>
      </c>
      <c r="G123"/>
    </row>
    <row r="124" spans="2:7">
      <c r="B124" t="s">
        <v>12</v>
      </c>
      <c r="C124" s="30">
        <v>1.15</v>
      </c>
      <c r="D124" s="52">
        <v>1500</v>
      </c>
      <c r="E124">
        <v>47</v>
      </c>
      <c r="F124" s="30">
        <f t="shared" si="3"/>
        <v>1909.31625</v>
      </c>
      <c r="G124"/>
    </row>
    <row r="125" spans="2:7">
      <c r="B125" t="s">
        <v>12</v>
      </c>
      <c r="C125" s="30">
        <v>0.5</v>
      </c>
      <c r="D125" s="52">
        <v>1250</v>
      </c>
      <c r="E125">
        <v>5</v>
      </c>
      <c r="F125" s="30">
        <f t="shared" si="3"/>
        <v>61.328125</v>
      </c>
      <c r="G125"/>
    </row>
    <row r="126" spans="2:7">
      <c r="B126" s="30" t="s">
        <v>12</v>
      </c>
      <c r="C126" s="30">
        <v>0.95</v>
      </c>
      <c r="D126" s="52">
        <v>1000</v>
      </c>
      <c r="E126">
        <v>232</v>
      </c>
      <c r="F126" s="30">
        <f t="shared" si="3"/>
        <v>3460.28</v>
      </c>
      <c r="G126"/>
    </row>
    <row r="127" spans="2:7">
      <c r="B127" t="s">
        <v>12</v>
      </c>
      <c r="C127" s="30">
        <v>1.8</v>
      </c>
      <c r="D127" s="52">
        <v>1000</v>
      </c>
      <c r="E127">
        <v>69</v>
      </c>
      <c r="F127" s="30">
        <f t="shared" si="3"/>
        <v>1949.94</v>
      </c>
      <c r="G127"/>
    </row>
    <row r="128" spans="2:6">
      <c r="B128" t="s">
        <v>12</v>
      </c>
      <c r="C128" s="30">
        <v>1.95</v>
      </c>
      <c r="D128" s="52">
        <v>1250</v>
      </c>
      <c r="E128">
        <v>174</v>
      </c>
      <c r="F128" s="30">
        <f t="shared" si="3"/>
        <v>8323.453125</v>
      </c>
    </row>
    <row r="129" spans="2:6">
      <c r="B129" t="s">
        <v>12</v>
      </c>
      <c r="C129" s="30">
        <v>1.4</v>
      </c>
      <c r="D129" s="52">
        <v>1250</v>
      </c>
      <c r="E129">
        <v>243</v>
      </c>
      <c r="F129" s="30">
        <f t="shared" si="3"/>
        <v>8345.53125</v>
      </c>
    </row>
    <row r="130" spans="2:6">
      <c r="B130" t="s">
        <v>12</v>
      </c>
      <c r="C130" s="30">
        <v>0.6</v>
      </c>
      <c r="D130" s="52">
        <v>1250</v>
      </c>
      <c r="E130">
        <v>107</v>
      </c>
      <c r="F130" s="30">
        <f t="shared" si="3"/>
        <v>1574.90625</v>
      </c>
    </row>
    <row r="131" spans="2:6">
      <c r="B131" t="s">
        <v>12</v>
      </c>
      <c r="C131" s="30">
        <v>0.75</v>
      </c>
      <c r="D131" s="52">
        <v>1250</v>
      </c>
      <c r="E131">
        <v>83</v>
      </c>
      <c r="F131" s="30">
        <f t="shared" si="3"/>
        <v>1527.0703125</v>
      </c>
    </row>
    <row r="132" spans="2:6">
      <c r="B132" t="s">
        <v>12</v>
      </c>
      <c r="C132" s="30">
        <v>1.8</v>
      </c>
      <c r="D132" s="52">
        <v>1250</v>
      </c>
      <c r="E132">
        <v>80</v>
      </c>
      <c r="F132" s="30">
        <f t="shared" si="3"/>
        <v>3532.5</v>
      </c>
    </row>
    <row r="133" spans="2:6">
      <c r="B133" t="s">
        <v>12</v>
      </c>
      <c r="C133" s="30">
        <v>1</v>
      </c>
      <c r="D133" s="52">
        <v>1500</v>
      </c>
      <c r="E133">
        <v>203</v>
      </c>
      <c r="F133" s="30">
        <f t="shared" si="3"/>
        <v>7170.975</v>
      </c>
    </row>
    <row r="134" spans="2:8">
      <c r="B134" s="51" t="s">
        <v>12</v>
      </c>
      <c r="C134" s="54">
        <v>1.9</v>
      </c>
      <c r="D134" s="55">
        <v>1250</v>
      </c>
      <c r="E134" s="51">
        <v>86</v>
      </c>
      <c r="F134" s="30">
        <f t="shared" si="3"/>
        <v>4008.40625</v>
      </c>
      <c r="G134" s="53"/>
      <c r="H134" s="51" t="s">
        <v>71</v>
      </c>
    </row>
    <row r="135" spans="2:8">
      <c r="B135" s="51" t="s">
        <v>12</v>
      </c>
      <c r="C135" s="54">
        <v>1.9</v>
      </c>
      <c r="D135" s="55">
        <v>1250</v>
      </c>
      <c r="E135" s="51">
        <v>91</v>
      </c>
      <c r="F135" s="30">
        <f t="shared" si="3"/>
        <v>4241.453125</v>
      </c>
      <c r="G135" s="53"/>
      <c r="H135" s="51" t="s">
        <v>72</v>
      </c>
    </row>
    <row r="136" spans="2:7">
      <c r="B136" t="s">
        <v>12</v>
      </c>
      <c r="C136" s="30">
        <v>2</v>
      </c>
      <c r="D136" s="52">
        <v>1000</v>
      </c>
      <c r="E136">
        <v>61</v>
      </c>
      <c r="F136" s="30">
        <f t="shared" ref="F136:F149" si="4">C136*D136/1000*_xlfn.IFS(D136=1000,2,D136=1250,2.5,D136=1500,3)*7.85*E136</f>
        <v>1915.4</v>
      </c>
      <c r="G136"/>
    </row>
    <row r="137" spans="2:7">
      <c r="B137" t="s">
        <v>12</v>
      </c>
      <c r="C137" s="30">
        <v>1.45</v>
      </c>
      <c r="D137" s="52">
        <v>1000</v>
      </c>
      <c r="E137">
        <v>110</v>
      </c>
      <c r="F137" s="30">
        <f t="shared" si="4"/>
        <v>2504.15</v>
      </c>
      <c r="G137"/>
    </row>
    <row r="138" spans="2:7">
      <c r="B138" t="s">
        <v>12</v>
      </c>
      <c r="C138" s="30">
        <v>3</v>
      </c>
      <c r="D138" s="52">
        <v>1000</v>
      </c>
      <c r="E138">
        <v>22</v>
      </c>
      <c r="F138" s="30">
        <f t="shared" si="4"/>
        <v>1036.2</v>
      </c>
      <c r="G138"/>
    </row>
    <row r="139" spans="2:7">
      <c r="B139" t="s">
        <v>12</v>
      </c>
      <c r="C139" s="30">
        <v>0.7</v>
      </c>
      <c r="D139" s="52">
        <v>1000</v>
      </c>
      <c r="E139">
        <v>680</v>
      </c>
      <c r="F139" s="30">
        <f t="shared" si="4"/>
        <v>7473.2</v>
      </c>
      <c r="G139"/>
    </row>
    <row r="140" spans="2:7">
      <c r="B140" t="s">
        <v>12</v>
      </c>
      <c r="C140" s="30">
        <v>1.15</v>
      </c>
      <c r="D140" s="52">
        <v>1000</v>
      </c>
      <c r="E140">
        <v>271</v>
      </c>
      <c r="F140" s="30">
        <f t="shared" si="4"/>
        <v>4892.905</v>
      </c>
      <c r="G140"/>
    </row>
    <row r="141" spans="2:7">
      <c r="B141" t="s">
        <v>12</v>
      </c>
      <c r="C141" s="30">
        <v>1</v>
      </c>
      <c r="D141" s="52">
        <v>1000</v>
      </c>
      <c r="E141">
        <v>41</v>
      </c>
      <c r="F141" s="30">
        <f t="shared" si="4"/>
        <v>643.7</v>
      </c>
      <c r="G141"/>
    </row>
    <row r="142" spans="2:7">
      <c r="B142" t="s">
        <v>12</v>
      </c>
      <c r="C142" s="30">
        <v>1.4</v>
      </c>
      <c r="D142" s="52">
        <v>1000</v>
      </c>
      <c r="E142">
        <v>224</v>
      </c>
      <c r="F142" s="30">
        <f t="shared" si="4"/>
        <v>4923.52</v>
      </c>
      <c r="G142"/>
    </row>
    <row r="143" spans="2:7">
      <c r="B143" t="s">
        <v>12</v>
      </c>
      <c r="C143" s="30">
        <v>1.9</v>
      </c>
      <c r="D143" s="52">
        <v>1000</v>
      </c>
      <c r="E143">
        <v>52</v>
      </c>
      <c r="F143" s="30">
        <f t="shared" si="4"/>
        <v>1551.16</v>
      </c>
      <c r="G143"/>
    </row>
    <row r="144" spans="2:7">
      <c r="B144" t="s">
        <v>12</v>
      </c>
      <c r="C144" s="30">
        <v>1.1</v>
      </c>
      <c r="D144" s="52">
        <v>1000</v>
      </c>
      <c r="E144">
        <v>264</v>
      </c>
      <c r="F144" s="30">
        <f t="shared" si="4"/>
        <v>4559.28</v>
      </c>
      <c r="G144"/>
    </row>
    <row r="145" spans="2:7">
      <c r="B145" t="s">
        <v>12</v>
      </c>
      <c r="C145" s="30">
        <v>0.9</v>
      </c>
      <c r="D145" s="52">
        <v>1000</v>
      </c>
      <c r="E145">
        <v>90</v>
      </c>
      <c r="F145" s="30">
        <f t="shared" si="4"/>
        <v>1271.7</v>
      </c>
      <c r="G145"/>
    </row>
    <row r="146" spans="2:7">
      <c r="B146" t="s">
        <v>12</v>
      </c>
      <c r="C146" s="30">
        <v>2.5</v>
      </c>
      <c r="D146" s="52">
        <v>1000</v>
      </c>
      <c r="E146">
        <v>34</v>
      </c>
      <c r="F146" s="30">
        <f t="shared" si="4"/>
        <v>1334.5</v>
      </c>
      <c r="G146"/>
    </row>
    <row r="147" spans="2:7">
      <c r="B147" t="s">
        <v>12</v>
      </c>
      <c r="C147" s="30">
        <v>1.2</v>
      </c>
      <c r="D147" s="52">
        <v>1000</v>
      </c>
      <c r="E147">
        <v>104</v>
      </c>
      <c r="F147" s="30">
        <f t="shared" si="4"/>
        <v>1959.36</v>
      </c>
      <c r="G147"/>
    </row>
    <row r="148" spans="2:7">
      <c r="B148" t="s">
        <v>12</v>
      </c>
      <c r="C148" s="30">
        <v>3</v>
      </c>
      <c r="D148" s="52">
        <v>1250</v>
      </c>
      <c r="E148">
        <v>37</v>
      </c>
      <c r="F148" s="30">
        <f t="shared" si="4"/>
        <v>2722.96875</v>
      </c>
      <c r="G148"/>
    </row>
    <row r="149" spans="2:6">
      <c r="B149" t="s">
        <v>12</v>
      </c>
      <c r="C149" s="30">
        <v>2</v>
      </c>
      <c r="D149" s="52">
        <v>1250</v>
      </c>
      <c r="E149">
        <v>58</v>
      </c>
      <c r="F149" s="30">
        <f t="shared" si="4"/>
        <v>2845.625</v>
      </c>
    </row>
    <row r="150" spans="1:6">
      <c r="A150" s="29" t="s">
        <v>18</v>
      </c>
      <c r="B150" t="s">
        <v>7</v>
      </c>
      <c r="C150" s="30">
        <v>1.4</v>
      </c>
      <c r="D150" s="52">
        <v>1250</v>
      </c>
      <c r="E150">
        <v>146</v>
      </c>
      <c r="F150" s="30">
        <f t="shared" ref="F150:F165" si="5">C150*D150/1000*_xlfn.IFS(D150=1000,2,D150=1250,2.5,D150=1500,3)*7.85*E150</f>
        <v>5014.1875</v>
      </c>
    </row>
    <row r="151" spans="2:6">
      <c r="B151" t="s">
        <v>9</v>
      </c>
      <c r="C151" s="30">
        <v>1.2</v>
      </c>
      <c r="D151" s="52">
        <v>1500</v>
      </c>
      <c r="E151">
        <v>90</v>
      </c>
      <c r="F151" s="30">
        <f t="shared" si="5"/>
        <v>3815.1</v>
      </c>
    </row>
    <row r="152" spans="2:6">
      <c r="B152" t="s">
        <v>12</v>
      </c>
      <c r="C152" s="30">
        <v>1.4</v>
      </c>
      <c r="D152" s="52">
        <v>1500</v>
      </c>
      <c r="E152">
        <v>157</v>
      </c>
      <c r="F152" s="30">
        <f t="shared" si="5"/>
        <v>7764.435</v>
      </c>
    </row>
    <row r="153" spans="2:6">
      <c r="B153" t="s">
        <v>9</v>
      </c>
      <c r="C153" s="30">
        <v>1.15</v>
      </c>
      <c r="D153" s="52">
        <v>1250</v>
      </c>
      <c r="E153">
        <v>60</v>
      </c>
      <c r="F153" s="30">
        <f t="shared" si="5"/>
        <v>1692.65625</v>
      </c>
    </row>
    <row r="154" spans="1:6">
      <c r="A154" s="29" t="s">
        <v>25</v>
      </c>
      <c r="B154" t="s">
        <v>12</v>
      </c>
      <c r="C154" s="30">
        <v>1.45</v>
      </c>
      <c r="D154" s="52">
        <v>1250</v>
      </c>
      <c r="E154">
        <v>199</v>
      </c>
      <c r="F154" s="30">
        <f t="shared" si="5"/>
        <v>7078.4921875</v>
      </c>
    </row>
    <row r="155" spans="2:6">
      <c r="B155" t="s">
        <v>12</v>
      </c>
      <c r="C155" s="30">
        <v>1.95</v>
      </c>
      <c r="D155" s="52">
        <v>1500</v>
      </c>
      <c r="E155">
        <v>110</v>
      </c>
      <c r="F155" s="30">
        <f t="shared" si="5"/>
        <v>7577.2125</v>
      </c>
    </row>
    <row r="156" spans="2:6">
      <c r="B156" t="s">
        <v>12</v>
      </c>
      <c r="C156" s="30">
        <v>0.95</v>
      </c>
      <c r="D156" s="52">
        <v>1250</v>
      </c>
      <c r="E156">
        <v>309</v>
      </c>
      <c r="F156" s="30">
        <f t="shared" si="5"/>
        <v>7201.1484375</v>
      </c>
    </row>
    <row r="157" spans="2:6">
      <c r="B157" t="s">
        <v>12</v>
      </c>
      <c r="C157" s="30">
        <v>1.15</v>
      </c>
      <c r="D157" s="52">
        <v>1250</v>
      </c>
      <c r="E157">
        <v>201</v>
      </c>
      <c r="F157" s="30">
        <f t="shared" si="5"/>
        <v>5670.3984375</v>
      </c>
    </row>
    <row r="158" spans="2:6">
      <c r="B158" t="s">
        <v>12</v>
      </c>
      <c r="C158" s="30">
        <v>1.2</v>
      </c>
      <c r="D158" s="52">
        <v>1250</v>
      </c>
      <c r="E158">
        <v>164</v>
      </c>
      <c r="F158" s="30">
        <f t="shared" si="5"/>
        <v>4827.75</v>
      </c>
    </row>
    <row r="159" spans="1:6">
      <c r="A159" s="29" t="s">
        <v>42</v>
      </c>
      <c r="B159" t="s">
        <v>12</v>
      </c>
      <c r="C159" s="30">
        <v>1.9</v>
      </c>
      <c r="D159" s="52">
        <v>1500</v>
      </c>
      <c r="E159">
        <v>72</v>
      </c>
      <c r="F159" s="30">
        <f t="shared" si="5"/>
        <v>4832.46</v>
      </c>
    </row>
    <row r="160" spans="2:6">
      <c r="B160" t="s">
        <v>12</v>
      </c>
      <c r="C160" s="30">
        <v>1.5</v>
      </c>
      <c r="D160" s="52">
        <v>1500</v>
      </c>
      <c r="E160">
        <v>100</v>
      </c>
      <c r="F160" s="30">
        <f t="shared" si="5"/>
        <v>5298.75</v>
      </c>
    </row>
    <row r="161" spans="2:6">
      <c r="B161" t="s">
        <v>12</v>
      </c>
      <c r="C161" s="30">
        <v>1.45</v>
      </c>
      <c r="D161" s="52">
        <v>1250</v>
      </c>
      <c r="E161">
        <v>150</v>
      </c>
      <c r="F161" s="30">
        <f t="shared" si="5"/>
        <v>5335.546875</v>
      </c>
    </row>
    <row r="162" spans="2:6">
      <c r="B162" t="s">
        <v>12</v>
      </c>
      <c r="C162" s="30">
        <v>1.8</v>
      </c>
      <c r="D162" s="52">
        <v>1250</v>
      </c>
      <c r="E162">
        <v>117</v>
      </c>
      <c r="F162" s="30">
        <f t="shared" si="5"/>
        <v>5166.28125</v>
      </c>
    </row>
    <row r="163" spans="2:6">
      <c r="B163" t="s">
        <v>12</v>
      </c>
      <c r="C163" s="30">
        <v>1.9</v>
      </c>
      <c r="D163" s="52">
        <v>1250</v>
      </c>
      <c r="E163">
        <v>98</v>
      </c>
      <c r="F163" s="30">
        <f t="shared" si="5"/>
        <v>4567.71875</v>
      </c>
    </row>
    <row r="164" spans="2:6">
      <c r="B164" t="s">
        <v>12</v>
      </c>
      <c r="C164" s="30">
        <v>1.4</v>
      </c>
      <c r="D164" s="52">
        <v>1250</v>
      </c>
      <c r="E164">
        <v>23</v>
      </c>
      <c r="F164" s="30">
        <f t="shared" si="5"/>
        <v>789.90625</v>
      </c>
    </row>
    <row r="165" spans="1:6">
      <c r="A165" s="29" t="s">
        <v>56</v>
      </c>
      <c r="B165" t="s">
        <v>12</v>
      </c>
      <c r="C165" s="30">
        <v>2.95</v>
      </c>
      <c r="D165" s="52">
        <v>1250</v>
      </c>
      <c r="E165">
        <v>162</v>
      </c>
      <c r="F165" s="30">
        <f t="shared" si="5"/>
        <v>11723.484375</v>
      </c>
    </row>
    <row r="166" spans="2:6">
      <c r="B166" t="s">
        <v>7</v>
      </c>
      <c r="C166" s="30">
        <v>0.95</v>
      </c>
      <c r="D166" s="52">
        <v>1250</v>
      </c>
      <c r="E166">
        <v>328</v>
      </c>
      <c r="F166" s="30">
        <f t="shared" ref="F166:F171" si="6">C166*D166/1000*_xlfn.IFS(D166=1000,2,D166=1250,2.5,D166=1500,3)*7.85*E166</f>
        <v>7643.9375</v>
      </c>
    </row>
    <row r="167" spans="2:9">
      <c r="B167" t="s">
        <v>12</v>
      </c>
      <c r="C167" s="30">
        <v>2.9</v>
      </c>
      <c r="D167" s="52">
        <v>1250</v>
      </c>
      <c r="E167">
        <v>102</v>
      </c>
      <c r="F167" s="30">
        <f t="shared" si="6"/>
        <v>7256.34375</v>
      </c>
      <c r="H167">
        <v>2.88</v>
      </c>
      <c r="I167" t="s">
        <v>73</v>
      </c>
    </row>
    <row r="168" spans="2:6">
      <c r="B168" t="s">
        <v>12</v>
      </c>
      <c r="C168" s="30">
        <v>0.95</v>
      </c>
      <c r="D168" s="52">
        <v>1250</v>
      </c>
      <c r="E168">
        <v>160</v>
      </c>
      <c r="F168" s="30">
        <f t="shared" si="6"/>
        <v>3728.75</v>
      </c>
    </row>
    <row r="169" spans="2:6">
      <c r="B169" t="s">
        <v>12</v>
      </c>
      <c r="C169" s="30">
        <v>1.15</v>
      </c>
      <c r="D169" s="52">
        <v>1250</v>
      </c>
      <c r="E169">
        <v>241</v>
      </c>
      <c r="F169" s="30">
        <f t="shared" si="6"/>
        <v>6798.8359375</v>
      </c>
    </row>
    <row r="170" spans="2:6">
      <c r="B170" t="s">
        <v>12</v>
      </c>
      <c r="C170" s="30">
        <v>0.95</v>
      </c>
      <c r="D170" s="52">
        <v>1000</v>
      </c>
      <c r="E170">
        <v>100</v>
      </c>
      <c r="F170" s="30">
        <f t="shared" si="6"/>
        <v>1491.5</v>
      </c>
    </row>
    <row r="171" spans="2:6">
      <c r="B171" t="s">
        <v>12</v>
      </c>
      <c r="C171" s="30">
        <v>1.95</v>
      </c>
      <c r="D171" s="52">
        <v>1250</v>
      </c>
      <c r="E171">
        <v>152</v>
      </c>
      <c r="F171" s="30">
        <f t="shared" si="6"/>
        <v>7271.0625</v>
      </c>
    </row>
    <row r="172" spans="2:8">
      <c r="B172" t="s">
        <v>12</v>
      </c>
      <c r="C172" s="30">
        <v>2.95</v>
      </c>
      <c r="D172" s="52">
        <v>1250</v>
      </c>
      <c r="E172">
        <v>100</v>
      </c>
      <c r="F172" s="30">
        <f t="shared" ref="F172:F178" si="7">C172*D172/1000*_xlfn.IFS(D172=1000,2,D172=1250,2.5,D172=1500,3)*7.85*E172</f>
        <v>7236.71875</v>
      </c>
      <c r="H172" t="s">
        <v>74</v>
      </c>
    </row>
    <row r="173" spans="2:6">
      <c r="B173" t="s">
        <v>7</v>
      </c>
      <c r="C173" s="30">
        <v>1.45</v>
      </c>
      <c r="D173" s="52">
        <v>1250</v>
      </c>
      <c r="E173">
        <v>209</v>
      </c>
      <c r="F173" s="30">
        <f t="shared" si="7"/>
        <v>7434.1953125</v>
      </c>
    </row>
    <row r="174" spans="2:6">
      <c r="B174" t="s">
        <v>9</v>
      </c>
      <c r="C174" s="30">
        <v>1.2</v>
      </c>
      <c r="D174" s="52">
        <v>1250</v>
      </c>
      <c r="E174">
        <v>9</v>
      </c>
      <c r="F174" s="30">
        <f t="shared" si="7"/>
        <v>264.9375</v>
      </c>
    </row>
    <row r="175" spans="2:6">
      <c r="B175" t="s">
        <v>9</v>
      </c>
      <c r="C175" s="30">
        <v>0.95</v>
      </c>
      <c r="D175" s="52">
        <v>1250</v>
      </c>
      <c r="E175">
        <v>200</v>
      </c>
      <c r="F175" s="30">
        <f t="shared" si="7"/>
        <v>4660.9375</v>
      </c>
    </row>
    <row r="176" spans="2:6">
      <c r="B176" t="s">
        <v>7</v>
      </c>
      <c r="C176" s="30">
        <v>1.9</v>
      </c>
      <c r="D176" s="52">
        <v>1250</v>
      </c>
      <c r="E176">
        <v>22</v>
      </c>
      <c r="F176" s="30">
        <f t="shared" si="7"/>
        <v>1025.40625</v>
      </c>
    </row>
    <row r="177" spans="2:6">
      <c r="B177" t="s">
        <v>12</v>
      </c>
      <c r="C177" s="30">
        <v>1.5</v>
      </c>
      <c r="D177" s="52">
        <v>1000</v>
      </c>
      <c r="E177">
        <v>100</v>
      </c>
      <c r="F177" s="30">
        <f t="shared" si="7"/>
        <v>2355</v>
      </c>
    </row>
    <row r="178" spans="2:6">
      <c r="B178" t="s">
        <v>12</v>
      </c>
      <c r="C178" s="30">
        <v>1.4</v>
      </c>
      <c r="D178" s="52">
        <v>1250</v>
      </c>
      <c r="E178">
        <v>124</v>
      </c>
      <c r="F178" s="30">
        <f t="shared" si="7"/>
        <v>4258.625</v>
      </c>
    </row>
    <row r="179" spans="2:5">
      <c r="B179" t="s">
        <v>12</v>
      </c>
      <c r="C179" s="30">
        <v>1.45</v>
      </c>
      <c r="D179" s="52">
        <v>1250</v>
      </c>
      <c r="E179">
        <v>196</v>
      </c>
    </row>
    <row r="180" spans="2:5">
      <c r="B180" t="s">
        <v>7</v>
      </c>
      <c r="C180" s="30">
        <v>0.85</v>
      </c>
      <c r="D180" s="52">
        <v>1250</v>
      </c>
      <c r="E180">
        <v>200</v>
      </c>
    </row>
    <row r="181" spans="2:5">
      <c r="B181" t="s">
        <v>7</v>
      </c>
      <c r="C181" s="30">
        <v>1.35</v>
      </c>
      <c r="D181" s="52">
        <v>1250</v>
      </c>
      <c r="E181">
        <v>120</v>
      </c>
    </row>
    <row r="182" spans="2:5">
      <c r="B182" t="s">
        <v>12</v>
      </c>
      <c r="C182" s="30">
        <v>1.5</v>
      </c>
      <c r="D182" s="52">
        <v>1500</v>
      </c>
      <c r="E182">
        <v>42</v>
      </c>
    </row>
    <row r="183" spans="2:5">
      <c r="B183" t="s">
        <v>7</v>
      </c>
      <c r="C183" s="30">
        <v>1.9</v>
      </c>
      <c r="D183" s="52">
        <v>1250</v>
      </c>
      <c r="E183">
        <v>22</v>
      </c>
    </row>
    <row r="184" spans="2:5">
      <c r="B184" t="s">
        <v>7</v>
      </c>
      <c r="C184" s="30">
        <v>1.45</v>
      </c>
      <c r="D184" s="52">
        <v>1250</v>
      </c>
      <c r="E184">
        <v>209</v>
      </c>
    </row>
    <row r="185" spans="2:5">
      <c r="B185" t="s">
        <v>12</v>
      </c>
      <c r="C185" s="30">
        <v>1.95</v>
      </c>
      <c r="D185" s="52">
        <v>1250</v>
      </c>
      <c r="E185">
        <v>152</v>
      </c>
    </row>
  </sheetData>
  <dataValidations count="3">
    <dataValidation type="list" allowBlank="1" showInputMessage="1" showErrorMessage="1" sqref="B1 B13 B18 B19 B50 B51 B52 B64 B65 B78 B85 B86 B94 B95 B100 B124 B125 B127 B2:B12 B14:B15 B16:B17 B20:B21 B22:B25 B26:B27 B28:B39 B40:B49 B53:B58 B59:B60 B61:B63 B66:B68 B69:B73 B74:B75 B76:B77 B79:B84 B87:B89 B90:B91 B92:B93 B96:B99 B101:B110 B111:B112 B113:B123 B128:B132 B133:B135 B136:B147 B148:B164 B165:B168 B169:B183 B197:B1048576">
      <formula1>"有花镀锌板,无花镀锌板,冷板,酸洗板"</formula1>
    </dataValidation>
    <dataValidation type="list" allowBlank="1" showInputMessage="1" showErrorMessage="1" sqref="D1 K3 K7 D13 D18 D19 D50 D51 D52 D61 D64 D65 D73 D78 D85 D86 D89 D94 D95 D100 D124 D127 D148 D149 D2:D12 D14:D15 D16:D17 D20:D21 D22:D25 D26:D27 D28:D37 D38:D39 D40:D49 D53:D58 D59:D60 D62:D63 D66:D68 D69:D72 D74:D75 D76:D77 D79:D84 D87:D88 D90:D91 D92:D93 D96:D99 D101:D110 D111:D112 D113:D123 D125:D126 D128:D132 D133:D135 D136:D147 D197:D1048576">
      <formula1>"1000,1250,1500"</formula1>
    </dataValidation>
    <dataValidation allowBlank="1" showInputMessage="1" showErrorMessage="1" sqref="C13 C18 C19 C51 C52 C64 C78 C85 C86 C91 C94 C95 C100 C124 C125 B126 C127 C148 C149 C1:C12 C14:C15 C16:C17 C20:C21 C22:C25 C26:C39 C40:C50 C53:C60 C61:C63 C65:C68 C69:C73 C74:C75 C76:C77 C79:C84 C87:C89 C92:C93 C96:C99 C101:C110 C111:C112 C113:C123 C128:C135 C136:C147 C197:C1048576"/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2"/>
  <sheetViews>
    <sheetView zoomScale="55" zoomScaleNormal="55" topLeftCell="D1" workbookViewId="0">
      <pane ySplit="3" topLeftCell="A4" activePane="bottomLeft" state="frozen"/>
      <selection/>
      <selection pane="bottomLeft" activeCell="Y20" sqref="Y20:Z20"/>
    </sheetView>
  </sheetViews>
  <sheetFormatPr defaultColWidth="9" defaultRowHeight="22.5"/>
  <cols>
    <col min="2" max="2" width="6.58333333333333" customWidth="1"/>
    <col min="3" max="3" width="9.125"/>
    <col min="4" max="4" width="9" style="3"/>
    <col min="5" max="5" width="7.04166666666667" style="4" customWidth="1"/>
    <col min="6" max="6" width="9.25" style="4"/>
    <col min="7" max="7" width="9.875"/>
    <col min="8" max="8" width="6.80833333333333" style="4" customWidth="1"/>
    <col min="9" max="9" width="9.875" style="4"/>
    <col min="10" max="10" width="11.3583333333333" customWidth="1"/>
    <col min="12" max="12" width="6.81666666666667" style="4" customWidth="1"/>
    <col min="13" max="13" width="9.875" style="4"/>
    <col min="14" max="14" width="9.875"/>
    <col min="15" max="15" width="7.04166666666667" style="4" customWidth="1"/>
    <col min="16" max="16" width="9.875" style="4"/>
    <col min="17" max="17" width="9.875" style="3"/>
    <col min="18" max="18" width="7.03333333333333" style="4" customWidth="1"/>
    <col min="19" max="19" width="9.875" style="4"/>
    <col min="20" max="20" width="11.3583333333333" customWidth="1"/>
    <col min="21" max="21" width="9.875" style="3"/>
    <col min="22" max="22" width="7.49166666666667" customWidth="1"/>
    <col min="23" max="23" width="9.125"/>
    <col min="24" max="24" width="9.875" style="3"/>
    <col min="25" max="25" width="8.85833333333333" customWidth="1"/>
    <col min="26" max="26" width="9.875"/>
    <col min="27" max="27" width="9.875" style="3"/>
    <col min="28" max="28" width="6.58333333333333" style="3" customWidth="1"/>
    <col min="29" max="29" width="9.125" style="3"/>
    <col min="30" max="30" width="10.4583333333333" customWidth="1"/>
    <col min="32" max="32" width="7.04166666666667" style="3" customWidth="1"/>
    <col min="33" max="33" width="10.875" style="3"/>
    <col min="35" max="35" width="6.80833333333333" style="3" customWidth="1"/>
    <col min="36" max="36" width="9.125" style="3"/>
    <col min="37" max="37" width="11.8083333333333" style="3" customWidth="1"/>
  </cols>
  <sheetData>
    <row r="1" s="1" customFormat="1" spans="1:37">
      <c r="A1" s="33" t="s">
        <v>7</v>
      </c>
      <c r="B1" s="33"/>
      <c r="C1" s="33"/>
      <c r="D1" s="5"/>
      <c r="E1" s="5"/>
      <c r="F1" s="5"/>
      <c r="G1" s="33"/>
      <c r="H1" s="5"/>
      <c r="I1" s="5"/>
      <c r="J1" s="1">
        <f>SUM(J2,T2,AD2,AK2)</f>
        <v>484054.0103125</v>
      </c>
      <c r="K1" s="33" t="s">
        <v>9</v>
      </c>
      <c r="L1" s="5"/>
      <c r="M1" s="5"/>
      <c r="N1" s="33"/>
      <c r="O1" s="5"/>
      <c r="P1" s="5"/>
      <c r="Q1" s="5"/>
      <c r="R1" s="5"/>
      <c r="S1" s="5"/>
      <c r="U1" s="5" t="s">
        <v>12</v>
      </c>
      <c r="V1" s="33"/>
      <c r="W1" s="33"/>
      <c r="X1" s="5"/>
      <c r="Y1" s="33"/>
      <c r="Z1" s="33"/>
      <c r="AA1" s="5"/>
      <c r="AB1" s="5"/>
      <c r="AC1" s="5"/>
      <c r="AE1" s="33" t="s">
        <v>10</v>
      </c>
      <c r="AF1" s="5"/>
      <c r="AG1" s="5"/>
      <c r="AH1" s="33"/>
      <c r="AI1" s="5"/>
      <c r="AJ1" s="5"/>
      <c r="AK1" s="4"/>
    </row>
    <row r="2" spans="1:37">
      <c r="A2" s="7">
        <v>1000</v>
      </c>
      <c r="B2" s="9"/>
      <c r="C2" s="9"/>
      <c r="D2" s="7">
        <v>1250</v>
      </c>
      <c r="E2" s="9"/>
      <c r="F2" s="9"/>
      <c r="G2" s="7">
        <v>1500</v>
      </c>
      <c r="H2" s="9"/>
      <c r="I2" s="9"/>
      <c r="J2" s="2">
        <f>SUM(C4:C35,F4:F35,I4:I35,)</f>
        <v>155668.1003125</v>
      </c>
      <c r="K2" s="7">
        <v>1000</v>
      </c>
      <c r="L2" s="9"/>
      <c r="M2" s="9"/>
      <c r="N2" s="7">
        <v>1250</v>
      </c>
      <c r="O2" s="9"/>
      <c r="P2" s="9"/>
      <c r="Q2" s="7">
        <v>1500</v>
      </c>
      <c r="R2" s="9"/>
      <c r="S2" s="9"/>
      <c r="T2" s="2">
        <f>SUM(M4:M33,P4:P32,S4:S33,P33)</f>
        <v>105315.3546875</v>
      </c>
      <c r="U2" s="7">
        <v>1000</v>
      </c>
      <c r="V2" s="9"/>
      <c r="W2" s="9"/>
      <c r="X2" s="7">
        <v>1250</v>
      </c>
      <c r="Y2" s="9"/>
      <c r="Z2" s="9"/>
      <c r="AA2" s="7">
        <v>1500</v>
      </c>
      <c r="AB2" s="9"/>
      <c r="AC2" s="9"/>
      <c r="AD2" s="3">
        <f>SUM(W4:W33,Z4:Z32,AC4:AC33,Z33)</f>
        <v>171233.8653125</v>
      </c>
      <c r="AE2" s="7">
        <v>1250</v>
      </c>
      <c r="AF2" s="9"/>
      <c r="AG2" s="9"/>
      <c r="AH2" s="7">
        <v>1500</v>
      </c>
      <c r="AI2" s="9"/>
      <c r="AJ2" s="9"/>
      <c r="AK2" s="3">
        <f>SUM(AG4:AG32,AJ4:AJ33,AG33)</f>
        <v>51836.69</v>
      </c>
    </row>
    <row r="3" s="2" customFormat="1" spans="1:37">
      <c r="A3" s="34" t="s">
        <v>75</v>
      </c>
      <c r="B3" s="35" t="s">
        <v>76</v>
      </c>
      <c r="C3" s="35" t="s">
        <v>77</v>
      </c>
      <c r="D3" s="10" t="s">
        <v>75</v>
      </c>
      <c r="E3" s="35" t="s">
        <v>76</v>
      </c>
      <c r="F3" s="35" t="s">
        <v>77</v>
      </c>
      <c r="G3" s="34" t="s">
        <v>75</v>
      </c>
      <c r="H3" s="35" t="s">
        <v>76</v>
      </c>
      <c r="I3" s="35" t="s">
        <v>77</v>
      </c>
      <c r="K3" s="34" t="s">
        <v>75</v>
      </c>
      <c r="L3" s="35" t="s">
        <v>76</v>
      </c>
      <c r="M3" s="35" t="s">
        <v>77</v>
      </c>
      <c r="N3" s="34" t="s">
        <v>75</v>
      </c>
      <c r="O3" s="35" t="s">
        <v>76</v>
      </c>
      <c r="P3" s="35" t="s">
        <v>77</v>
      </c>
      <c r="Q3" s="44" t="s">
        <v>75</v>
      </c>
      <c r="R3" s="35" t="s">
        <v>76</v>
      </c>
      <c r="S3" s="35" t="s">
        <v>77</v>
      </c>
      <c r="U3" s="10" t="s">
        <v>75</v>
      </c>
      <c r="V3" s="35" t="s">
        <v>76</v>
      </c>
      <c r="W3" s="35" t="s">
        <v>77</v>
      </c>
      <c r="X3" s="10" t="s">
        <v>75</v>
      </c>
      <c r="Y3" s="35" t="s">
        <v>76</v>
      </c>
      <c r="Z3" s="35" t="s">
        <v>77</v>
      </c>
      <c r="AA3" s="10" t="s">
        <v>75</v>
      </c>
      <c r="AB3" s="35" t="s">
        <v>76</v>
      </c>
      <c r="AC3" s="35" t="s">
        <v>77</v>
      </c>
      <c r="AE3" s="34" t="s">
        <v>75</v>
      </c>
      <c r="AF3" s="35" t="s">
        <v>76</v>
      </c>
      <c r="AG3" s="35" t="s">
        <v>77</v>
      </c>
      <c r="AH3" s="50" t="s">
        <v>75</v>
      </c>
      <c r="AI3" s="35" t="s">
        <v>76</v>
      </c>
      <c r="AJ3" s="35" t="s">
        <v>77</v>
      </c>
      <c r="AK3" s="3"/>
    </row>
    <row r="4" spans="1:36">
      <c r="A4" s="13">
        <v>0.3</v>
      </c>
      <c r="B4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648</v>
      </c>
      <c r="C4" s="36">
        <f>A4*1*2*7.85*B4</f>
        <v>3052.08</v>
      </c>
      <c r="D4" s="15">
        <v>0.4</v>
      </c>
      <c r="E4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541</v>
      </c>
      <c r="F4" s="36">
        <f>D4*1.25*2.5*7.85*E4</f>
        <v>5308.5625</v>
      </c>
      <c r="G4" s="17">
        <v>0.95</v>
      </c>
      <c r="H4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54</v>
      </c>
      <c r="I4" s="36">
        <f>G4*1.5*3*7.85*H4</f>
        <v>1812.1725</v>
      </c>
      <c r="J4" s="2"/>
      <c r="K4" s="13">
        <v>0.8</v>
      </c>
      <c r="L4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4" s="36">
        <f>K4*1*2*7.85*L4</f>
        <v>0</v>
      </c>
      <c r="N4" s="15">
        <v>0.5</v>
      </c>
      <c r="O4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380</v>
      </c>
      <c r="P4" s="36">
        <f>N4*1.25*2.5*7.85*O4</f>
        <v>4660.9375</v>
      </c>
      <c r="Q4" s="17">
        <v>0.95</v>
      </c>
      <c r="R4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0</v>
      </c>
      <c r="S4" s="36">
        <f>Q4*1.5*3*7.85*R4</f>
        <v>0</v>
      </c>
      <c r="U4" s="13">
        <v>0.7</v>
      </c>
      <c r="V4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680</v>
      </c>
      <c r="W4" s="36">
        <f>U4*1*2*7.85*V4</f>
        <v>7473.2</v>
      </c>
      <c r="X4" s="15">
        <v>0.5</v>
      </c>
      <c r="Y4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-115</v>
      </c>
      <c r="Z4" s="36">
        <f>X4*1.25*2.5*7.85*Y4</f>
        <v>-1410.546875</v>
      </c>
      <c r="AA4" s="17">
        <v>1</v>
      </c>
      <c r="AB4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203</v>
      </c>
      <c r="AC4" s="36">
        <f>AA4*1.5*3*7.85*AB4</f>
        <v>7170.975</v>
      </c>
      <c r="AE4" s="49">
        <v>2.5</v>
      </c>
      <c r="AF4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87</v>
      </c>
      <c r="AG4" s="36">
        <f>AE4*1.25*2.5*7.85*AF4</f>
        <v>5335.546875</v>
      </c>
      <c r="AH4" s="49">
        <v>2.5</v>
      </c>
      <c r="AI4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85</v>
      </c>
      <c r="AJ4" s="36">
        <f t="shared" ref="AJ4:AJ9" si="0">AH4*1.5*3*7.85*AI4</f>
        <v>7506.5625</v>
      </c>
    </row>
    <row r="5" spans="1:36">
      <c r="A5" s="13">
        <v>0.4</v>
      </c>
      <c r="B5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420</v>
      </c>
      <c r="C5" s="36">
        <f t="shared" ref="C5:C33" si="1">A5*1*2*7.85*B5</f>
        <v>2637.6</v>
      </c>
      <c r="D5" s="15">
        <v>0.45</v>
      </c>
      <c r="E5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328</v>
      </c>
      <c r="F5" s="36">
        <f t="shared" ref="F5:F32" si="2">D5*1.25*2.5*7.85*E5</f>
        <v>3620.8125</v>
      </c>
      <c r="G5" s="17">
        <v>1</v>
      </c>
      <c r="H5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5" s="36">
        <f t="shared" ref="I5:I19" si="3">G5*1.5*3*7.85*H5</f>
        <v>0</v>
      </c>
      <c r="K5" s="13">
        <v>0.95</v>
      </c>
      <c r="L5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5" s="36">
        <f t="shared" ref="M5:M23" si="4">K5*1*2*7.85*L5</f>
        <v>0</v>
      </c>
      <c r="N5" s="15">
        <v>0.55</v>
      </c>
      <c r="O5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190</v>
      </c>
      <c r="P5" s="36">
        <f t="shared" ref="P5:P28" si="5">N5*1.25*2.5*7.85*O5</f>
        <v>2563.515625</v>
      </c>
      <c r="Q5" s="17">
        <v>1</v>
      </c>
      <c r="R5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27</v>
      </c>
      <c r="S5" s="36">
        <f t="shared" ref="S5:S16" si="6">Q5*1.5*3*7.85*R5</f>
        <v>953.775</v>
      </c>
      <c r="U5" s="13">
        <v>0.75</v>
      </c>
      <c r="V5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0</v>
      </c>
      <c r="W5" s="36">
        <f t="shared" ref="W5:W23" si="7">U5*1*2*7.85*V5</f>
        <v>0</v>
      </c>
      <c r="X5" s="15">
        <v>0.6</v>
      </c>
      <c r="Y5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87</v>
      </c>
      <c r="Z5" s="36">
        <f t="shared" ref="Z5:Z30" si="8">X5*1.25*2.5*7.85*Y5</f>
        <v>1280.53125</v>
      </c>
      <c r="AA5" s="17">
        <v>1.1</v>
      </c>
      <c r="AB5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138</v>
      </c>
      <c r="AC5" s="36">
        <f t="shared" ref="AC5:AC17" si="9">AA5*1.5*3*7.85*AB5</f>
        <v>5362.335</v>
      </c>
      <c r="AE5" s="49">
        <v>2.8</v>
      </c>
      <c r="AF5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147</v>
      </c>
      <c r="AG5" s="36">
        <f t="shared" ref="AG5:AG13" si="10">AE5*1.25*2.5*7.85*AF5</f>
        <v>10097.0625</v>
      </c>
      <c r="AH5" s="49">
        <v>2.8</v>
      </c>
      <c r="AI5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74</v>
      </c>
      <c r="AJ5" s="36">
        <f t="shared" si="0"/>
        <v>7319.34</v>
      </c>
    </row>
    <row r="6" spans="1:36">
      <c r="A6" s="13">
        <v>0.45</v>
      </c>
      <c r="B6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350</v>
      </c>
      <c r="C6" s="36">
        <f t="shared" si="1"/>
        <v>2472.75</v>
      </c>
      <c r="D6" s="15">
        <v>0.5</v>
      </c>
      <c r="E6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155</v>
      </c>
      <c r="F6" s="36">
        <f t="shared" si="2"/>
        <v>1901.171875</v>
      </c>
      <c r="G6" s="17">
        <v>1.1</v>
      </c>
      <c r="H6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6" s="36">
        <f t="shared" si="3"/>
        <v>0</v>
      </c>
      <c r="K6" s="13">
        <v>1</v>
      </c>
      <c r="L6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23</v>
      </c>
      <c r="M6" s="36">
        <f t="shared" si="4"/>
        <v>361.1</v>
      </c>
      <c r="N6" s="15">
        <v>0.6</v>
      </c>
      <c r="O6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191</v>
      </c>
      <c r="P6" s="36">
        <f t="shared" si="5"/>
        <v>2811.28125</v>
      </c>
      <c r="Q6" s="17">
        <v>1.1</v>
      </c>
      <c r="R6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15</v>
      </c>
      <c r="S6" s="36">
        <f t="shared" si="6"/>
        <v>582.8625</v>
      </c>
      <c r="U6" s="13">
        <v>0.8</v>
      </c>
      <c r="V6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0</v>
      </c>
      <c r="W6" s="36">
        <f t="shared" si="7"/>
        <v>0</v>
      </c>
      <c r="X6" s="15">
        <v>0.7</v>
      </c>
      <c r="Y6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30</v>
      </c>
      <c r="Z6" s="36">
        <f t="shared" si="8"/>
        <v>515.15625</v>
      </c>
      <c r="AA6" s="17">
        <v>1.15</v>
      </c>
      <c r="AB6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47</v>
      </c>
      <c r="AC6" s="36">
        <f t="shared" si="9"/>
        <v>1909.31625</v>
      </c>
      <c r="AE6" s="49">
        <v>3</v>
      </c>
      <c r="AF6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53</v>
      </c>
      <c r="AG6" s="36">
        <f t="shared" si="10"/>
        <v>3900.46875</v>
      </c>
      <c r="AH6" s="49">
        <v>3</v>
      </c>
      <c r="AI6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41</v>
      </c>
      <c r="AJ6" s="36">
        <f t="shared" si="0"/>
        <v>4344.975</v>
      </c>
    </row>
    <row r="7" spans="1:36">
      <c r="A7" s="13">
        <v>0.5</v>
      </c>
      <c r="B7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184</v>
      </c>
      <c r="C7" s="36">
        <f t="shared" si="1"/>
        <v>1444.4</v>
      </c>
      <c r="D7" s="15">
        <v>0.55</v>
      </c>
      <c r="E7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158</v>
      </c>
      <c r="F7" s="36">
        <f t="shared" si="2"/>
        <v>2131.765625</v>
      </c>
      <c r="G7" s="17">
        <v>1.15</v>
      </c>
      <c r="H7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7" s="36">
        <f t="shared" si="3"/>
        <v>0</v>
      </c>
      <c r="K7" s="13">
        <v>1.05</v>
      </c>
      <c r="L7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7" s="36">
        <f t="shared" si="4"/>
        <v>0</v>
      </c>
      <c r="N7" s="15">
        <v>0.65</v>
      </c>
      <c r="O7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0</v>
      </c>
      <c r="P7" s="36">
        <f t="shared" si="5"/>
        <v>0</v>
      </c>
      <c r="Q7" s="17">
        <v>1.15</v>
      </c>
      <c r="R7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0</v>
      </c>
      <c r="S7" s="36">
        <f t="shared" si="6"/>
        <v>0</v>
      </c>
      <c r="U7" s="13">
        <v>0.9</v>
      </c>
      <c r="V7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90</v>
      </c>
      <c r="W7" s="36">
        <f t="shared" si="7"/>
        <v>1271.7</v>
      </c>
      <c r="X7" s="15">
        <v>0.75</v>
      </c>
      <c r="Y7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83</v>
      </c>
      <c r="Z7" s="36">
        <f t="shared" si="8"/>
        <v>1527.0703125</v>
      </c>
      <c r="AA7" s="17">
        <v>1.2</v>
      </c>
      <c r="AB7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56</v>
      </c>
      <c r="AC7" s="36">
        <f t="shared" si="9"/>
        <v>2373.84</v>
      </c>
      <c r="AE7" s="49">
        <v>3.2</v>
      </c>
      <c r="AF7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-10</v>
      </c>
      <c r="AG7" s="36">
        <f t="shared" si="10"/>
        <v>-785</v>
      </c>
      <c r="AH7" s="49">
        <v>4</v>
      </c>
      <c r="AI7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0</v>
      </c>
      <c r="AJ7" s="36">
        <f t="shared" si="0"/>
        <v>0</v>
      </c>
    </row>
    <row r="8" spans="1:36">
      <c r="A8" s="13">
        <v>0.55</v>
      </c>
      <c r="B8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228</v>
      </c>
      <c r="C8" s="36">
        <f t="shared" si="1"/>
        <v>1968.78</v>
      </c>
      <c r="D8" s="15">
        <v>0.6</v>
      </c>
      <c r="E8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227</v>
      </c>
      <c r="F8" s="36">
        <f t="shared" si="2"/>
        <v>3341.15625</v>
      </c>
      <c r="G8" s="17">
        <v>1.2</v>
      </c>
      <c r="H8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35</v>
      </c>
      <c r="I8" s="36">
        <f t="shared" si="3"/>
        <v>1483.65</v>
      </c>
      <c r="K8" s="13">
        <v>1.1</v>
      </c>
      <c r="L8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8" s="36">
        <f t="shared" si="4"/>
        <v>0</v>
      </c>
      <c r="N8" s="15">
        <v>0.7</v>
      </c>
      <c r="O8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86</v>
      </c>
      <c r="P8" s="36">
        <f t="shared" si="5"/>
        <v>1476.78125</v>
      </c>
      <c r="Q8" s="17">
        <v>1.2</v>
      </c>
      <c r="R8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0</v>
      </c>
      <c r="S8" s="36">
        <f t="shared" si="6"/>
        <v>0</v>
      </c>
      <c r="U8" s="13">
        <v>0.95</v>
      </c>
      <c r="V8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252</v>
      </c>
      <c r="W8" s="36">
        <f t="shared" si="7"/>
        <v>3758.58</v>
      </c>
      <c r="X8" s="15">
        <v>0.8</v>
      </c>
      <c r="Y8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196</v>
      </c>
      <c r="Z8" s="36">
        <f t="shared" si="8"/>
        <v>3846.5</v>
      </c>
      <c r="AA8" s="17">
        <v>1.4</v>
      </c>
      <c r="AB8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23</v>
      </c>
      <c r="AC8" s="36">
        <f t="shared" si="9"/>
        <v>1137.465</v>
      </c>
      <c r="AE8" s="49">
        <v>3.3</v>
      </c>
      <c r="AF8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10</v>
      </c>
      <c r="AG8" s="36">
        <f t="shared" si="10"/>
        <v>809.53125</v>
      </c>
      <c r="AH8" s="49">
        <v>5</v>
      </c>
      <c r="AI8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2</v>
      </c>
      <c r="AJ8" s="36">
        <f t="shared" si="0"/>
        <v>353.25</v>
      </c>
    </row>
    <row r="9" spans="1:36">
      <c r="A9" s="13">
        <v>0.6</v>
      </c>
      <c r="B9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450</v>
      </c>
      <c r="C9" s="36">
        <f t="shared" si="1"/>
        <v>4239</v>
      </c>
      <c r="D9" s="15">
        <v>0.7</v>
      </c>
      <c r="E9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249</v>
      </c>
      <c r="F9" s="36">
        <f t="shared" si="2"/>
        <v>4275.796875</v>
      </c>
      <c r="G9" s="17">
        <v>1.4</v>
      </c>
      <c r="H9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9" s="36">
        <f t="shared" si="3"/>
        <v>0</v>
      </c>
      <c r="K9" s="13">
        <v>1.15</v>
      </c>
      <c r="L9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9" s="36">
        <f t="shared" si="4"/>
        <v>0</v>
      </c>
      <c r="N9" s="15">
        <v>0.75</v>
      </c>
      <c r="O9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-6</v>
      </c>
      <c r="P9" s="36">
        <f t="shared" si="5"/>
        <v>-110.390625</v>
      </c>
      <c r="Q9" s="17">
        <v>1.4</v>
      </c>
      <c r="R9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64</v>
      </c>
      <c r="S9" s="36">
        <f t="shared" si="6"/>
        <v>3165.12</v>
      </c>
      <c r="U9" s="13">
        <v>1</v>
      </c>
      <c r="V9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41</v>
      </c>
      <c r="W9" s="36">
        <f t="shared" si="7"/>
        <v>643.7</v>
      </c>
      <c r="X9" s="15">
        <v>0.85</v>
      </c>
      <c r="Y9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0</v>
      </c>
      <c r="Z9" s="36">
        <f t="shared" si="8"/>
        <v>0</v>
      </c>
      <c r="AA9" s="17">
        <v>1.45</v>
      </c>
      <c r="AB9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-37</v>
      </c>
      <c r="AC9" s="36">
        <f t="shared" si="9"/>
        <v>-1895.18625</v>
      </c>
      <c r="AE9" s="49">
        <v>3.5</v>
      </c>
      <c r="AF9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71</v>
      </c>
      <c r="AG9" s="36">
        <f t="shared" si="10"/>
        <v>6096.015625</v>
      </c>
      <c r="AH9" s="49">
        <v>6</v>
      </c>
      <c r="AI9" s="48">
        <f>SUMIFS('板明细（入） '!E:E,'板明细（入） '!B:B,AE$1,'板明细（入） '!C:C,AH:AH,'板明细（入） '!D:D,AH$2)-SUMIFS('板明细（出）'!E:E,'板明细（出）'!B:B,AE$1,'板明细（出）'!C:C,AH:AH,'板明细（出）'!D:D,AH$2)</f>
        <v>15</v>
      </c>
      <c r="AJ9" s="36">
        <f t="shared" si="0"/>
        <v>3179.25</v>
      </c>
    </row>
    <row r="10" spans="1:33">
      <c r="A10" s="13">
        <v>0.65</v>
      </c>
      <c r="B10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10" s="36">
        <f t="shared" si="1"/>
        <v>0</v>
      </c>
      <c r="D10" s="15">
        <v>0.75</v>
      </c>
      <c r="E10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406</v>
      </c>
      <c r="F10" s="36">
        <f t="shared" si="2"/>
        <v>7469.765625</v>
      </c>
      <c r="G10" s="17">
        <v>1.45</v>
      </c>
      <c r="H10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-100</v>
      </c>
      <c r="I10" s="36">
        <f t="shared" si="3"/>
        <v>-5122.125</v>
      </c>
      <c r="K10" s="13">
        <v>1.2</v>
      </c>
      <c r="L10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0" s="36">
        <f t="shared" si="4"/>
        <v>0</v>
      </c>
      <c r="N10" s="15">
        <v>0.8</v>
      </c>
      <c r="O10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80</v>
      </c>
      <c r="P10" s="36">
        <f t="shared" si="5"/>
        <v>1570</v>
      </c>
      <c r="Q10" s="17">
        <v>1.45</v>
      </c>
      <c r="R10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82</v>
      </c>
      <c r="S10" s="36">
        <f t="shared" si="6"/>
        <v>4200.1425</v>
      </c>
      <c r="U10" s="13">
        <v>1.1</v>
      </c>
      <c r="V10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254</v>
      </c>
      <c r="W10" s="36">
        <f t="shared" si="7"/>
        <v>4386.58</v>
      </c>
      <c r="X10" s="15">
        <v>0.9</v>
      </c>
      <c r="Y10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61</v>
      </c>
      <c r="Z10" s="36">
        <f t="shared" si="8"/>
        <v>1346.765625</v>
      </c>
      <c r="AA10" s="17">
        <v>1.5</v>
      </c>
      <c r="AB10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84</v>
      </c>
      <c r="AC10" s="36">
        <f t="shared" si="9"/>
        <v>4450.95</v>
      </c>
      <c r="AE10" s="49">
        <v>4</v>
      </c>
      <c r="AF10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5</v>
      </c>
      <c r="AG10" s="36">
        <f t="shared" si="10"/>
        <v>490.625</v>
      </c>
    </row>
    <row r="11" spans="1:33">
      <c r="A11" s="13">
        <v>0.7</v>
      </c>
      <c r="B11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208</v>
      </c>
      <c r="C11" s="36">
        <f t="shared" si="1"/>
        <v>2285.92</v>
      </c>
      <c r="D11" s="15">
        <v>0.8</v>
      </c>
      <c r="E11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269</v>
      </c>
      <c r="F11" s="36">
        <f t="shared" si="2"/>
        <v>5279.125</v>
      </c>
      <c r="G11" s="17">
        <v>1.5</v>
      </c>
      <c r="H11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1" s="36">
        <f t="shared" si="3"/>
        <v>0</v>
      </c>
      <c r="K11" s="13">
        <v>1.4</v>
      </c>
      <c r="L11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1" s="36">
        <f t="shared" si="4"/>
        <v>0</v>
      </c>
      <c r="N11" s="15">
        <v>0.9</v>
      </c>
      <c r="O11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150</v>
      </c>
      <c r="P11" s="36">
        <f t="shared" si="5"/>
        <v>3311.71875</v>
      </c>
      <c r="Q11" s="17">
        <v>1.5</v>
      </c>
      <c r="R11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96</v>
      </c>
      <c r="S11" s="36">
        <f t="shared" si="6"/>
        <v>5086.8</v>
      </c>
      <c r="U11" s="13">
        <v>1.15</v>
      </c>
      <c r="V11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208</v>
      </c>
      <c r="W11" s="36">
        <f t="shared" si="7"/>
        <v>3755.44</v>
      </c>
      <c r="X11" s="15">
        <v>0.95</v>
      </c>
      <c r="Y11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184</v>
      </c>
      <c r="Z11" s="36">
        <f t="shared" si="8"/>
        <v>4288.0625</v>
      </c>
      <c r="AA11" s="17">
        <v>1.8</v>
      </c>
      <c r="AB11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35</v>
      </c>
      <c r="AC11" s="36">
        <f t="shared" si="9"/>
        <v>2225.475</v>
      </c>
      <c r="AE11" s="49">
        <v>4.5</v>
      </c>
      <c r="AF11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0</v>
      </c>
      <c r="AG11" s="36">
        <f t="shared" si="10"/>
        <v>0</v>
      </c>
    </row>
    <row r="12" spans="1:33">
      <c r="A12" s="13">
        <v>0.75</v>
      </c>
      <c r="B12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12" s="36">
        <f t="shared" si="1"/>
        <v>0</v>
      </c>
      <c r="D12" s="15">
        <v>0.85</v>
      </c>
      <c r="E12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200</v>
      </c>
      <c r="F12" s="36">
        <f t="shared" si="2"/>
        <v>4170.3125</v>
      </c>
      <c r="G12" s="17">
        <v>1.8</v>
      </c>
      <c r="H12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12</v>
      </c>
      <c r="I12" s="36">
        <f t="shared" si="3"/>
        <v>763.02</v>
      </c>
      <c r="K12" s="13">
        <v>1.45</v>
      </c>
      <c r="L12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12</v>
      </c>
      <c r="M12" s="36">
        <f t="shared" si="4"/>
        <v>273.18</v>
      </c>
      <c r="N12" s="15">
        <v>0.95</v>
      </c>
      <c r="O12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342</v>
      </c>
      <c r="P12" s="36">
        <f t="shared" si="5"/>
        <v>7970.203125</v>
      </c>
      <c r="Q12" s="17">
        <v>1.8</v>
      </c>
      <c r="R12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24</v>
      </c>
      <c r="S12" s="36">
        <f t="shared" si="6"/>
        <v>1526.04</v>
      </c>
      <c r="U12" s="13">
        <v>1.2</v>
      </c>
      <c r="V12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104</v>
      </c>
      <c r="W12" s="36">
        <f t="shared" si="7"/>
        <v>1959.36</v>
      </c>
      <c r="X12" s="15">
        <v>1</v>
      </c>
      <c r="Y12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103</v>
      </c>
      <c r="Z12" s="36">
        <f t="shared" si="8"/>
        <v>2526.71875</v>
      </c>
      <c r="AA12" s="17">
        <v>1.9</v>
      </c>
      <c r="AB12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77</v>
      </c>
      <c r="AC12" s="36">
        <f t="shared" si="9"/>
        <v>5168.0475</v>
      </c>
      <c r="AE12" s="49">
        <v>5</v>
      </c>
      <c r="AF12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26</v>
      </c>
      <c r="AG12" s="36">
        <f t="shared" si="10"/>
        <v>3189.0625</v>
      </c>
    </row>
    <row r="13" spans="1:33">
      <c r="A13" s="13">
        <v>0.8</v>
      </c>
      <c r="B13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165</v>
      </c>
      <c r="C13" s="36">
        <f t="shared" si="1"/>
        <v>2072.4</v>
      </c>
      <c r="D13" s="15">
        <v>0.9</v>
      </c>
      <c r="E13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92</v>
      </c>
      <c r="F13" s="36">
        <f t="shared" si="2"/>
        <v>2031.1875</v>
      </c>
      <c r="G13" s="17">
        <v>1.9</v>
      </c>
      <c r="H13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3" s="36">
        <f t="shared" si="3"/>
        <v>0</v>
      </c>
      <c r="K13" s="13">
        <v>1.5</v>
      </c>
      <c r="L13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3" s="36">
        <f t="shared" si="4"/>
        <v>0</v>
      </c>
      <c r="N13" s="15">
        <v>1</v>
      </c>
      <c r="O13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157</v>
      </c>
      <c r="P13" s="36">
        <f t="shared" si="5"/>
        <v>3851.40625</v>
      </c>
      <c r="Q13" s="17">
        <v>1.9</v>
      </c>
      <c r="R13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36</v>
      </c>
      <c r="S13" s="36">
        <f t="shared" si="6"/>
        <v>2416.23</v>
      </c>
      <c r="U13" s="13">
        <v>1.4</v>
      </c>
      <c r="V13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204</v>
      </c>
      <c r="W13" s="36">
        <f t="shared" si="7"/>
        <v>4483.92</v>
      </c>
      <c r="X13" s="15">
        <v>1.05</v>
      </c>
      <c r="Y13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0</v>
      </c>
      <c r="Z13" s="36">
        <f t="shared" si="8"/>
        <v>0</v>
      </c>
      <c r="AA13" s="17">
        <v>1.95</v>
      </c>
      <c r="AB13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66</v>
      </c>
      <c r="AC13" s="36">
        <f t="shared" si="9"/>
        <v>4546.3275</v>
      </c>
      <c r="AE13" s="49">
        <v>6</v>
      </c>
      <c r="AF13" s="48">
        <f>SUMIFS('板明细（入） '!E:E,'板明细（入） '!B:B,AE$1,'板明细（入） '!C:C,AE:AE,'板明细（入） '!D:D,AE$2)-SUMIFS('板明细（出）'!E:E,'板明细（出）'!B:B,AE$1,'板明细（出）'!C:C,AE:AE,'板明细（出）'!D:D,AE$2)</f>
        <v>0</v>
      </c>
      <c r="AG13" s="36">
        <f t="shared" si="10"/>
        <v>0</v>
      </c>
    </row>
    <row r="14" spans="1:29">
      <c r="A14" s="13">
        <v>0.85</v>
      </c>
      <c r="B14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14" s="36">
        <f t="shared" si="1"/>
        <v>0</v>
      </c>
      <c r="D14" s="15">
        <v>0.95</v>
      </c>
      <c r="E14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288</v>
      </c>
      <c r="F14" s="36">
        <f t="shared" si="2"/>
        <v>6711.75</v>
      </c>
      <c r="G14" s="17">
        <v>1.95</v>
      </c>
      <c r="H14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4" s="36">
        <f t="shared" si="3"/>
        <v>0</v>
      </c>
      <c r="K14" s="13">
        <v>1.6</v>
      </c>
      <c r="L14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4" s="36">
        <f t="shared" si="4"/>
        <v>0</v>
      </c>
      <c r="N14" s="15">
        <v>1.1</v>
      </c>
      <c r="O14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208</v>
      </c>
      <c r="P14" s="36">
        <f t="shared" si="5"/>
        <v>5612.75</v>
      </c>
      <c r="Q14" s="17">
        <v>1.95</v>
      </c>
      <c r="R14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85</v>
      </c>
      <c r="S14" s="36">
        <f t="shared" si="6"/>
        <v>5855.11875</v>
      </c>
      <c r="U14" s="13">
        <v>1.45</v>
      </c>
      <c r="V14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5</v>
      </c>
      <c r="W14" s="36">
        <f t="shared" si="7"/>
        <v>113.825</v>
      </c>
      <c r="X14" s="15">
        <v>1.1</v>
      </c>
      <c r="Y14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217</v>
      </c>
      <c r="Z14" s="36">
        <f t="shared" si="8"/>
        <v>5855.609375</v>
      </c>
      <c r="AA14" s="17">
        <v>2</v>
      </c>
      <c r="AB14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10</v>
      </c>
      <c r="AC14" s="36">
        <f t="shared" si="9"/>
        <v>706.5</v>
      </c>
    </row>
    <row r="15" spans="1:29">
      <c r="A15" s="13">
        <v>0.9</v>
      </c>
      <c r="B15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150</v>
      </c>
      <c r="C15" s="36">
        <f t="shared" si="1"/>
        <v>2119.5</v>
      </c>
      <c r="D15" s="15">
        <v>1</v>
      </c>
      <c r="E15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111</v>
      </c>
      <c r="F15" s="36">
        <f t="shared" si="2"/>
        <v>2722.96875</v>
      </c>
      <c r="G15" s="17">
        <v>2</v>
      </c>
      <c r="H15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5" s="36">
        <f t="shared" si="3"/>
        <v>0</v>
      </c>
      <c r="K15" s="13">
        <v>1.8</v>
      </c>
      <c r="L15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5" s="36">
        <f t="shared" si="4"/>
        <v>0</v>
      </c>
      <c r="N15" s="15">
        <v>1.15</v>
      </c>
      <c r="O15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0</v>
      </c>
      <c r="P15" s="36">
        <f t="shared" si="5"/>
        <v>0</v>
      </c>
      <c r="Q15" s="17">
        <v>2.5</v>
      </c>
      <c r="R15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98</v>
      </c>
      <c r="S15" s="36">
        <f t="shared" si="6"/>
        <v>8654.625</v>
      </c>
      <c r="U15" s="13">
        <v>1.5</v>
      </c>
      <c r="V15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100</v>
      </c>
      <c r="W15" s="36">
        <f t="shared" si="7"/>
        <v>2355</v>
      </c>
      <c r="X15" s="15">
        <v>1.15</v>
      </c>
      <c r="Y15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313</v>
      </c>
      <c r="Z15" s="36">
        <f t="shared" si="8"/>
        <v>8830.0234375</v>
      </c>
      <c r="AA15" s="17">
        <v>2.5</v>
      </c>
      <c r="AB15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4</v>
      </c>
      <c r="AC15" s="36">
        <f t="shared" si="9"/>
        <v>353.25</v>
      </c>
    </row>
    <row r="16" spans="1:29">
      <c r="A16" s="13">
        <v>0.95</v>
      </c>
      <c r="B16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200</v>
      </c>
      <c r="C16" s="36">
        <f t="shared" si="1"/>
        <v>2983</v>
      </c>
      <c r="D16" s="15">
        <v>1.05</v>
      </c>
      <c r="E16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0</v>
      </c>
      <c r="F16" s="36">
        <f t="shared" si="2"/>
        <v>0</v>
      </c>
      <c r="G16" s="17">
        <v>2.5</v>
      </c>
      <c r="H16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6" s="36">
        <f t="shared" si="3"/>
        <v>0</v>
      </c>
      <c r="K16" s="13">
        <v>1.9</v>
      </c>
      <c r="L16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6" s="36">
        <f t="shared" si="4"/>
        <v>0</v>
      </c>
      <c r="N16" s="15">
        <v>1.2</v>
      </c>
      <c r="O16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145</v>
      </c>
      <c r="P16" s="36">
        <f t="shared" si="5"/>
        <v>4268.4375</v>
      </c>
      <c r="Q16" s="17">
        <v>3</v>
      </c>
      <c r="R16" s="18">
        <f>SUMIFS('板明细（入） '!E:E,'板明细（入） '!B:B,K$1,'板明细（入） '!C:C,Q:Q,'板明细（入） '!D:D,Q$2)-SUMIFS('板明细（出）'!E:E,'板明细（出）'!B:B,K$1,'板明细（出）'!C:C,Q:Q,'板明细（出）'!D:D,Q$2)</f>
        <v>80</v>
      </c>
      <c r="S16" s="36">
        <f t="shared" si="6"/>
        <v>8478</v>
      </c>
      <c r="U16" s="13">
        <v>1.8</v>
      </c>
      <c r="V16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69</v>
      </c>
      <c r="W16" s="36">
        <f t="shared" si="7"/>
        <v>1949.94</v>
      </c>
      <c r="X16" s="15">
        <v>1.2</v>
      </c>
      <c r="Y16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93</v>
      </c>
      <c r="Z16" s="36">
        <f t="shared" si="8"/>
        <v>2737.6875</v>
      </c>
      <c r="AA16" s="17">
        <v>2.9</v>
      </c>
      <c r="AB16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4</v>
      </c>
      <c r="AC16" s="36">
        <f t="shared" si="9"/>
        <v>409.77</v>
      </c>
    </row>
    <row r="17" spans="1:29">
      <c r="A17" s="13">
        <v>1</v>
      </c>
      <c r="B17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188</v>
      </c>
      <c r="C17" s="36">
        <f t="shared" si="1"/>
        <v>2951.6</v>
      </c>
      <c r="D17" s="15">
        <v>1.1</v>
      </c>
      <c r="E17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125</v>
      </c>
      <c r="F17" s="36">
        <f t="shared" si="2"/>
        <v>3373.046875</v>
      </c>
      <c r="G17" s="17">
        <v>2.75</v>
      </c>
      <c r="H17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7" s="36">
        <f t="shared" si="3"/>
        <v>0</v>
      </c>
      <c r="K17" s="13">
        <v>1.95</v>
      </c>
      <c r="L17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7" s="36">
        <f t="shared" si="4"/>
        <v>0</v>
      </c>
      <c r="N17" s="15">
        <v>1.4</v>
      </c>
      <c r="O17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127</v>
      </c>
      <c r="P17" s="36">
        <f t="shared" si="5"/>
        <v>4361.65625</v>
      </c>
      <c r="U17" s="13">
        <v>1.9</v>
      </c>
      <c r="V17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52</v>
      </c>
      <c r="W17" s="36">
        <f t="shared" si="7"/>
        <v>1551.16</v>
      </c>
      <c r="X17" s="15">
        <v>1.3</v>
      </c>
      <c r="Y17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0</v>
      </c>
      <c r="Z17" s="36">
        <f t="shared" si="8"/>
        <v>0</v>
      </c>
      <c r="AA17" s="17">
        <v>3</v>
      </c>
      <c r="AB17" s="48">
        <f>SUMIFS('板明细（入） '!E:E,'板明细（入） '!B:B,U$1,'板明细（入） '!C:C,AA:AA,'板明细（入） '!D:D,AA$2)-SUMIFS('板明细（出）'!E:E,'板明细（出）'!B:B,U$1,'板明细（出）'!C:C,AA:AA,'板明细（出）'!D:D,AA$2)</f>
        <v>56</v>
      </c>
      <c r="AC17" s="36">
        <f t="shared" si="9"/>
        <v>5934.6</v>
      </c>
    </row>
    <row r="18" spans="1:26">
      <c r="A18" s="13">
        <v>1.05</v>
      </c>
      <c r="B18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18" s="36">
        <f t="shared" si="1"/>
        <v>0</v>
      </c>
      <c r="D18" s="15">
        <v>1.15</v>
      </c>
      <c r="E18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68</v>
      </c>
      <c r="F18" s="36">
        <f t="shared" si="2"/>
        <v>1918.34375</v>
      </c>
      <c r="G18" s="17">
        <v>3</v>
      </c>
      <c r="H18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8" s="36">
        <f t="shared" si="3"/>
        <v>0</v>
      </c>
      <c r="K18" s="13">
        <v>2</v>
      </c>
      <c r="L18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8" s="36">
        <f t="shared" si="4"/>
        <v>0</v>
      </c>
      <c r="N18" s="15">
        <v>1.45</v>
      </c>
      <c r="O18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2</v>
      </c>
      <c r="P18" s="36">
        <f t="shared" si="5"/>
        <v>71.140625</v>
      </c>
      <c r="U18" s="13">
        <v>1.95</v>
      </c>
      <c r="V18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0</v>
      </c>
      <c r="W18" s="36">
        <f t="shared" si="7"/>
        <v>0</v>
      </c>
      <c r="X18" s="15">
        <v>1.35</v>
      </c>
      <c r="Y18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0</v>
      </c>
      <c r="Z18" s="36">
        <f t="shared" si="8"/>
        <v>0</v>
      </c>
    </row>
    <row r="19" spans="1:26">
      <c r="A19" s="13">
        <v>1.1</v>
      </c>
      <c r="B19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95</v>
      </c>
      <c r="C19" s="36">
        <f t="shared" si="1"/>
        <v>1640.65</v>
      </c>
      <c r="D19" s="15">
        <v>1.2</v>
      </c>
      <c r="E19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-34</v>
      </c>
      <c r="F19" s="36">
        <f t="shared" si="2"/>
        <v>-1000.875</v>
      </c>
      <c r="G19" s="17">
        <v>4</v>
      </c>
      <c r="H19" s="18">
        <f>SUMIFS('板明细（入） '!E:E,'板明细（入） '!B:B,A$1,'板明细（入） '!C:C,G:G,'板明细（入） '!D:D,G$2)-SUMIFS('板明细（出）'!E:E,'板明细（出）'!B:B,A$1,'板明细（出）'!C:C,G:G,'板明细（出）'!D:D,G$2)</f>
        <v>0</v>
      </c>
      <c r="I19" s="36">
        <f t="shared" si="3"/>
        <v>0</v>
      </c>
      <c r="K19" s="13">
        <v>2.3</v>
      </c>
      <c r="L19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19" s="36">
        <f t="shared" si="4"/>
        <v>0</v>
      </c>
      <c r="N19" s="15">
        <v>1.5</v>
      </c>
      <c r="O19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86</v>
      </c>
      <c r="P19" s="36">
        <f t="shared" si="5"/>
        <v>3164.53125</v>
      </c>
      <c r="U19" s="13">
        <v>2</v>
      </c>
      <c r="V19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61</v>
      </c>
      <c r="W19" s="36">
        <f t="shared" si="7"/>
        <v>1915.4</v>
      </c>
      <c r="X19" s="15">
        <v>1.4</v>
      </c>
      <c r="Y19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170</v>
      </c>
      <c r="Z19" s="36">
        <f t="shared" si="8"/>
        <v>5838.4375</v>
      </c>
    </row>
    <row r="20" spans="1:26">
      <c r="A20" s="13">
        <v>1.15</v>
      </c>
      <c r="B20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63</v>
      </c>
      <c r="C20" s="36">
        <f t="shared" si="1"/>
        <v>1137.465</v>
      </c>
      <c r="D20" s="15">
        <v>1.35</v>
      </c>
      <c r="E20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120</v>
      </c>
      <c r="F20" s="36">
        <f t="shared" si="2"/>
        <v>3974.0625</v>
      </c>
      <c r="K20" s="13">
        <v>2.5</v>
      </c>
      <c r="L20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20" s="36">
        <f t="shared" si="4"/>
        <v>0</v>
      </c>
      <c r="N20" s="15">
        <v>1.8</v>
      </c>
      <c r="O20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45</v>
      </c>
      <c r="P20" s="36">
        <f t="shared" si="5"/>
        <v>1987.03125</v>
      </c>
      <c r="U20" s="13">
        <v>2.5</v>
      </c>
      <c r="V20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30</v>
      </c>
      <c r="W20" s="36">
        <f t="shared" si="7"/>
        <v>1177.5</v>
      </c>
      <c r="X20" s="15">
        <v>1.45</v>
      </c>
      <c r="Y20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522</v>
      </c>
      <c r="Z20" s="36">
        <f t="shared" si="8"/>
        <v>18567.703125</v>
      </c>
    </row>
    <row r="21" spans="1:26">
      <c r="A21" s="13">
        <v>1.2</v>
      </c>
      <c r="B21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76</v>
      </c>
      <c r="C21" s="36">
        <f t="shared" si="1"/>
        <v>1431.84</v>
      </c>
      <c r="D21" s="15">
        <v>1.4</v>
      </c>
      <c r="E21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180</v>
      </c>
      <c r="F21" s="36">
        <f t="shared" si="2"/>
        <v>6181.875</v>
      </c>
      <c r="G21" s="37"/>
      <c r="K21" s="13">
        <v>2.8</v>
      </c>
      <c r="L21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21" s="36">
        <f t="shared" si="4"/>
        <v>0</v>
      </c>
      <c r="N21" s="15">
        <v>1.9</v>
      </c>
      <c r="O21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67</v>
      </c>
      <c r="P21" s="36">
        <f t="shared" si="5"/>
        <v>3122.828125</v>
      </c>
      <c r="U21" s="13">
        <v>2.75</v>
      </c>
      <c r="V21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0</v>
      </c>
      <c r="W21" s="36">
        <f t="shared" si="7"/>
        <v>0</v>
      </c>
      <c r="X21" s="15">
        <v>1.5</v>
      </c>
      <c r="Y21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-80</v>
      </c>
      <c r="Z21" s="36">
        <f t="shared" si="8"/>
        <v>-2943.75</v>
      </c>
    </row>
    <row r="22" spans="1:26">
      <c r="A22" s="13">
        <v>1.3</v>
      </c>
      <c r="B22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22" s="36">
        <f t="shared" si="1"/>
        <v>0</v>
      </c>
      <c r="D22" s="15">
        <v>1.45</v>
      </c>
      <c r="E22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451</v>
      </c>
      <c r="F22" s="36">
        <f t="shared" si="2"/>
        <v>16042.2109375</v>
      </c>
      <c r="G22" s="38"/>
      <c r="K22" s="13">
        <v>3</v>
      </c>
      <c r="L22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-1</v>
      </c>
      <c r="M22" s="36">
        <f t="shared" si="4"/>
        <v>-47.1</v>
      </c>
      <c r="N22" s="15">
        <v>1.95</v>
      </c>
      <c r="O22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-3</v>
      </c>
      <c r="P22" s="36">
        <f t="shared" si="5"/>
        <v>-143.5078125</v>
      </c>
      <c r="U22" s="13">
        <v>2.8</v>
      </c>
      <c r="V22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0</v>
      </c>
      <c r="W22" s="36">
        <f t="shared" si="7"/>
        <v>0</v>
      </c>
      <c r="X22" s="15">
        <v>1.75</v>
      </c>
      <c r="Y22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0</v>
      </c>
      <c r="Z22" s="36">
        <f t="shared" si="8"/>
        <v>0</v>
      </c>
    </row>
    <row r="23" spans="1:26">
      <c r="A23" s="13">
        <v>1.35</v>
      </c>
      <c r="B23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23" s="36">
        <f t="shared" si="1"/>
        <v>0</v>
      </c>
      <c r="D23" s="15">
        <v>1.5</v>
      </c>
      <c r="E23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139</v>
      </c>
      <c r="F23" s="36">
        <f t="shared" si="2"/>
        <v>5114.765625</v>
      </c>
      <c r="G23" s="38"/>
      <c r="K23" s="13">
        <v>3.5</v>
      </c>
      <c r="L23" s="18">
        <f>SUMIFS('板明细（入） '!E:E,'板明细（入） '!B:B,K$1,'板明细（入） '!C:C,K:K,'板明细（入） '!D:D,K$2)-SUMIFS('板明细（出）'!E:E,'板明细（出）'!B:B,K$1,'板明细（出）'!C:C,K:K,'板明细（出）'!D:D,K$2)</f>
        <v>0</v>
      </c>
      <c r="M23" s="36">
        <f t="shared" si="4"/>
        <v>0</v>
      </c>
      <c r="N23" s="15">
        <v>2</v>
      </c>
      <c r="O23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39</v>
      </c>
      <c r="P23" s="36">
        <f t="shared" si="5"/>
        <v>1913.4375</v>
      </c>
      <c r="Q23" s="22"/>
      <c r="U23" s="13">
        <v>3</v>
      </c>
      <c r="V23" s="36">
        <f>SUMIFS('板明细（入） '!E:E,'板明细（入） '!B:B,U$1,'板明细（入） '!C:C,U:U,'板明细（入） '!D:D,U$2)-SUMIFS('板明细（出）'!E:E,'板明细（出）'!B:B,U$1,'板明细（出）'!C:C,U:U,'板明细（出）'!D:D,U$2)</f>
        <v>17</v>
      </c>
      <c r="W23" s="36">
        <f t="shared" si="7"/>
        <v>800.7</v>
      </c>
      <c r="X23" s="15">
        <v>1.8</v>
      </c>
      <c r="Y23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62</v>
      </c>
      <c r="Z23" s="36">
        <f t="shared" si="8"/>
        <v>2737.6875</v>
      </c>
    </row>
    <row r="24" spans="1:26">
      <c r="A24" s="13">
        <v>1.4</v>
      </c>
      <c r="B24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75</v>
      </c>
      <c r="C24" s="36">
        <f t="shared" si="1"/>
        <v>1648.5</v>
      </c>
      <c r="D24" s="15">
        <v>1.8</v>
      </c>
      <c r="E24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29</v>
      </c>
      <c r="F24" s="36">
        <f t="shared" si="2"/>
        <v>1280.53125</v>
      </c>
      <c r="G24" s="39"/>
      <c r="L24" s="21"/>
      <c r="M24" s="21"/>
      <c r="N24" s="15">
        <v>2.5</v>
      </c>
      <c r="O24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123</v>
      </c>
      <c r="P24" s="36">
        <f t="shared" si="5"/>
        <v>7543.359375</v>
      </c>
      <c r="Q24" s="22"/>
      <c r="X24" s="15">
        <v>1.9</v>
      </c>
      <c r="Y24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103</v>
      </c>
      <c r="Z24" s="36">
        <f t="shared" si="8"/>
        <v>4800.765625</v>
      </c>
    </row>
    <row r="25" spans="1:26">
      <c r="A25" s="13">
        <v>1.45</v>
      </c>
      <c r="B25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243</v>
      </c>
      <c r="C25" s="36">
        <f t="shared" si="1"/>
        <v>5531.895</v>
      </c>
      <c r="D25" s="15">
        <v>1.9</v>
      </c>
      <c r="E25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93</v>
      </c>
      <c r="F25" s="36">
        <f t="shared" si="2"/>
        <v>4334.671875</v>
      </c>
      <c r="G25" s="39"/>
      <c r="H25" s="21"/>
      <c r="I25" s="21"/>
      <c r="K25" s="38"/>
      <c r="L25" s="21"/>
      <c r="M25" s="21"/>
      <c r="N25" s="15">
        <v>3</v>
      </c>
      <c r="O25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41</v>
      </c>
      <c r="P25" s="36">
        <f t="shared" si="5"/>
        <v>3017.34375</v>
      </c>
      <c r="Q25" s="22"/>
      <c r="R25" s="23"/>
      <c r="S25" s="23"/>
      <c r="T25" s="40"/>
      <c r="X25" s="15">
        <v>1.95</v>
      </c>
      <c r="Y25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413</v>
      </c>
      <c r="Z25" s="36">
        <f t="shared" si="8"/>
        <v>19756.2421875</v>
      </c>
    </row>
    <row r="26" spans="1:26">
      <c r="A26" s="13">
        <v>1.5</v>
      </c>
      <c r="B26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19</v>
      </c>
      <c r="C26" s="36">
        <f t="shared" si="1"/>
        <v>447.45</v>
      </c>
      <c r="D26" s="15">
        <v>1.95</v>
      </c>
      <c r="E26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76</v>
      </c>
      <c r="F26" s="36">
        <f t="shared" si="2"/>
        <v>3635.53125</v>
      </c>
      <c r="G26" s="39"/>
      <c r="H26" s="21"/>
      <c r="I26" s="21"/>
      <c r="K26" s="38"/>
      <c r="L26" s="21"/>
      <c r="M26" s="21"/>
      <c r="N26" s="15">
        <v>3.5</v>
      </c>
      <c r="O26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0</v>
      </c>
      <c r="P26" s="36">
        <f t="shared" si="5"/>
        <v>0</v>
      </c>
      <c r="R26" s="23"/>
      <c r="S26" s="23"/>
      <c r="T26" s="40"/>
      <c r="X26" s="15">
        <v>2</v>
      </c>
      <c r="Y26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126</v>
      </c>
      <c r="Z26" s="36">
        <f t="shared" si="8"/>
        <v>6181.875</v>
      </c>
    </row>
    <row r="27" spans="1:26">
      <c r="A27" s="13">
        <v>1.8</v>
      </c>
      <c r="B27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43</v>
      </c>
      <c r="C27" s="36">
        <f t="shared" si="1"/>
        <v>1215.18</v>
      </c>
      <c r="D27" s="15">
        <v>2</v>
      </c>
      <c r="E27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75</v>
      </c>
      <c r="F27" s="36">
        <f t="shared" si="2"/>
        <v>3679.6875</v>
      </c>
      <c r="G27" s="39"/>
      <c r="H27" s="21"/>
      <c r="I27" s="21"/>
      <c r="K27" s="38"/>
      <c r="L27" s="21"/>
      <c r="M27" s="21"/>
      <c r="N27" s="15">
        <v>4</v>
      </c>
      <c r="O27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8</v>
      </c>
      <c r="P27" s="36">
        <f t="shared" si="5"/>
        <v>785</v>
      </c>
      <c r="R27" s="23"/>
      <c r="S27" s="23"/>
      <c r="T27" s="40"/>
      <c r="X27" s="15">
        <v>2.3</v>
      </c>
      <c r="Y27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14</v>
      </c>
      <c r="Z27" s="36">
        <f t="shared" si="8"/>
        <v>789.90625</v>
      </c>
    </row>
    <row r="28" spans="1:26">
      <c r="A28" s="13">
        <v>1.9</v>
      </c>
      <c r="B28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39</v>
      </c>
      <c r="C28" s="36">
        <f t="shared" si="1"/>
        <v>1163.37</v>
      </c>
      <c r="D28" s="15">
        <v>2.3</v>
      </c>
      <c r="E28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2</v>
      </c>
      <c r="F28" s="36">
        <f t="shared" si="2"/>
        <v>112.84375</v>
      </c>
      <c r="G28" s="39"/>
      <c r="H28" s="21"/>
      <c r="I28" s="21"/>
      <c r="K28" s="38"/>
      <c r="L28" s="21"/>
      <c r="M28" s="21"/>
      <c r="O28" s="18">
        <f>SUMIFS('板明细（入） '!E:E,'板明细（入） '!B:B,K$1,'板明细（入） '!C:C,N:N,'板明细（入） '!D:D,N$2)-SUMIFS('板明细（出）'!E:E,'板明细（出）'!B:B,K$1,'板明细（出）'!C:C,N:N,'板明细（出）'!D:D,N$2)</f>
        <v>0</v>
      </c>
      <c r="P28" s="36">
        <f t="shared" si="5"/>
        <v>0</v>
      </c>
      <c r="R28" s="21"/>
      <c r="S28" s="21"/>
      <c r="T28" s="38"/>
      <c r="X28" s="15">
        <v>2.5</v>
      </c>
      <c r="Y28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8</v>
      </c>
      <c r="Z28" s="36">
        <f t="shared" si="8"/>
        <v>490.625</v>
      </c>
    </row>
    <row r="29" spans="1:26">
      <c r="A29" s="13">
        <v>1.95</v>
      </c>
      <c r="B29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29" s="36">
        <f t="shared" si="1"/>
        <v>0</v>
      </c>
      <c r="D29" s="15">
        <v>2.5</v>
      </c>
      <c r="E29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53</v>
      </c>
      <c r="F29" s="36">
        <f t="shared" si="2"/>
        <v>3250.390625</v>
      </c>
      <c r="G29" s="39"/>
      <c r="H29" s="21"/>
      <c r="I29" s="21"/>
      <c r="K29" s="38"/>
      <c r="L29" s="21"/>
      <c r="M29" s="21"/>
      <c r="R29" s="21"/>
      <c r="S29" s="21"/>
      <c r="T29" s="38"/>
      <c r="X29" s="15">
        <v>2.9</v>
      </c>
      <c r="Y29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104</v>
      </c>
      <c r="Z29" s="36">
        <f t="shared" si="8"/>
        <v>7398.625</v>
      </c>
    </row>
    <row r="30" spans="1:26">
      <c r="A30" s="13">
        <v>2</v>
      </c>
      <c r="B30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30" s="36">
        <f t="shared" si="1"/>
        <v>0</v>
      </c>
      <c r="D30" s="15">
        <v>2.75</v>
      </c>
      <c r="E30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54</v>
      </c>
      <c r="F30" s="36">
        <f t="shared" si="2"/>
        <v>3642.890625</v>
      </c>
      <c r="G30" s="39"/>
      <c r="H30" s="21"/>
      <c r="I30" s="21"/>
      <c r="K30" s="40"/>
      <c r="L30" s="21"/>
      <c r="M30" s="21"/>
      <c r="R30" s="21"/>
      <c r="S30" s="21"/>
      <c r="T30" s="38"/>
      <c r="X30" s="15">
        <v>3</v>
      </c>
      <c r="Y30" s="36">
        <f>SUMIFS('板明细（入） '!E:E,'板明细（入） '!B:B,U$1,'板明细（入） '!C:C,X:X,'板明细（入） '!D:D,X$2)-SUMIFS('板明细（出）'!E:E,'板明细（出）'!B:B,U$1,'板明细（出）'!C:C,X:X,'板明细（出）'!D:D,X$2)</f>
        <v>-16</v>
      </c>
      <c r="Z30" s="36">
        <f t="shared" si="8"/>
        <v>-1177.5</v>
      </c>
    </row>
    <row r="31" spans="1:24">
      <c r="A31" s="13">
        <v>2.5</v>
      </c>
      <c r="B31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31" s="36">
        <f t="shared" si="1"/>
        <v>0</v>
      </c>
      <c r="D31" s="15">
        <v>2.8</v>
      </c>
      <c r="E31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0</v>
      </c>
      <c r="F31" s="36">
        <f t="shared" si="2"/>
        <v>0</v>
      </c>
      <c r="G31" s="39"/>
      <c r="H31" s="21"/>
      <c r="I31" s="21"/>
      <c r="K31" s="40"/>
      <c r="L31" s="23"/>
      <c r="M31" s="23"/>
      <c r="R31" s="45"/>
      <c r="S31" s="45"/>
      <c r="T31" s="46"/>
      <c r="V31" s="40"/>
      <c r="W31" s="40"/>
      <c r="X31" s="22"/>
    </row>
    <row r="32" spans="1:24">
      <c r="A32" s="13">
        <v>2.8</v>
      </c>
      <c r="B32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97</v>
      </c>
      <c r="C32" s="36">
        <f t="shared" si="1"/>
        <v>4264.12</v>
      </c>
      <c r="D32" s="15">
        <v>3</v>
      </c>
      <c r="E32" s="16">
        <f>SUMIFS('板明细（入） '!E:E,'板明细（入） '!B:B,A$1,'板明细（入） '!C:C,D:D,'板明细（入） '!D:D,D$2)-SUMIFS('板明细（出）'!E:E,'板明细（出）'!B:B,A$1,'板明细（出）'!C:C,D:D,'板明细（出）'!D:D,D$2)</f>
        <v>75</v>
      </c>
      <c r="F32" s="36">
        <f t="shared" si="2"/>
        <v>5519.53125</v>
      </c>
      <c r="G32" s="40"/>
      <c r="H32" s="23"/>
      <c r="I32" s="23"/>
      <c r="K32" s="40"/>
      <c r="L32" s="23"/>
      <c r="M32" s="23"/>
      <c r="R32" s="45"/>
      <c r="S32" s="45"/>
      <c r="T32" s="46"/>
      <c r="U32" s="22"/>
      <c r="V32" s="40"/>
      <c r="W32" s="40"/>
      <c r="X32" s="22"/>
    </row>
    <row r="33" spans="1:21">
      <c r="A33" s="13">
        <v>3</v>
      </c>
      <c r="B33" s="36">
        <f>SUMIFS('板明细（入） '!E:E,'板明细（入） '!B:B,A$1,'板明细（入） '!C:C,A:A,'板明细（入） '!D:D,A$2)-SUMIFS('板明细（出）'!E:E,'板明细（出）'!B:B,A$1,'板明细（出）'!C:C,A:A,'板明细（出）'!D:D,A$2)</f>
        <v>0</v>
      </c>
      <c r="C33" s="36">
        <f t="shared" si="1"/>
        <v>0</v>
      </c>
      <c r="E33" s="21"/>
      <c r="F33" s="21"/>
      <c r="H33" s="23"/>
      <c r="I33" s="23"/>
      <c r="U33" s="22"/>
    </row>
    <row r="34" spans="1:24">
      <c r="A34" s="39"/>
      <c r="B34" s="39"/>
      <c r="C34" s="39"/>
      <c r="D34" s="22"/>
      <c r="E34" s="24"/>
      <c r="F34" s="24"/>
      <c r="G34" s="39"/>
      <c r="H34" s="21"/>
      <c r="I34" s="21"/>
      <c r="U34" s="22"/>
      <c r="V34" s="37"/>
      <c r="W34" s="37"/>
      <c r="X34" s="27"/>
    </row>
    <row r="35" spans="1:21">
      <c r="A35" s="41"/>
      <c r="B35" s="40"/>
      <c r="C35" s="40"/>
      <c r="G35" s="42"/>
      <c r="H35" s="43"/>
      <c r="I35" s="43"/>
      <c r="U35" s="47"/>
    </row>
    <row r="36" spans="8:31">
      <c r="H36" s="21"/>
      <c r="I36" s="21"/>
      <c r="AE36" s="40"/>
    </row>
    <row r="37" spans="8:9">
      <c r="H37" s="21">
        <f>IF(B32=97,2.5,3)</f>
        <v>2.5</v>
      </c>
      <c r="I37" s="21"/>
    </row>
    <row r="38" spans="8:9">
      <c r="H38" s="26"/>
      <c r="I38" s="26"/>
    </row>
    <row r="39" spans="8:9">
      <c r="H39" s="26"/>
      <c r="I39" s="26"/>
    </row>
    <row r="40" spans="8:9">
      <c r="H40" s="26"/>
      <c r="I40" s="26"/>
    </row>
    <row r="41" spans="8:9">
      <c r="H41" s="26"/>
      <c r="I41" s="26"/>
    </row>
    <row r="42" spans="8:9">
      <c r="H42" s="26"/>
      <c r="I42" s="26"/>
    </row>
    <row r="43" spans="8:9">
      <c r="H43" s="26"/>
      <c r="I43" s="26"/>
    </row>
    <row r="44" spans="8:9">
      <c r="H44" s="26"/>
      <c r="I44" s="26"/>
    </row>
    <row r="45" spans="8:9">
      <c r="H45" s="26"/>
      <c r="I45" s="26"/>
    </row>
    <row r="46" spans="8:9">
      <c r="H46" s="26"/>
      <c r="I46" s="26"/>
    </row>
    <row r="47" spans="8:9">
      <c r="H47" s="26"/>
      <c r="I47" s="26"/>
    </row>
    <row r="48" spans="8:17">
      <c r="H48" s="26"/>
      <c r="I48" s="26"/>
      <c r="O48" s="21"/>
      <c r="P48" s="21"/>
      <c r="Q48" s="20"/>
    </row>
    <row r="49" spans="8:9">
      <c r="H49" s="26"/>
      <c r="I49" s="26"/>
    </row>
    <row r="50" spans="8:9">
      <c r="H50" s="26"/>
      <c r="I50" s="26"/>
    </row>
    <row r="51" spans="8:9">
      <c r="H51" s="26"/>
      <c r="I51" s="26"/>
    </row>
    <row r="52" spans="8:9">
      <c r="H52" s="26"/>
      <c r="I52" s="26"/>
    </row>
  </sheetData>
  <mergeCells count="15">
    <mergeCell ref="A1:H1"/>
    <mergeCell ref="K1:R1"/>
    <mergeCell ref="U1:AB1"/>
    <mergeCell ref="AE1:AI1"/>
    <mergeCell ref="A2:C2"/>
    <mergeCell ref="D2:F2"/>
    <mergeCell ref="G2:I2"/>
    <mergeCell ref="K2:M2"/>
    <mergeCell ref="N2:P2"/>
    <mergeCell ref="Q2:S2"/>
    <mergeCell ref="U2:W2"/>
    <mergeCell ref="X2:Z2"/>
    <mergeCell ref="AA2:AC2"/>
    <mergeCell ref="AE2:AG2"/>
    <mergeCell ref="AH2:AJ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pane ySplit="1" topLeftCell="A29" activePane="bottomLeft" state="frozen"/>
      <selection/>
      <selection pane="bottomLeft" activeCell="D51" sqref="D51"/>
    </sheetView>
  </sheetViews>
  <sheetFormatPr defaultColWidth="9" defaultRowHeight="13.5"/>
  <cols>
    <col min="1" max="1" width="9" style="29"/>
    <col min="2" max="2" width="10.5" customWidth="1"/>
    <col min="3" max="3" width="9" style="30"/>
    <col min="4" max="4" width="9" style="29"/>
    <col min="6" max="6" width="9" style="29" customWidth="1"/>
  </cols>
  <sheetData>
    <row r="1" spans="2:9">
      <c r="B1" t="s">
        <v>0</v>
      </c>
      <c r="C1" s="30" t="s">
        <v>1</v>
      </c>
      <c r="D1" s="29" t="s">
        <v>2</v>
      </c>
      <c r="E1" t="s">
        <v>77</v>
      </c>
      <c r="F1" s="29" t="s">
        <v>78</v>
      </c>
      <c r="I1" s="32"/>
    </row>
    <row r="2" spans="1:6">
      <c r="A2" s="29" t="s">
        <v>6</v>
      </c>
      <c r="B2" t="s">
        <v>12</v>
      </c>
      <c r="C2" s="30">
        <v>1.5</v>
      </c>
      <c r="D2" s="29" t="s">
        <v>79</v>
      </c>
      <c r="E2">
        <v>1100</v>
      </c>
      <c r="F2" s="31"/>
    </row>
    <row r="3" spans="2:10">
      <c r="B3" t="s">
        <v>12</v>
      </c>
      <c r="C3" s="30">
        <v>1.45</v>
      </c>
      <c r="D3" s="29" t="s">
        <v>80</v>
      </c>
      <c r="E3">
        <v>1700</v>
      </c>
      <c r="F3" s="31"/>
      <c r="I3" s="30"/>
      <c r="J3" s="29"/>
    </row>
    <row r="4" spans="2:5">
      <c r="B4" t="s">
        <v>12</v>
      </c>
      <c r="C4" s="30">
        <v>1</v>
      </c>
      <c r="D4" s="29" t="s">
        <v>79</v>
      </c>
      <c r="E4">
        <v>1100</v>
      </c>
    </row>
    <row r="5" spans="1:6">
      <c r="A5" s="29" t="s">
        <v>18</v>
      </c>
      <c r="B5" t="s">
        <v>7</v>
      </c>
      <c r="C5" s="30">
        <v>1.4</v>
      </c>
      <c r="D5" s="29" t="s">
        <v>79</v>
      </c>
      <c r="E5">
        <v>4900</v>
      </c>
      <c r="F5" s="29" t="s">
        <v>71</v>
      </c>
    </row>
    <row r="6" spans="2:5">
      <c r="B6" t="s">
        <v>9</v>
      </c>
      <c r="C6" s="30">
        <v>1.2</v>
      </c>
      <c r="D6" s="29" t="s">
        <v>80</v>
      </c>
      <c r="E6">
        <v>3785</v>
      </c>
    </row>
    <row r="7" spans="2:10">
      <c r="B7" t="s">
        <v>12</v>
      </c>
      <c r="C7" s="30">
        <v>1.4</v>
      </c>
      <c r="D7" s="29" t="s">
        <v>80</v>
      </c>
      <c r="E7">
        <v>7620</v>
      </c>
      <c r="I7" s="30"/>
      <c r="J7" s="29"/>
    </row>
    <row r="8" spans="2:5">
      <c r="B8" t="s">
        <v>9</v>
      </c>
      <c r="C8" s="30">
        <v>1.15</v>
      </c>
      <c r="D8" s="29" t="s">
        <v>79</v>
      </c>
      <c r="E8">
        <f>7880-6220</f>
        <v>1660</v>
      </c>
    </row>
    <row r="9" spans="1:5">
      <c r="A9" s="29" t="s">
        <v>25</v>
      </c>
      <c r="B9" t="s">
        <v>12</v>
      </c>
      <c r="C9" s="30">
        <v>1.45</v>
      </c>
      <c r="D9" s="29" t="s">
        <v>79</v>
      </c>
      <c r="E9">
        <v>6925</v>
      </c>
    </row>
    <row r="10" spans="2:5">
      <c r="B10" t="s">
        <v>7</v>
      </c>
      <c r="C10" s="30">
        <v>1.2</v>
      </c>
      <c r="D10" s="29" t="s">
        <v>79</v>
      </c>
      <c r="E10">
        <v>2100</v>
      </c>
    </row>
    <row r="11" spans="2:5">
      <c r="B11" t="s">
        <v>12</v>
      </c>
      <c r="C11" s="30">
        <v>1</v>
      </c>
      <c r="D11" s="29" t="s">
        <v>80</v>
      </c>
      <c r="E11">
        <v>1100</v>
      </c>
    </row>
    <row r="12" spans="2:5">
      <c r="B12" t="s">
        <v>12</v>
      </c>
      <c r="C12" s="30">
        <v>1.95</v>
      </c>
      <c r="D12" s="29" t="s">
        <v>80</v>
      </c>
      <c r="E12">
        <v>7420</v>
      </c>
    </row>
    <row r="13" spans="2:5">
      <c r="B13" t="s">
        <v>12</v>
      </c>
      <c r="C13" s="30">
        <v>0.95</v>
      </c>
      <c r="D13" s="29" t="s">
        <v>79</v>
      </c>
      <c r="E13">
        <v>7015</v>
      </c>
    </row>
    <row r="14" spans="2:5">
      <c r="B14" t="s">
        <v>12</v>
      </c>
      <c r="C14" s="30">
        <v>1.15</v>
      </c>
      <c r="D14" s="29" t="s">
        <v>79</v>
      </c>
      <c r="E14">
        <v>7855</v>
      </c>
    </row>
    <row r="15" spans="2:5">
      <c r="B15" t="s">
        <v>12</v>
      </c>
      <c r="C15" s="30">
        <v>1.2</v>
      </c>
      <c r="D15" s="29" t="s">
        <v>79</v>
      </c>
      <c r="E15">
        <v>5275</v>
      </c>
    </row>
    <row r="16" spans="1:5">
      <c r="A16" s="29" t="s">
        <v>42</v>
      </c>
      <c r="B16" t="s">
        <v>12</v>
      </c>
      <c r="C16" s="30">
        <v>1.9</v>
      </c>
      <c r="D16" s="29" t="s">
        <v>80</v>
      </c>
      <c r="E16">
        <v>4725</v>
      </c>
    </row>
    <row r="17" spans="2:5">
      <c r="B17" t="s">
        <v>12</v>
      </c>
      <c r="C17" s="30">
        <v>1.5</v>
      </c>
      <c r="D17" s="29" t="s">
        <v>80</v>
      </c>
      <c r="E17">
        <v>5190</v>
      </c>
    </row>
    <row r="18" spans="2:5">
      <c r="B18" t="s">
        <v>12</v>
      </c>
      <c r="C18" s="30">
        <v>1.45</v>
      </c>
      <c r="D18" s="29" t="s">
        <v>79</v>
      </c>
      <c r="E18">
        <v>5225</v>
      </c>
    </row>
    <row r="19" spans="2:5">
      <c r="B19" t="s">
        <v>12</v>
      </c>
      <c r="C19" s="30">
        <v>1.8</v>
      </c>
      <c r="D19" s="29" t="s">
        <v>79</v>
      </c>
      <c r="E19">
        <v>5175</v>
      </c>
    </row>
    <row r="20" spans="2:5">
      <c r="B20" t="s">
        <v>7</v>
      </c>
      <c r="C20" s="30">
        <v>0.75</v>
      </c>
      <c r="D20" s="29" t="s">
        <v>81</v>
      </c>
      <c r="E20">
        <v>360</v>
      </c>
    </row>
    <row r="21" spans="2:5">
      <c r="B21" t="s">
        <v>12</v>
      </c>
      <c r="C21" s="30">
        <v>1.9</v>
      </c>
      <c r="D21" s="29" t="s">
        <v>79</v>
      </c>
      <c r="E21">
        <v>6910</v>
      </c>
    </row>
    <row r="22" spans="2:5">
      <c r="B22" t="s">
        <v>12</v>
      </c>
      <c r="C22" s="30">
        <v>1.4</v>
      </c>
      <c r="D22" s="29" t="s">
        <v>79</v>
      </c>
      <c r="E22">
        <v>6940</v>
      </c>
    </row>
    <row r="23" spans="1:5">
      <c r="A23" s="29" t="s">
        <v>56</v>
      </c>
      <c r="B23" t="s">
        <v>12</v>
      </c>
      <c r="C23" s="30">
        <v>1.95</v>
      </c>
      <c r="D23" s="29" t="s">
        <v>79</v>
      </c>
      <c r="E23">
        <v>7200</v>
      </c>
    </row>
    <row r="24" spans="2:6">
      <c r="B24" t="s">
        <v>12</v>
      </c>
      <c r="C24" s="30">
        <v>2.95</v>
      </c>
      <c r="D24" s="29" t="s">
        <v>79</v>
      </c>
      <c r="E24">
        <v>7220</v>
      </c>
      <c r="F24" s="29" t="s">
        <v>74</v>
      </c>
    </row>
    <row r="25" spans="2:5">
      <c r="B25" t="s">
        <v>7</v>
      </c>
      <c r="C25" s="30">
        <v>1.45</v>
      </c>
      <c r="D25" s="29" t="s">
        <v>79</v>
      </c>
      <c r="E25">
        <v>7280</v>
      </c>
    </row>
    <row r="26" spans="2:5">
      <c r="B26" t="s">
        <v>9</v>
      </c>
      <c r="C26" s="30">
        <v>1.2</v>
      </c>
      <c r="D26" s="29" t="s">
        <v>79</v>
      </c>
      <c r="E26">
        <v>5275</v>
      </c>
    </row>
    <row r="27" spans="2:5">
      <c r="B27" t="s">
        <v>12</v>
      </c>
      <c r="C27" s="30">
        <v>1</v>
      </c>
      <c r="D27" s="29" t="s">
        <v>80</v>
      </c>
      <c r="E27">
        <v>1550</v>
      </c>
    </row>
    <row r="28" spans="2:5">
      <c r="B28" t="s">
        <v>12</v>
      </c>
      <c r="C28" s="30">
        <v>0.95</v>
      </c>
      <c r="D28" s="29" t="s">
        <v>81</v>
      </c>
      <c r="E28">
        <v>775</v>
      </c>
    </row>
    <row r="29" spans="2:5">
      <c r="B29" t="s">
        <v>9</v>
      </c>
      <c r="C29" s="30">
        <v>0.95</v>
      </c>
      <c r="D29" s="29" t="s">
        <v>81</v>
      </c>
      <c r="E29">
        <v>1890</v>
      </c>
    </row>
    <row r="30" spans="2:6">
      <c r="B30" t="s">
        <v>12</v>
      </c>
      <c r="C30" s="30">
        <v>2.9</v>
      </c>
      <c r="D30" s="29" t="s">
        <v>79</v>
      </c>
      <c r="E30">
        <v>7160</v>
      </c>
      <c r="F30" s="29" t="s">
        <v>82</v>
      </c>
    </row>
    <row r="31" spans="2:5">
      <c r="B31" t="s">
        <v>9</v>
      </c>
      <c r="C31" s="30">
        <v>1.5</v>
      </c>
      <c r="D31" s="29" t="s">
        <v>79</v>
      </c>
      <c r="E31">
        <v>3140</v>
      </c>
    </row>
    <row r="32" spans="2:5">
      <c r="B32" t="s">
        <v>9</v>
      </c>
      <c r="C32" s="30">
        <v>1.45</v>
      </c>
      <c r="D32" s="29" t="s">
        <v>79</v>
      </c>
      <c r="E32">
        <v>560</v>
      </c>
    </row>
    <row r="33" spans="2:5">
      <c r="B33" t="s">
        <v>9</v>
      </c>
      <c r="C33" s="30">
        <v>0.95</v>
      </c>
      <c r="D33" s="29" t="s">
        <v>79</v>
      </c>
      <c r="E33">
        <v>4560</v>
      </c>
    </row>
    <row r="34" spans="2:5">
      <c r="B34" t="s">
        <v>7</v>
      </c>
      <c r="C34" s="30">
        <v>1.9</v>
      </c>
      <c r="D34" s="29" t="s">
        <v>79</v>
      </c>
      <c r="E34">
        <v>4230</v>
      </c>
    </row>
    <row r="35" spans="2:5">
      <c r="B35" t="s">
        <v>12</v>
      </c>
      <c r="C35" s="30">
        <v>1.9</v>
      </c>
      <c r="D35" s="29" t="s">
        <v>79</v>
      </c>
      <c r="E35">
        <v>6975</v>
      </c>
    </row>
    <row r="36" spans="2:5">
      <c r="B36" t="s">
        <v>12</v>
      </c>
      <c r="C36" s="30">
        <v>1.5</v>
      </c>
      <c r="D36" s="29" t="s">
        <v>79</v>
      </c>
      <c r="E36">
        <v>830</v>
      </c>
    </row>
    <row r="37" spans="2:5">
      <c r="B37" t="s">
        <v>12</v>
      </c>
      <c r="C37" s="30">
        <v>0.8</v>
      </c>
      <c r="D37" s="29" t="s">
        <v>81</v>
      </c>
      <c r="E37">
        <v>2500</v>
      </c>
    </row>
    <row r="38" spans="2:5">
      <c r="B38" t="s">
        <v>12</v>
      </c>
      <c r="C38" s="30">
        <v>2.95</v>
      </c>
      <c r="D38" s="29" t="s">
        <v>80</v>
      </c>
      <c r="E38">
        <v>9180</v>
      </c>
    </row>
    <row r="39" spans="2:5">
      <c r="B39" t="s">
        <v>12</v>
      </c>
      <c r="C39" s="30">
        <v>1.4</v>
      </c>
      <c r="D39" s="29" t="s">
        <v>80</v>
      </c>
      <c r="E39">
        <v>7620</v>
      </c>
    </row>
    <row r="40" spans="2:5">
      <c r="B40" t="s">
        <v>9</v>
      </c>
      <c r="C40" s="30">
        <v>1.2</v>
      </c>
      <c r="D40" s="29" t="s">
        <v>80</v>
      </c>
      <c r="E40">
        <v>5300</v>
      </c>
    </row>
    <row r="41" spans="2:5">
      <c r="B41" t="s">
        <v>12</v>
      </c>
      <c r="C41" s="30">
        <v>1.5</v>
      </c>
      <c r="D41" s="29" t="s">
        <v>80</v>
      </c>
      <c r="E41">
        <v>4130</v>
      </c>
    </row>
    <row r="42" spans="2:5">
      <c r="B42" t="s">
        <v>12</v>
      </c>
      <c r="C42" s="30">
        <v>1.45</v>
      </c>
      <c r="D42" s="29" t="s">
        <v>79</v>
      </c>
      <c r="E42">
        <v>6855</v>
      </c>
    </row>
    <row r="43" spans="2:5">
      <c r="B43" t="s">
        <v>7</v>
      </c>
      <c r="C43" s="30">
        <v>0.85</v>
      </c>
      <c r="D43" s="29" t="s">
        <v>79</v>
      </c>
      <c r="E43">
        <v>6855</v>
      </c>
    </row>
    <row r="44" spans="2:5">
      <c r="B44" t="s">
        <v>7</v>
      </c>
      <c r="C44" s="30">
        <v>1.35</v>
      </c>
      <c r="D44" s="29" t="s">
        <v>79</v>
      </c>
      <c r="E44">
        <v>3970</v>
      </c>
    </row>
    <row r="45" spans="2:5">
      <c r="B45" t="s">
        <v>12</v>
      </c>
      <c r="C45" s="30">
        <v>1.5</v>
      </c>
      <c r="D45" s="29" t="s">
        <v>81</v>
      </c>
      <c r="E45">
        <v>5500</v>
      </c>
    </row>
    <row r="46" spans="2:5">
      <c r="B46" t="s">
        <v>7</v>
      </c>
      <c r="C46" s="30">
        <v>0.7</v>
      </c>
      <c r="D46" s="29" t="s">
        <v>81</v>
      </c>
      <c r="E46">
        <v>1250</v>
      </c>
    </row>
    <row r="47" spans="2:5">
      <c r="B47" t="s">
        <v>12</v>
      </c>
      <c r="C47" s="30">
        <v>1.95</v>
      </c>
      <c r="D47" s="29" t="s">
        <v>80</v>
      </c>
      <c r="E47">
        <v>12820</v>
      </c>
    </row>
    <row r="48" spans="2:5">
      <c r="B48" t="s">
        <v>12</v>
      </c>
      <c r="C48" s="30">
        <v>1.4</v>
      </c>
      <c r="D48" s="29" t="s">
        <v>79</v>
      </c>
      <c r="E48">
        <v>7015</v>
      </c>
    </row>
  </sheetData>
  <dataValidations count="3">
    <dataValidation type="list" allowBlank="1" showInputMessage="1" showErrorMessage="1" sqref="B1 H3 H7 B9 B26 B2:B8 B10:B21 B22:B23 B24:B25 B27:B1048576">
      <formula1>"有花镀锌板,无花镀锌板,冷板,酸洗板"</formula1>
    </dataValidation>
    <dataValidation allowBlank="1" showInputMessage="1" showErrorMessage="1" sqref="C1 C26 C2:C25 C27:C1048576"/>
    <dataValidation type="list" allowBlank="1" showInputMessage="1" showErrorMessage="1" sqref="D1 J3 J7 D9 D25 D26 D2:D8 D10:D24 D27:D1048576">
      <formula1>"1000,1250,1500"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9"/>
  <sheetViews>
    <sheetView workbookViewId="0">
      <pane ySplit="1" topLeftCell="A119" activePane="bottomLeft" state="frozen"/>
      <selection/>
      <selection pane="bottomLeft" activeCell="B140" sqref="B140"/>
    </sheetView>
  </sheetViews>
  <sheetFormatPr defaultColWidth="9" defaultRowHeight="13.5"/>
  <cols>
    <col min="1" max="1" width="9" style="29"/>
    <col min="2" max="2" width="10.5" customWidth="1"/>
    <col min="3" max="3" width="9.375" style="30"/>
    <col min="4" max="4" width="9.375" style="29"/>
    <col min="6" max="6" width="5.5" style="29" customWidth="1"/>
  </cols>
  <sheetData>
    <row r="1" spans="2:9">
      <c r="B1" t="s">
        <v>0</v>
      </c>
      <c r="C1" s="30" t="s">
        <v>1</v>
      </c>
      <c r="D1" s="29" t="s">
        <v>2</v>
      </c>
      <c r="E1" t="s">
        <v>3</v>
      </c>
      <c r="I1" s="32"/>
    </row>
    <row r="2" spans="1:6">
      <c r="A2" s="29">
        <v>1.09</v>
      </c>
      <c r="B2" t="s">
        <v>9</v>
      </c>
      <c r="C2" s="30">
        <v>0.95</v>
      </c>
      <c r="D2" s="29" t="s">
        <v>81</v>
      </c>
      <c r="E2">
        <v>3910</v>
      </c>
      <c r="F2" s="31"/>
    </row>
    <row r="3" spans="2:10">
      <c r="B3" t="s">
        <v>9</v>
      </c>
      <c r="C3" s="30">
        <v>1.15</v>
      </c>
      <c r="D3" s="29" t="s">
        <v>81</v>
      </c>
      <c r="E3">
        <v>3265</v>
      </c>
      <c r="F3" s="31"/>
      <c r="I3" s="30"/>
      <c r="J3" s="29"/>
    </row>
    <row r="4" spans="2:5">
      <c r="B4" t="s">
        <v>9</v>
      </c>
      <c r="C4" s="30">
        <v>1.45</v>
      </c>
      <c r="D4" s="29" t="s">
        <v>81</v>
      </c>
      <c r="E4">
        <v>4725</v>
      </c>
    </row>
    <row r="5" spans="2:5">
      <c r="B5" t="s">
        <v>9</v>
      </c>
      <c r="C5" s="30">
        <v>2</v>
      </c>
      <c r="D5" s="29" t="s">
        <v>81</v>
      </c>
      <c r="E5">
        <v>3570</v>
      </c>
    </row>
    <row r="6" spans="2:5">
      <c r="B6" t="s">
        <v>9</v>
      </c>
      <c r="C6" s="30">
        <v>0.5</v>
      </c>
      <c r="D6" s="29" t="s">
        <v>79</v>
      </c>
      <c r="E6">
        <v>7750</v>
      </c>
    </row>
    <row r="7" spans="2:10">
      <c r="B7" t="s">
        <v>9</v>
      </c>
      <c r="C7" s="30">
        <v>0.55</v>
      </c>
      <c r="D7" s="29" t="s">
        <v>79</v>
      </c>
      <c r="E7">
        <v>2220</v>
      </c>
      <c r="I7" s="30"/>
      <c r="J7" s="29"/>
    </row>
    <row r="8" spans="2:5">
      <c r="B8" t="s">
        <v>9</v>
      </c>
      <c r="C8" s="30">
        <v>0.7</v>
      </c>
      <c r="D8" s="29" t="s">
        <v>79</v>
      </c>
      <c r="E8">
        <v>7840</v>
      </c>
    </row>
    <row r="9" spans="2:5">
      <c r="B9" t="s">
        <v>9</v>
      </c>
      <c r="C9" s="30">
        <v>0.75</v>
      </c>
      <c r="D9" s="29" t="s">
        <v>79</v>
      </c>
      <c r="E9">
        <v>7545</v>
      </c>
    </row>
    <row r="10" spans="2:5">
      <c r="B10" t="s">
        <v>9</v>
      </c>
      <c r="C10" s="30">
        <v>0.75</v>
      </c>
      <c r="D10" s="29" t="s">
        <v>79</v>
      </c>
      <c r="E10">
        <v>2925</v>
      </c>
    </row>
    <row r="11" spans="2:5">
      <c r="B11" t="s">
        <v>9</v>
      </c>
      <c r="C11" s="30">
        <v>0.8</v>
      </c>
      <c r="D11" s="29" t="s">
        <v>79</v>
      </c>
      <c r="E11">
        <v>3660</v>
      </c>
    </row>
    <row r="12" spans="2:5">
      <c r="B12" t="s">
        <v>9</v>
      </c>
      <c r="C12" s="30">
        <v>0.95</v>
      </c>
      <c r="D12" s="29" t="s">
        <v>79</v>
      </c>
      <c r="E12">
        <v>7720</v>
      </c>
    </row>
    <row r="13" spans="2:5">
      <c r="B13" t="s">
        <v>9</v>
      </c>
      <c r="C13" s="30">
        <v>1</v>
      </c>
      <c r="D13" s="29" t="s">
        <v>79</v>
      </c>
      <c r="E13">
        <f>6895+5590</f>
        <v>12485</v>
      </c>
    </row>
    <row r="14" spans="2:5">
      <c r="B14" t="s">
        <v>9</v>
      </c>
      <c r="C14" s="30">
        <v>1.1</v>
      </c>
      <c r="D14" s="29" t="s">
        <v>79</v>
      </c>
      <c r="E14">
        <v>3510</v>
      </c>
    </row>
    <row r="15" spans="2:5">
      <c r="B15" t="s">
        <v>9</v>
      </c>
      <c r="C15" s="30">
        <v>1.15</v>
      </c>
      <c r="D15" s="29" t="s">
        <v>79</v>
      </c>
      <c r="E15">
        <v>7880</v>
      </c>
    </row>
    <row r="16" spans="2:5">
      <c r="B16" t="s">
        <v>9</v>
      </c>
      <c r="C16" s="30">
        <v>1.2</v>
      </c>
      <c r="D16" s="29" t="s">
        <v>79</v>
      </c>
      <c r="E16">
        <v>5275</v>
      </c>
    </row>
    <row r="17" spans="2:5">
      <c r="B17" t="s">
        <v>9</v>
      </c>
      <c r="C17" s="30">
        <v>1.4</v>
      </c>
      <c r="D17" s="29" t="s">
        <v>79</v>
      </c>
      <c r="E17">
        <v>7710</v>
      </c>
    </row>
    <row r="18" spans="2:5">
      <c r="B18" t="s">
        <v>9</v>
      </c>
      <c r="C18" s="30">
        <v>1.45</v>
      </c>
      <c r="D18" s="29" t="s">
        <v>79</v>
      </c>
      <c r="E18">
        <v>7290</v>
      </c>
    </row>
    <row r="19" spans="2:5">
      <c r="B19" t="s">
        <v>9</v>
      </c>
      <c r="C19" s="30">
        <v>1.5</v>
      </c>
      <c r="D19" s="29" t="s">
        <v>79</v>
      </c>
      <c r="E19">
        <v>3140</v>
      </c>
    </row>
    <row r="20" spans="2:5">
      <c r="B20" t="s">
        <v>9</v>
      </c>
      <c r="C20" s="30">
        <v>1.8</v>
      </c>
      <c r="D20" s="29" t="s">
        <v>79</v>
      </c>
      <c r="E20">
        <v>5745</v>
      </c>
    </row>
    <row r="21" spans="2:5">
      <c r="B21" t="s">
        <v>9</v>
      </c>
      <c r="C21" s="30">
        <v>2</v>
      </c>
      <c r="D21" s="29" t="s">
        <v>79</v>
      </c>
      <c r="E21">
        <f>6865+4100+4885</f>
        <v>15850</v>
      </c>
    </row>
    <row r="22" spans="2:5">
      <c r="B22" t="s">
        <v>7</v>
      </c>
      <c r="C22" s="30">
        <v>0.3</v>
      </c>
      <c r="D22" s="29" t="s">
        <v>81</v>
      </c>
      <c r="E22">
        <v>5975</v>
      </c>
    </row>
    <row r="23" spans="2:5">
      <c r="B23" t="s">
        <v>7</v>
      </c>
      <c r="C23" s="30">
        <v>0.4</v>
      </c>
      <c r="D23" s="29" t="s">
        <v>81</v>
      </c>
      <c r="E23">
        <v>5750</v>
      </c>
    </row>
    <row r="24" spans="2:5">
      <c r="B24" t="s">
        <v>7</v>
      </c>
      <c r="C24" s="30">
        <v>0.5</v>
      </c>
      <c r="D24" s="29" t="s">
        <v>81</v>
      </c>
      <c r="E24">
        <v>8010</v>
      </c>
    </row>
    <row r="25" spans="2:5">
      <c r="B25" t="s">
        <v>7</v>
      </c>
      <c r="C25" s="30">
        <v>0.55</v>
      </c>
      <c r="D25" s="29" t="s">
        <v>81</v>
      </c>
      <c r="E25">
        <v>6430</v>
      </c>
    </row>
    <row r="26" spans="2:5">
      <c r="B26" t="s">
        <v>7</v>
      </c>
      <c r="C26" s="30">
        <v>0.6</v>
      </c>
      <c r="D26" s="29" t="s">
        <v>81</v>
      </c>
      <c r="E26">
        <v>4250</v>
      </c>
    </row>
    <row r="27" spans="2:5">
      <c r="B27" t="s">
        <v>7</v>
      </c>
      <c r="C27" s="30">
        <v>0.75</v>
      </c>
      <c r="D27" s="29" t="s">
        <v>81</v>
      </c>
      <c r="E27">
        <v>4605</v>
      </c>
    </row>
    <row r="28" spans="2:5">
      <c r="B28" t="s">
        <v>7</v>
      </c>
      <c r="C28" s="30">
        <v>0.8</v>
      </c>
      <c r="D28" s="29" t="s">
        <v>81</v>
      </c>
      <c r="E28">
        <v>8015</v>
      </c>
    </row>
    <row r="29" spans="2:5">
      <c r="B29" t="s">
        <v>7</v>
      </c>
      <c r="C29" s="30">
        <v>0.9</v>
      </c>
      <c r="D29" s="29" t="s">
        <v>81</v>
      </c>
      <c r="E29">
        <v>7870</v>
      </c>
    </row>
    <row r="30" spans="2:5">
      <c r="B30" t="s">
        <v>7</v>
      </c>
      <c r="C30" s="30">
        <v>0.95</v>
      </c>
      <c r="D30" s="29" t="s">
        <v>81</v>
      </c>
      <c r="E30">
        <v>3335</v>
      </c>
    </row>
    <row r="31" spans="2:5">
      <c r="B31" t="s">
        <v>7</v>
      </c>
      <c r="C31" s="30">
        <v>1</v>
      </c>
      <c r="D31" s="29" t="s">
        <v>81</v>
      </c>
      <c r="E31">
        <v>8000</v>
      </c>
    </row>
    <row r="32" spans="2:5">
      <c r="B32" t="s">
        <v>7</v>
      </c>
      <c r="C32" s="30">
        <v>1.05</v>
      </c>
      <c r="D32" s="29" t="s">
        <v>81</v>
      </c>
      <c r="E32">
        <v>3250</v>
      </c>
    </row>
    <row r="33" spans="2:5">
      <c r="B33" t="s">
        <v>7</v>
      </c>
      <c r="C33" s="30">
        <v>1.15</v>
      </c>
      <c r="D33" s="29" t="s">
        <v>81</v>
      </c>
      <c r="E33">
        <v>2325</v>
      </c>
    </row>
    <row r="34" spans="2:5">
      <c r="B34" t="s">
        <v>7</v>
      </c>
      <c r="C34" s="30">
        <v>1.4</v>
      </c>
      <c r="D34" s="29" t="s">
        <v>81</v>
      </c>
      <c r="E34">
        <v>5210</v>
      </c>
    </row>
    <row r="35" spans="2:5">
      <c r="B35" t="s">
        <v>7</v>
      </c>
      <c r="C35" s="30">
        <v>1.45</v>
      </c>
      <c r="D35" s="29" t="s">
        <v>81</v>
      </c>
      <c r="E35">
        <v>4875</v>
      </c>
    </row>
    <row r="36" spans="2:5">
      <c r="B36" t="s">
        <v>7</v>
      </c>
      <c r="C36" s="30">
        <v>1.5</v>
      </c>
      <c r="D36" s="29" t="s">
        <v>81</v>
      </c>
      <c r="E36">
        <v>5090</v>
      </c>
    </row>
    <row r="37" spans="2:5">
      <c r="B37" t="s">
        <v>7</v>
      </c>
      <c r="C37" s="30">
        <v>1.8</v>
      </c>
      <c r="D37" s="29" t="s">
        <v>81</v>
      </c>
      <c r="E37">
        <v>3955</v>
      </c>
    </row>
    <row r="38" spans="2:5">
      <c r="B38" t="s">
        <v>7</v>
      </c>
      <c r="C38" s="30">
        <v>0.5</v>
      </c>
      <c r="D38" s="29" t="s">
        <v>79</v>
      </c>
      <c r="E38">
        <v>7635</v>
      </c>
    </row>
    <row r="39" spans="2:5">
      <c r="B39" t="s">
        <v>7</v>
      </c>
      <c r="C39" s="30">
        <v>0.55</v>
      </c>
      <c r="D39" s="29" t="s">
        <v>79</v>
      </c>
      <c r="E39">
        <v>4965</v>
      </c>
    </row>
    <row r="40" spans="2:5">
      <c r="B40" t="s">
        <v>7</v>
      </c>
      <c r="C40" s="30">
        <v>0.6</v>
      </c>
      <c r="D40" s="29" t="s">
        <v>79</v>
      </c>
      <c r="E40">
        <f>5160+4790</f>
        <v>9950</v>
      </c>
    </row>
    <row r="41" spans="2:5">
      <c r="B41" t="s">
        <v>7</v>
      </c>
      <c r="C41" s="30">
        <v>0.7</v>
      </c>
      <c r="D41" s="29" t="s">
        <v>79</v>
      </c>
      <c r="E41">
        <f>6475+7430</f>
        <v>13905</v>
      </c>
    </row>
    <row r="42" spans="2:5">
      <c r="B42" t="s">
        <v>7</v>
      </c>
      <c r="C42" s="30">
        <v>0.75</v>
      </c>
      <c r="D42" s="29" t="s">
        <v>79</v>
      </c>
      <c r="E42">
        <f>5375+5755</f>
        <v>11130</v>
      </c>
    </row>
    <row r="43" spans="2:5">
      <c r="B43" t="s">
        <v>7</v>
      </c>
      <c r="C43" s="30">
        <v>0.8</v>
      </c>
      <c r="D43" s="29" t="s">
        <v>79</v>
      </c>
      <c r="E43">
        <f>5735+3040</f>
        <v>8775</v>
      </c>
    </row>
    <row r="44" spans="2:5">
      <c r="B44" t="s">
        <v>7</v>
      </c>
      <c r="C44" s="30">
        <v>0.9</v>
      </c>
      <c r="D44" s="29" t="s">
        <v>79</v>
      </c>
      <c r="E44">
        <f>5635+5200</f>
        <v>10835</v>
      </c>
    </row>
    <row r="45" spans="2:5">
      <c r="B45" t="s">
        <v>7</v>
      </c>
      <c r="C45" s="30">
        <v>0.95</v>
      </c>
      <c r="D45" s="29" t="s">
        <v>79</v>
      </c>
      <c r="E45">
        <f>7455+5195</f>
        <v>12650</v>
      </c>
    </row>
    <row r="46" spans="2:5">
      <c r="B46" t="s">
        <v>7</v>
      </c>
      <c r="C46" s="30">
        <v>1</v>
      </c>
      <c r="D46" s="29" t="s">
        <v>79</v>
      </c>
      <c r="E46">
        <f>5145+4315</f>
        <v>9460</v>
      </c>
    </row>
    <row r="47" spans="2:5">
      <c r="B47" t="s">
        <v>7</v>
      </c>
      <c r="C47" s="30">
        <v>1.05</v>
      </c>
      <c r="D47" s="29" t="s">
        <v>79</v>
      </c>
      <c r="E47">
        <v>5730</v>
      </c>
    </row>
    <row r="48" spans="2:5">
      <c r="B48" t="s">
        <v>7</v>
      </c>
      <c r="C48" s="30">
        <v>1.1</v>
      </c>
      <c r="D48" s="29" t="s">
        <v>79</v>
      </c>
      <c r="E48">
        <v>6945</v>
      </c>
    </row>
    <row r="49" spans="2:5">
      <c r="B49" t="s">
        <v>7</v>
      </c>
      <c r="C49" s="30">
        <v>1.15</v>
      </c>
      <c r="D49" s="29" t="s">
        <v>79</v>
      </c>
      <c r="E49">
        <f>5240+7770</f>
        <v>13010</v>
      </c>
    </row>
    <row r="50" spans="2:5">
      <c r="B50" t="s">
        <v>7</v>
      </c>
      <c r="C50" s="30">
        <v>1.2</v>
      </c>
      <c r="D50" s="29" t="s">
        <v>79</v>
      </c>
      <c r="E50">
        <v>5885</v>
      </c>
    </row>
    <row r="51" spans="2:5">
      <c r="B51" t="s">
        <v>7</v>
      </c>
      <c r="C51" s="30">
        <v>1.4</v>
      </c>
      <c r="D51" s="29" t="s">
        <v>79</v>
      </c>
      <c r="E51">
        <v>4900</v>
      </c>
    </row>
    <row r="52" spans="2:5">
      <c r="B52" t="s">
        <v>7</v>
      </c>
      <c r="C52" s="30">
        <v>1.45</v>
      </c>
      <c r="D52" s="29" t="s">
        <v>79</v>
      </c>
      <c r="E52">
        <f>7770+7280</f>
        <v>15050</v>
      </c>
    </row>
    <row r="53" spans="2:5">
      <c r="B53" t="s">
        <v>7</v>
      </c>
      <c r="C53" s="30">
        <v>1.5</v>
      </c>
      <c r="D53" s="29" t="s">
        <v>79</v>
      </c>
      <c r="E53">
        <v>6835</v>
      </c>
    </row>
    <row r="54" spans="2:5">
      <c r="B54" t="s">
        <v>7</v>
      </c>
      <c r="C54" s="30">
        <v>1.8</v>
      </c>
      <c r="D54" s="29" t="s">
        <v>79</v>
      </c>
      <c r="E54">
        <v>6395</v>
      </c>
    </row>
    <row r="55" spans="2:5">
      <c r="B55" t="s">
        <v>7</v>
      </c>
      <c r="C55" s="30">
        <v>1.9</v>
      </c>
      <c r="D55" s="29" t="s">
        <v>79</v>
      </c>
      <c r="E55">
        <v>4230</v>
      </c>
    </row>
    <row r="56" spans="2:5">
      <c r="B56" t="s">
        <v>7</v>
      </c>
      <c r="C56" s="30">
        <v>1.95</v>
      </c>
      <c r="D56" s="29" t="s">
        <v>79</v>
      </c>
      <c r="E56">
        <v>7185</v>
      </c>
    </row>
    <row r="57" spans="2:5">
      <c r="B57" t="s">
        <v>7</v>
      </c>
      <c r="C57" s="30">
        <v>2</v>
      </c>
      <c r="D57" s="29" t="s">
        <v>79</v>
      </c>
      <c r="E57">
        <v>7710</v>
      </c>
    </row>
    <row r="58" spans="2:5">
      <c r="B58" t="s">
        <v>7</v>
      </c>
      <c r="C58" s="30">
        <v>2.5</v>
      </c>
      <c r="D58" s="29" t="s">
        <v>79</v>
      </c>
      <c r="E58">
        <v>7220</v>
      </c>
    </row>
    <row r="59" spans="2:5">
      <c r="B59" t="s">
        <v>7</v>
      </c>
      <c r="C59" s="30">
        <v>2.8</v>
      </c>
      <c r="D59" s="29" t="s">
        <v>79</v>
      </c>
      <c r="E59">
        <f>8100+8080</f>
        <v>16180</v>
      </c>
    </row>
    <row r="60" spans="2:5">
      <c r="B60" t="s">
        <v>12</v>
      </c>
      <c r="C60" s="30">
        <v>0.75</v>
      </c>
      <c r="D60" s="29" t="s">
        <v>81</v>
      </c>
      <c r="E60">
        <v>2825</v>
      </c>
    </row>
    <row r="61" spans="2:5">
      <c r="B61" t="s">
        <v>12</v>
      </c>
      <c r="C61" s="30">
        <v>0.8</v>
      </c>
      <c r="D61" s="29" t="s">
        <v>81</v>
      </c>
      <c r="E61">
        <v>8340</v>
      </c>
    </row>
    <row r="62" spans="2:5">
      <c r="B62" t="s">
        <v>12</v>
      </c>
      <c r="C62" s="30">
        <v>0.9</v>
      </c>
      <c r="D62" s="29" t="s">
        <v>81</v>
      </c>
      <c r="E62">
        <v>7500</v>
      </c>
    </row>
    <row r="63" spans="2:5">
      <c r="B63" t="s">
        <v>12</v>
      </c>
      <c r="C63" s="30">
        <v>1</v>
      </c>
      <c r="D63" s="29" t="s">
        <v>81</v>
      </c>
      <c r="E63">
        <v>8355</v>
      </c>
    </row>
    <row r="64" spans="2:5">
      <c r="B64" t="s">
        <v>12</v>
      </c>
      <c r="C64" s="30">
        <v>1.1</v>
      </c>
      <c r="D64" s="29" t="s">
        <v>81</v>
      </c>
      <c r="E64">
        <v>4210</v>
      </c>
    </row>
    <row r="65" spans="2:5">
      <c r="B65" t="s">
        <v>12</v>
      </c>
      <c r="C65" s="30">
        <v>1.45</v>
      </c>
      <c r="D65" s="29" t="s">
        <v>81</v>
      </c>
      <c r="E65">
        <v>2795</v>
      </c>
    </row>
    <row r="66" spans="2:5">
      <c r="B66" t="s">
        <v>12</v>
      </c>
      <c r="C66" s="30">
        <v>1.8</v>
      </c>
      <c r="D66" s="29" t="s">
        <v>81</v>
      </c>
      <c r="E66">
        <v>6265</v>
      </c>
    </row>
    <row r="67" spans="2:5">
      <c r="B67" t="s">
        <v>12</v>
      </c>
      <c r="C67" s="30">
        <v>1.95</v>
      </c>
      <c r="D67" s="29" t="s">
        <v>81</v>
      </c>
      <c r="E67">
        <v>7790</v>
      </c>
    </row>
    <row r="68" spans="2:5">
      <c r="B68" t="s">
        <v>12</v>
      </c>
      <c r="C68" s="30">
        <v>2.5</v>
      </c>
      <c r="D68" s="29" t="s">
        <v>81</v>
      </c>
      <c r="E68">
        <v>5565</v>
      </c>
    </row>
    <row r="69" spans="2:5">
      <c r="B69" t="s">
        <v>12</v>
      </c>
      <c r="C69" s="30">
        <v>0.75</v>
      </c>
      <c r="D69" s="29" t="s">
        <v>79</v>
      </c>
      <c r="E69">
        <v>6645</v>
      </c>
    </row>
    <row r="70" spans="2:5">
      <c r="B70" t="s">
        <v>12</v>
      </c>
      <c r="C70" s="30">
        <v>0.9</v>
      </c>
      <c r="D70" s="29" t="s">
        <v>79</v>
      </c>
      <c r="E70">
        <v>6995</v>
      </c>
    </row>
    <row r="71" spans="2:5">
      <c r="B71" t="s">
        <v>12</v>
      </c>
      <c r="C71" s="30">
        <v>1</v>
      </c>
      <c r="D71" s="29" t="s">
        <v>79</v>
      </c>
      <c r="E71">
        <v>4070</v>
      </c>
    </row>
    <row r="72" spans="2:5">
      <c r="B72" t="s">
        <v>12</v>
      </c>
      <c r="C72" s="30">
        <v>1.1</v>
      </c>
      <c r="D72" s="29" t="s">
        <v>79</v>
      </c>
      <c r="E72">
        <v>7735</v>
      </c>
    </row>
    <row r="73" spans="2:5">
      <c r="B73" t="s">
        <v>12</v>
      </c>
      <c r="C73" s="30">
        <v>1.15</v>
      </c>
      <c r="D73" s="29" t="s">
        <v>79</v>
      </c>
      <c r="E73">
        <v>7855</v>
      </c>
    </row>
    <row r="74" spans="2:5">
      <c r="B74" t="s">
        <v>12</v>
      </c>
      <c r="C74" s="30">
        <v>1.2</v>
      </c>
      <c r="D74" s="29" t="s">
        <v>79</v>
      </c>
      <c r="E74">
        <v>5275</v>
      </c>
    </row>
    <row r="75" spans="2:5">
      <c r="B75" t="s">
        <v>12</v>
      </c>
      <c r="C75" s="30">
        <v>1.4</v>
      </c>
      <c r="D75" s="29" t="s">
        <v>79</v>
      </c>
      <c r="E75">
        <f>7015+6940</f>
        <v>13955</v>
      </c>
    </row>
    <row r="76" spans="2:5">
      <c r="B76" t="s">
        <v>12</v>
      </c>
      <c r="C76" s="30">
        <v>1.5</v>
      </c>
      <c r="D76" s="29" t="s">
        <v>79</v>
      </c>
      <c r="E76">
        <v>6965</v>
      </c>
    </row>
    <row r="77" spans="2:5">
      <c r="B77" t="s">
        <v>12</v>
      </c>
      <c r="C77" s="30">
        <v>1.8</v>
      </c>
      <c r="D77" s="29" t="s">
        <v>79</v>
      </c>
      <c r="E77">
        <v>5175</v>
      </c>
    </row>
    <row r="78" spans="2:5">
      <c r="B78" t="s">
        <v>12</v>
      </c>
      <c r="C78" s="30">
        <v>1.9</v>
      </c>
      <c r="D78" s="29" t="s">
        <v>79</v>
      </c>
      <c r="E78">
        <v>6975</v>
      </c>
    </row>
    <row r="79" spans="2:5">
      <c r="B79" t="s">
        <v>12</v>
      </c>
      <c r="C79" s="30">
        <v>1.95</v>
      </c>
      <c r="D79" s="29" t="s">
        <v>79</v>
      </c>
      <c r="E79">
        <v>7200</v>
      </c>
    </row>
    <row r="80" spans="2:5">
      <c r="B80" t="s">
        <v>12</v>
      </c>
      <c r="C80" s="30">
        <v>1</v>
      </c>
      <c r="D80" s="29" t="s">
        <v>80</v>
      </c>
      <c r="E80">
        <v>5900</v>
      </c>
    </row>
    <row r="81" spans="2:5">
      <c r="B81" t="s">
        <v>12</v>
      </c>
      <c r="C81" s="30">
        <v>1.1</v>
      </c>
      <c r="D81" s="29" t="s">
        <v>80</v>
      </c>
      <c r="E81">
        <v>7640</v>
      </c>
    </row>
    <row r="82" spans="2:5">
      <c r="B82" t="s">
        <v>12</v>
      </c>
      <c r="C82" s="30">
        <v>1.15</v>
      </c>
      <c r="D82" s="29" t="s">
        <v>80</v>
      </c>
      <c r="E82">
        <v>7350</v>
      </c>
    </row>
    <row r="83" spans="2:5">
      <c r="B83" t="s">
        <v>12</v>
      </c>
      <c r="C83" s="30">
        <v>1.4</v>
      </c>
      <c r="D83" s="29" t="s">
        <v>80</v>
      </c>
      <c r="E83">
        <v>7620</v>
      </c>
    </row>
    <row r="84" spans="2:5">
      <c r="B84" t="s">
        <v>12</v>
      </c>
      <c r="C84" s="30">
        <v>1.45</v>
      </c>
      <c r="D84" s="29" t="s">
        <v>80</v>
      </c>
      <c r="E84">
        <v>2350</v>
      </c>
    </row>
    <row r="85" spans="2:5">
      <c r="B85" t="s">
        <v>12</v>
      </c>
      <c r="C85" s="30">
        <v>1.9</v>
      </c>
      <c r="D85" s="29" t="s">
        <v>80</v>
      </c>
      <c r="E85">
        <v>4725</v>
      </c>
    </row>
    <row r="86" spans="2:5">
      <c r="B86" t="s">
        <v>12</v>
      </c>
      <c r="C86" s="30">
        <v>1.95</v>
      </c>
      <c r="D86" s="29" t="s">
        <v>80</v>
      </c>
      <c r="E86">
        <v>7420</v>
      </c>
    </row>
    <row r="87" spans="2:5">
      <c r="B87" t="s">
        <v>10</v>
      </c>
      <c r="C87" s="30">
        <v>3</v>
      </c>
      <c r="D87" s="29" t="s">
        <v>80</v>
      </c>
      <c r="E87">
        <v>7480</v>
      </c>
    </row>
    <row r="88" spans="2:5">
      <c r="B88" t="s">
        <v>7</v>
      </c>
      <c r="C88" s="30">
        <v>0.95</v>
      </c>
      <c r="D88" s="29" t="s">
        <v>80</v>
      </c>
      <c r="E88">
        <v>3130</v>
      </c>
    </row>
    <row r="89" spans="2:5">
      <c r="B89" t="s">
        <v>7</v>
      </c>
      <c r="C89" s="30">
        <v>1</v>
      </c>
      <c r="D89" s="29" t="s">
        <v>80</v>
      </c>
      <c r="E89">
        <v>6050</v>
      </c>
    </row>
    <row r="90" spans="2:5">
      <c r="B90" t="s">
        <v>7</v>
      </c>
      <c r="C90" s="30">
        <v>1.15</v>
      </c>
      <c r="D90" s="29" t="s">
        <v>80</v>
      </c>
      <c r="E90">
        <v>6280</v>
      </c>
    </row>
    <row r="91" spans="2:5">
      <c r="B91" t="s">
        <v>9</v>
      </c>
      <c r="C91" s="30">
        <v>1.2</v>
      </c>
      <c r="D91" s="29" t="s">
        <v>80</v>
      </c>
      <c r="E91">
        <v>3785</v>
      </c>
    </row>
    <row r="92" spans="2:5">
      <c r="B92" t="s">
        <v>7</v>
      </c>
      <c r="C92" s="30">
        <v>1.2</v>
      </c>
      <c r="D92" s="29" t="s">
        <v>80</v>
      </c>
      <c r="E92">
        <v>5050</v>
      </c>
    </row>
    <row r="93" spans="2:5">
      <c r="B93" t="s">
        <v>9</v>
      </c>
      <c r="C93" s="30">
        <v>1.45</v>
      </c>
      <c r="D93" s="29" t="s">
        <v>80</v>
      </c>
      <c r="E93">
        <f>6000+3245</f>
        <v>9245</v>
      </c>
    </row>
    <row r="94" spans="2:5">
      <c r="B94" t="s">
        <v>7</v>
      </c>
      <c r="C94" s="30">
        <v>1.8</v>
      </c>
      <c r="D94" s="29" t="s">
        <v>80</v>
      </c>
      <c r="E94">
        <v>5800</v>
      </c>
    </row>
    <row r="95" spans="2:5">
      <c r="B95" t="s">
        <v>7</v>
      </c>
      <c r="C95" s="30">
        <v>1.9</v>
      </c>
      <c r="D95" s="29" t="s">
        <v>80</v>
      </c>
      <c r="E95">
        <f>6350</f>
        <v>6350</v>
      </c>
    </row>
    <row r="96" spans="2:5">
      <c r="B96" t="s">
        <v>9</v>
      </c>
      <c r="C96" s="30">
        <v>1.9</v>
      </c>
      <c r="D96" s="29" t="s">
        <v>80</v>
      </c>
      <c r="E96">
        <v>6090</v>
      </c>
    </row>
    <row r="97" spans="1:5">
      <c r="A97" s="29" t="s">
        <v>6</v>
      </c>
      <c r="B97" t="s">
        <v>7</v>
      </c>
      <c r="C97" s="30">
        <v>0.45</v>
      </c>
      <c r="D97" s="29" t="s">
        <v>79</v>
      </c>
      <c r="E97">
        <v>5725</v>
      </c>
    </row>
    <row r="98" spans="2:5">
      <c r="B98" t="s">
        <v>12</v>
      </c>
      <c r="C98" s="30">
        <v>0.95</v>
      </c>
      <c r="D98" s="29" t="s">
        <v>79</v>
      </c>
      <c r="E98">
        <v>7000</v>
      </c>
    </row>
    <row r="99" spans="2:5">
      <c r="B99" t="s">
        <v>12</v>
      </c>
      <c r="C99" s="30">
        <v>0.95</v>
      </c>
      <c r="D99" s="29" t="s">
        <v>79</v>
      </c>
      <c r="E99">
        <v>7015</v>
      </c>
    </row>
    <row r="100" spans="2:5">
      <c r="B100" t="s">
        <v>12</v>
      </c>
      <c r="C100" s="30">
        <v>1.45</v>
      </c>
      <c r="D100" s="29" t="s">
        <v>79</v>
      </c>
      <c r="E100">
        <v>6975</v>
      </c>
    </row>
    <row r="101" spans="2:5">
      <c r="B101" t="s">
        <v>12</v>
      </c>
      <c r="C101" s="30">
        <v>1.9</v>
      </c>
      <c r="D101" s="29" t="s">
        <v>79</v>
      </c>
      <c r="E101">
        <v>6910</v>
      </c>
    </row>
    <row r="102" spans="1:7">
      <c r="A102" s="29" t="s">
        <v>25</v>
      </c>
      <c r="B102" t="s">
        <v>7</v>
      </c>
      <c r="C102" s="30">
        <v>1.4</v>
      </c>
      <c r="D102" s="29" t="s">
        <v>79</v>
      </c>
      <c r="E102">
        <v>4675</v>
      </c>
      <c r="F102" s="29" t="s">
        <v>83</v>
      </c>
      <c r="G102" t="s">
        <v>71</v>
      </c>
    </row>
    <row r="103" spans="2:7">
      <c r="B103" t="s">
        <v>12</v>
      </c>
      <c r="C103" s="30">
        <v>1.15</v>
      </c>
      <c r="D103" s="29" t="s">
        <v>79</v>
      </c>
      <c r="E103">
        <v>6970</v>
      </c>
      <c r="G103" t="s">
        <v>71</v>
      </c>
    </row>
    <row r="104" spans="2:7">
      <c r="B104" t="s">
        <v>7</v>
      </c>
      <c r="C104" s="30">
        <v>1.35</v>
      </c>
      <c r="D104" s="29" t="s">
        <v>79</v>
      </c>
      <c r="E104">
        <v>7685</v>
      </c>
      <c r="G104" t="s">
        <v>71</v>
      </c>
    </row>
    <row r="105" spans="2:7">
      <c r="B105" t="s">
        <v>7</v>
      </c>
      <c r="C105" s="30">
        <v>1.2</v>
      </c>
      <c r="D105" s="29" t="s">
        <v>81</v>
      </c>
      <c r="E105">
        <v>7830</v>
      </c>
      <c r="F105" s="29" t="s">
        <v>84</v>
      </c>
      <c r="G105" t="s">
        <v>71</v>
      </c>
    </row>
    <row r="106" spans="2:7">
      <c r="B106" t="s">
        <v>12</v>
      </c>
      <c r="C106" s="30">
        <v>0.95</v>
      </c>
      <c r="D106" s="29" t="s">
        <v>81</v>
      </c>
      <c r="E106">
        <v>8305</v>
      </c>
      <c r="G106" t="s">
        <v>71</v>
      </c>
    </row>
    <row r="107" spans="2:7">
      <c r="B107" t="s">
        <v>12</v>
      </c>
      <c r="C107" s="30">
        <v>1.45</v>
      </c>
      <c r="D107" s="29" t="s">
        <v>79</v>
      </c>
      <c r="E107">
        <v>12080</v>
      </c>
      <c r="G107" t="s">
        <v>85</v>
      </c>
    </row>
    <row r="108" spans="2:7">
      <c r="B108" t="s">
        <v>12</v>
      </c>
      <c r="C108" s="30">
        <v>1.9</v>
      </c>
      <c r="D108" s="29" t="s">
        <v>80</v>
      </c>
      <c r="E108">
        <v>9800</v>
      </c>
      <c r="G108" t="s">
        <v>85</v>
      </c>
    </row>
    <row r="109" spans="2:7">
      <c r="B109" t="s">
        <v>12</v>
      </c>
      <c r="C109" s="30">
        <v>1.5</v>
      </c>
      <c r="D109" s="29" t="s">
        <v>80</v>
      </c>
      <c r="E109">
        <v>9320</v>
      </c>
      <c r="G109" t="s">
        <v>85</v>
      </c>
    </row>
    <row r="110" spans="1:5">
      <c r="A110" s="29" t="s">
        <v>42</v>
      </c>
      <c r="B110" t="s">
        <v>7</v>
      </c>
      <c r="C110" s="30">
        <v>0.95</v>
      </c>
      <c r="D110" s="29" t="s">
        <v>79</v>
      </c>
      <c r="E110">
        <v>5155</v>
      </c>
    </row>
    <row r="111" spans="2:5">
      <c r="B111" t="s">
        <v>7</v>
      </c>
      <c r="C111" s="30">
        <v>0.45</v>
      </c>
      <c r="D111" s="29" t="s">
        <v>81</v>
      </c>
      <c r="E111">
        <v>8165</v>
      </c>
    </row>
    <row r="112" spans="2:5">
      <c r="B112" t="s">
        <v>7</v>
      </c>
      <c r="C112" s="30">
        <v>0.7</v>
      </c>
      <c r="D112" s="29" t="s">
        <v>81</v>
      </c>
      <c r="E112">
        <v>8150</v>
      </c>
    </row>
    <row r="113" spans="2:5">
      <c r="B113" t="s">
        <v>12</v>
      </c>
      <c r="C113" s="30">
        <v>1.5</v>
      </c>
      <c r="D113" s="29" t="s">
        <v>81</v>
      </c>
      <c r="E113">
        <v>8170</v>
      </c>
    </row>
    <row r="114" spans="2:5">
      <c r="B114" t="s">
        <v>9</v>
      </c>
      <c r="C114" s="30">
        <v>1.2</v>
      </c>
      <c r="D114" s="29" t="s">
        <v>79</v>
      </c>
      <c r="E114">
        <v>7655</v>
      </c>
    </row>
    <row r="115" spans="2:5">
      <c r="B115" t="s">
        <v>9</v>
      </c>
      <c r="C115" s="30">
        <v>1.5</v>
      </c>
      <c r="D115" s="29" t="s">
        <v>79</v>
      </c>
      <c r="E115">
        <v>6990</v>
      </c>
    </row>
    <row r="116" spans="2:5">
      <c r="B116" t="s">
        <v>9</v>
      </c>
      <c r="C116" s="30">
        <v>0.9</v>
      </c>
      <c r="D116" s="29" t="s">
        <v>79</v>
      </c>
      <c r="E116">
        <v>6820</v>
      </c>
    </row>
    <row r="117" spans="2:5">
      <c r="B117" t="s">
        <v>9</v>
      </c>
      <c r="C117" s="30">
        <v>0.6</v>
      </c>
      <c r="D117" s="29" t="s">
        <v>79</v>
      </c>
      <c r="E117">
        <v>7115</v>
      </c>
    </row>
    <row r="118" spans="1:5">
      <c r="A118" s="29" t="s">
        <v>70</v>
      </c>
      <c r="B118" t="s">
        <v>12</v>
      </c>
      <c r="C118" s="30">
        <v>1.4</v>
      </c>
      <c r="D118" s="29" t="s">
        <v>80</v>
      </c>
      <c r="E118">
        <v>7620</v>
      </c>
    </row>
    <row r="119" spans="2:5">
      <c r="B119" t="s">
        <v>12</v>
      </c>
      <c r="C119" s="30">
        <v>1.4</v>
      </c>
      <c r="D119" s="29" t="s">
        <v>80</v>
      </c>
      <c r="E119">
        <v>7650</v>
      </c>
    </row>
    <row r="120" spans="2:5">
      <c r="B120" t="s">
        <v>9</v>
      </c>
      <c r="C120" s="30">
        <v>1.2</v>
      </c>
      <c r="D120" s="29" t="s">
        <v>80</v>
      </c>
      <c r="E120">
        <v>8800</v>
      </c>
    </row>
    <row r="121" spans="2:5">
      <c r="B121" t="s">
        <v>12</v>
      </c>
      <c r="C121" s="30">
        <v>1.95</v>
      </c>
      <c r="D121" s="29" t="s">
        <v>80</v>
      </c>
      <c r="E121">
        <v>12820</v>
      </c>
    </row>
    <row r="122" spans="2:5">
      <c r="B122" t="s">
        <v>12</v>
      </c>
      <c r="C122" s="30">
        <v>3</v>
      </c>
      <c r="D122" s="29" t="s">
        <v>80</v>
      </c>
      <c r="E122">
        <v>9180</v>
      </c>
    </row>
    <row r="123" spans="2:5">
      <c r="B123" t="s">
        <v>10</v>
      </c>
      <c r="C123" s="30">
        <v>3</v>
      </c>
      <c r="D123" s="29" t="s">
        <v>80</v>
      </c>
      <c r="E123">
        <v>9970</v>
      </c>
    </row>
    <row r="124" spans="2:5">
      <c r="B124" t="s">
        <v>12</v>
      </c>
      <c r="C124" s="30">
        <v>2.9</v>
      </c>
      <c r="D124" s="29" t="s">
        <v>79</v>
      </c>
      <c r="E124">
        <v>7160</v>
      </c>
    </row>
    <row r="125" spans="2:5">
      <c r="B125" t="s">
        <v>12</v>
      </c>
      <c r="C125" s="30">
        <v>3</v>
      </c>
      <c r="D125" s="29" t="s">
        <v>79</v>
      </c>
      <c r="E125">
        <v>7220</v>
      </c>
    </row>
    <row r="126" spans="2:5">
      <c r="B126" t="s">
        <v>12</v>
      </c>
      <c r="C126" s="30">
        <v>1.4</v>
      </c>
      <c r="D126" s="29" t="s">
        <v>80</v>
      </c>
      <c r="E126">
        <v>7840</v>
      </c>
    </row>
    <row r="127" spans="2:5">
      <c r="B127" t="s">
        <v>12</v>
      </c>
      <c r="C127" s="30">
        <v>3</v>
      </c>
      <c r="D127" s="29" t="s">
        <v>79</v>
      </c>
      <c r="E127">
        <v>11580</v>
      </c>
    </row>
    <row r="128" spans="2:5">
      <c r="B128" t="s">
        <v>7</v>
      </c>
      <c r="C128" s="30">
        <v>0.95</v>
      </c>
      <c r="D128" s="29" t="s">
        <v>79</v>
      </c>
      <c r="E128">
        <v>5860</v>
      </c>
    </row>
    <row r="129" spans="2:5">
      <c r="B129" t="s">
        <v>10</v>
      </c>
      <c r="C129" s="30">
        <v>2.5</v>
      </c>
      <c r="D129" s="29" t="s">
        <v>79</v>
      </c>
      <c r="E129">
        <v>8945</v>
      </c>
    </row>
    <row r="130" spans="2:5">
      <c r="B130" t="s">
        <v>9</v>
      </c>
      <c r="C130" s="30">
        <v>2</v>
      </c>
      <c r="D130" s="29" t="s">
        <v>81</v>
      </c>
      <c r="E130">
        <v>6930</v>
      </c>
    </row>
    <row r="131" spans="2:5">
      <c r="B131" t="s">
        <v>12</v>
      </c>
      <c r="C131" s="30">
        <v>1.9</v>
      </c>
      <c r="D131" s="29" t="s">
        <v>81</v>
      </c>
      <c r="E131">
        <v>8155</v>
      </c>
    </row>
    <row r="132" spans="2:5">
      <c r="B132" t="s">
        <v>12</v>
      </c>
      <c r="C132" s="30">
        <v>1.45</v>
      </c>
      <c r="D132" s="29" t="s">
        <v>79</v>
      </c>
      <c r="E132">
        <v>8280</v>
      </c>
    </row>
    <row r="133" spans="2:5">
      <c r="B133" t="s">
        <v>12</v>
      </c>
      <c r="C133" s="30">
        <v>0.8</v>
      </c>
      <c r="D133" s="29" t="s">
        <v>81</v>
      </c>
      <c r="E133">
        <v>2500</v>
      </c>
    </row>
    <row r="134" spans="2:5">
      <c r="B134" t="s">
        <v>7</v>
      </c>
      <c r="C134" s="30">
        <v>1.9</v>
      </c>
      <c r="D134" s="29" t="s">
        <v>79</v>
      </c>
      <c r="E134">
        <v>4230</v>
      </c>
    </row>
    <row r="135" spans="2:5">
      <c r="B135" t="s">
        <v>12</v>
      </c>
      <c r="C135" s="30">
        <v>1.9</v>
      </c>
      <c r="D135" s="29" t="s">
        <v>79</v>
      </c>
      <c r="E135">
        <v>6975</v>
      </c>
    </row>
    <row r="136" spans="2:5">
      <c r="B136" t="s">
        <v>12</v>
      </c>
      <c r="C136" s="30">
        <v>1.5</v>
      </c>
      <c r="D136" s="29" t="s">
        <v>79</v>
      </c>
      <c r="E136">
        <v>830</v>
      </c>
    </row>
    <row r="137" spans="2:5">
      <c r="B137" t="s">
        <v>9</v>
      </c>
      <c r="C137" s="30">
        <v>1.5</v>
      </c>
      <c r="D137" s="29" t="s">
        <v>79</v>
      </c>
      <c r="E137">
        <v>3140</v>
      </c>
    </row>
    <row r="138" spans="2:5">
      <c r="B138" t="s">
        <v>9</v>
      </c>
      <c r="C138" s="30">
        <v>1.45</v>
      </c>
      <c r="D138" s="29" t="s">
        <v>79</v>
      </c>
      <c r="E138">
        <v>560</v>
      </c>
    </row>
    <row r="139" spans="2:5">
      <c r="B139" t="s">
        <v>9</v>
      </c>
      <c r="C139" s="30">
        <v>0.95</v>
      </c>
      <c r="D139" s="29" t="s">
        <v>79</v>
      </c>
      <c r="E139">
        <v>4560</v>
      </c>
    </row>
  </sheetData>
  <dataValidations count="3">
    <dataValidation type="list" allowBlank="1" showInputMessage="1" showErrorMessage="1" sqref="B1 H3 H7 B9 B60 B2:B6 B7:B8 B10:B21 B22:B36 B37:B59 B61:B67 B68:B79 B80:B86 B87:B89 B90:B1048576">
      <formula1>"有花镀锌板,无花镀锌板,冷板,酸洗板"</formula1>
    </dataValidation>
    <dataValidation type="list" allowBlank="1" showInputMessage="1" showErrorMessage="1" sqref="D1 J3 J7 D9 D21 D60 D61 D2:D5 D6:D8 D10:D20 D22:D37 D38:D59 D62:D68 D69:D79 D80:D89 D90:D1048576">
      <formula1>"1000,1250,1500"</formula1>
    </dataValidation>
    <dataValidation allowBlank="1" showInputMessage="1" showErrorMessage="1" sqref="C9 C60 C1:C8 C10:C27 C29:C59 C61:C89 C90:C1048576"/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zoomScale="70" zoomScaleNormal="70" workbookViewId="0">
      <pane ySplit="3" topLeftCell="A4" activePane="bottomLeft" state="frozen"/>
      <selection/>
      <selection pane="bottomLeft" activeCell="A2" sqref="$A2:$XFD2"/>
    </sheetView>
  </sheetViews>
  <sheetFormatPr defaultColWidth="9" defaultRowHeight="22.5"/>
  <cols>
    <col min="1" max="1" width="9" style="3"/>
    <col min="2" max="2" width="10.75" style="3"/>
    <col min="3" max="3" width="9" style="3"/>
    <col min="4" max="4" width="11.775" style="4" customWidth="1"/>
    <col min="5" max="5" width="11.075" style="3" customWidth="1"/>
    <col min="6" max="6" width="9.875" style="4"/>
    <col min="7" max="7" width="9.875"/>
    <col min="8" max="8" width="9.125" style="3"/>
    <col min="9" max="9" width="9.875" style="4"/>
    <col min="10" max="10" width="9.875" style="3"/>
    <col min="11" max="11" width="10.7166666666667" style="4" customWidth="1"/>
    <col min="12" max="12" width="9.875" style="3"/>
    <col min="13" max="13" width="9.875" style="4"/>
    <col min="14" max="14" width="9.125" style="3"/>
    <col min="15" max="15" width="9.875" style="3"/>
    <col min="16" max="16" width="10.25" style="3"/>
    <col min="17" max="17" width="9.875" style="3"/>
    <col min="18" max="18" width="12.375" style="3"/>
    <col min="19" max="19" width="9.875" style="3"/>
    <col min="20" max="20" width="10.35" style="4" customWidth="1"/>
    <col min="22" max="22" width="9" style="3"/>
    <col min="23" max="23" width="9" style="4"/>
    <col min="24" max="24" width="9" style="3"/>
    <col min="25" max="25" width="9" style="4"/>
  </cols>
  <sheetData>
    <row r="1" s="1" customFormat="1" spans="1:25">
      <c r="A1" s="5" t="s">
        <v>7</v>
      </c>
      <c r="B1" s="6"/>
      <c r="C1" s="5"/>
      <c r="D1" s="5"/>
      <c r="E1" s="5"/>
      <c r="F1" s="5"/>
      <c r="H1" s="5" t="s">
        <v>9</v>
      </c>
      <c r="I1" s="5"/>
      <c r="J1" s="5"/>
      <c r="K1" s="5"/>
      <c r="L1" s="5"/>
      <c r="M1" s="5"/>
      <c r="N1" s="4"/>
      <c r="O1" s="5" t="s">
        <v>12</v>
      </c>
      <c r="P1" s="6"/>
      <c r="Q1" s="5"/>
      <c r="R1" s="6"/>
      <c r="S1" s="5"/>
      <c r="T1" s="5"/>
      <c r="V1" s="5" t="s">
        <v>10</v>
      </c>
      <c r="W1" s="5"/>
      <c r="X1" s="5"/>
      <c r="Y1" s="5"/>
    </row>
    <row r="2" spans="1:25">
      <c r="A2" s="7">
        <v>1000</v>
      </c>
      <c r="B2" s="8"/>
      <c r="C2" s="7">
        <v>1250</v>
      </c>
      <c r="D2" s="9"/>
      <c r="E2" s="7">
        <v>1500</v>
      </c>
      <c r="F2" s="9"/>
      <c r="H2" s="7">
        <v>1000</v>
      </c>
      <c r="I2" s="9"/>
      <c r="J2" s="7">
        <v>1250</v>
      </c>
      <c r="K2" s="9"/>
      <c r="L2" s="7">
        <v>1500</v>
      </c>
      <c r="M2" s="9"/>
      <c r="O2" s="7">
        <v>1000</v>
      </c>
      <c r="P2" s="8"/>
      <c r="Q2" s="7">
        <v>1250</v>
      </c>
      <c r="R2" s="8"/>
      <c r="S2" s="7">
        <v>1500</v>
      </c>
      <c r="T2" s="9"/>
      <c r="V2" s="7">
        <v>1250</v>
      </c>
      <c r="W2" s="9"/>
      <c r="X2" s="7">
        <v>1500</v>
      </c>
      <c r="Y2" s="9"/>
    </row>
    <row r="3" s="2" customFormat="1" spans="1:25">
      <c r="A3" s="10" t="s">
        <v>75</v>
      </c>
      <c r="B3" s="11" t="s">
        <v>86</v>
      </c>
      <c r="C3" s="10" t="s">
        <v>75</v>
      </c>
      <c r="D3" s="12" t="s">
        <v>86</v>
      </c>
      <c r="E3" s="10" t="s">
        <v>75</v>
      </c>
      <c r="F3" s="12" t="s">
        <v>86</v>
      </c>
      <c r="H3" s="10" t="s">
        <v>75</v>
      </c>
      <c r="I3" s="12" t="s">
        <v>86</v>
      </c>
      <c r="J3" s="10" t="s">
        <v>75</v>
      </c>
      <c r="K3" s="12" t="s">
        <v>86</v>
      </c>
      <c r="L3" s="10" t="s">
        <v>75</v>
      </c>
      <c r="M3" s="12" t="s">
        <v>86</v>
      </c>
      <c r="N3" s="3"/>
      <c r="O3" s="10" t="s">
        <v>75</v>
      </c>
      <c r="P3" s="11" t="s">
        <v>86</v>
      </c>
      <c r="Q3" s="10" t="s">
        <v>75</v>
      </c>
      <c r="R3" s="11" t="s">
        <v>86</v>
      </c>
      <c r="S3" s="10" t="s">
        <v>75</v>
      </c>
      <c r="T3" s="12" t="s">
        <v>86</v>
      </c>
      <c r="V3" s="10" t="s">
        <v>75</v>
      </c>
      <c r="W3" s="12" t="s">
        <v>86</v>
      </c>
      <c r="X3" s="10" t="s">
        <v>75</v>
      </c>
      <c r="Y3" s="12" t="s">
        <v>86</v>
      </c>
    </row>
    <row r="4" spans="1:25">
      <c r="A4" s="13">
        <v>0.3</v>
      </c>
      <c r="B4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5975</v>
      </c>
      <c r="C4" s="15">
        <v>0.4</v>
      </c>
      <c r="D4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0</v>
      </c>
      <c r="E4" s="17">
        <v>0.95</v>
      </c>
      <c r="F4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3130</v>
      </c>
      <c r="H4" s="13">
        <v>0.8</v>
      </c>
      <c r="I4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4" s="15">
        <v>0.5</v>
      </c>
      <c r="K4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7750</v>
      </c>
      <c r="L4" s="17">
        <v>0.95</v>
      </c>
      <c r="M4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4" s="13">
        <v>0.7</v>
      </c>
      <c r="P4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4" s="15">
        <v>0.5</v>
      </c>
      <c r="R4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4" s="17">
        <v>1</v>
      </c>
      <c r="T4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3250</v>
      </c>
      <c r="V4" s="28">
        <v>2.5</v>
      </c>
      <c r="W4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8945</v>
      </c>
      <c r="X4" s="28">
        <v>2.5</v>
      </c>
      <c r="Y4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0</v>
      </c>
    </row>
    <row r="5" spans="1:25">
      <c r="A5" s="13">
        <v>0.4</v>
      </c>
      <c r="B5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5750</v>
      </c>
      <c r="C5" s="15">
        <v>0.45</v>
      </c>
      <c r="D5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5725</v>
      </c>
      <c r="E5" s="17">
        <v>1</v>
      </c>
      <c r="F5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6050</v>
      </c>
      <c r="H5" s="13">
        <v>0.95</v>
      </c>
      <c r="I5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2020</v>
      </c>
      <c r="J5" s="15">
        <v>0.55</v>
      </c>
      <c r="K5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2220</v>
      </c>
      <c r="L5" s="17">
        <v>1</v>
      </c>
      <c r="M5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5" s="13">
        <v>0.75</v>
      </c>
      <c r="P5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2825</v>
      </c>
      <c r="Q5" s="15">
        <v>0.6</v>
      </c>
      <c r="R5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5" s="17">
        <v>1.1</v>
      </c>
      <c r="T5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7640</v>
      </c>
      <c r="V5" s="28">
        <v>2.8</v>
      </c>
      <c r="W5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  <c r="X5" s="28">
        <v>2.8</v>
      </c>
      <c r="Y5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0</v>
      </c>
    </row>
    <row r="6" spans="1:25">
      <c r="A6" s="13">
        <v>0.45</v>
      </c>
      <c r="B6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8165</v>
      </c>
      <c r="C6" s="15">
        <v>0.5</v>
      </c>
      <c r="D6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7635</v>
      </c>
      <c r="E6" s="17">
        <v>1.1</v>
      </c>
      <c r="F6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6" s="13">
        <v>1</v>
      </c>
      <c r="I6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6" s="15">
        <v>0.6</v>
      </c>
      <c r="K6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7115</v>
      </c>
      <c r="L6" s="17">
        <v>1.05</v>
      </c>
      <c r="M6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6" s="13">
        <v>0.8</v>
      </c>
      <c r="P6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8340</v>
      </c>
      <c r="Q6" s="15">
        <v>0.75</v>
      </c>
      <c r="R6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6645</v>
      </c>
      <c r="S6" s="17">
        <v>1.15</v>
      </c>
      <c r="T6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7350</v>
      </c>
      <c r="V6" s="28">
        <v>3</v>
      </c>
      <c r="W6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  <c r="X6" s="28">
        <v>3</v>
      </c>
      <c r="Y6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17450</v>
      </c>
    </row>
    <row r="7" spans="1:25">
      <c r="A7" s="13">
        <v>0.5</v>
      </c>
      <c r="B7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8010</v>
      </c>
      <c r="C7" s="15">
        <v>0.55</v>
      </c>
      <c r="D7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4965</v>
      </c>
      <c r="E7" s="17">
        <v>1.15</v>
      </c>
      <c r="F7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6280</v>
      </c>
      <c r="H7" s="13">
        <v>1.05</v>
      </c>
      <c r="I7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7" s="15">
        <v>0.65</v>
      </c>
      <c r="K7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0</v>
      </c>
      <c r="L7" s="17">
        <v>1.1</v>
      </c>
      <c r="M7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7" s="13">
        <v>0.9</v>
      </c>
      <c r="P7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7500</v>
      </c>
      <c r="Q7" s="15">
        <v>0.8</v>
      </c>
      <c r="R7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7" s="17">
        <v>1.2</v>
      </c>
      <c r="T7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  <c r="V7" s="28">
        <v>3.2</v>
      </c>
      <c r="W7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  <c r="X7" s="28">
        <v>4</v>
      </c>
      <c r="Y7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0</v>
      </c>
    </row>
    <row r="8" spans="1:25">
      <c r="A8" s="13">
        <v>0.55</v>
      </c>
      <c r="B8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6430</v>
      </c>
      <c r="C8" s="15">
        <v>0.6</v>
      </c>
      <c r="D8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9950</v>
      </c>
      <c r="E8" s="17">
        <v>1.2</v>
      </c>
      <c r="F8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5050</v>
      </c>
      <c r="H8" s="13">
        <v>1.1</v>
      </c>
      <c r="I8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8" s="15">
        <v>0.7</v>
      </c>
      <c r="K8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7840</v>
      </c>
      <c r="L8" s="17">
        <v>1.15</v>
      </c>
      <c r="M8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8" s="13">
        <v>0.95</v>
      </c>
      <c r="P8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7530</v>
      </c>
      <c r="Q8" s="15">
        <v>0.85</v>
      </c>
      <c r="R8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8" s="17">
        <v>1.4</v>
      </c>
      <c r="T8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15490</v>
      </c>
      <c r="V8" s="28">
        <v>3.5</v>
      </c>
      <c r="W8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  <c r="X8" s="28">
        <v>5</v>
      </c>
      <c r="Y8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0</v>
      </c>
    </row>
    <row r="9" spans="1:25">
      <c r="A9" s="13">
        <v>0.6</v>
      </c>
      <c r="B9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4250</v>
      </c>
      <c r="C9" s="15">
        <v>0.7</v>
      </c>
      <c r="D9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13905</v>
      </c>
      <c r="E9" s="17">
        <v>1.4</v>
      </c>
      <c r="F9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9" s="13">
        <v>1.15</v>
      </c>
      <c r="I9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3265</v>
      </c>
      <c r="J9" s="15">
        <v>0.75</v>
      </c>
      <c r="K9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10470</v>
      </c>
      <c r="L9" s="17">
        <v>1.2</v>
      </c>
      <c r="M9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3500</v>
      </c>
      <c r="O9" s="13">
        <v>1</v>
      </c>
      <c r="P9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8355</v>
      </c>
      <c r="Q9" s="15">
        <v>0.9</v>
      </c>
      <c r="R9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6995</v>
      </c>
      <c r="S9" s="17">
        <v>1.45</v>
      </c>
      <c r="T9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650</v>
      </c>
      <c r="V9" s="28">
        <v>4</v>
      </c>
      <c r="W9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  <c r="X9" s="28">
        <v>6</v>
      </c>
      <c r="Y9" s="16">
        <f>SUMIFS('卷明细（进）  '!E:E,'卷明细（进）  '!B:B,V$1,'卷明细（进）  '!C:C,X:X,'卷明细（进）  '!D:D,X$2)-SUMIFS('卷明细（开） '!E:E,'卷明细（开） '!B:B,V$1,'卷明细（开） '!C:C,X:X,'卷明细（开） '!D:D,X$2)</f>
        <v>0</v>
      </c>
    </row>
    <row r="10" spans="1:23">
      <c r="A10" s="13">
        <v>0.65</v>
      </c>
      <c r="B10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10" s="15">
        <v>0.75</v>
      </c>
      <c r="D10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11130</v>
      </c>
      <c r="E10" s="17">
        <v>1.45</v>
      </c>
      <c r="F10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0" s="13">
        <v>1.2</v>
      </c>
      <c r="I10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0" s="15">
        <v>0.8</v>
      </c>
      <c r="K10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3660</v>
      </c>
      <c r="L10" s="17">
        <v>1.4</v>
      </c>
      <c r="M10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0" s="13">
        <v>1.1</v>
      </c>
      <c r="P10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4210</v>
      </c>
      <c r="Q10" s="15">
        <v>0.95</v>
      </c>
      <c r="R10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7000</v>
      </c>
      <c r="S10" s="17">
        <v>1.5</v>
      </c>
      <c r="T10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  <c r="V10" s="28">
        <v>4.5</v>
      </c>
      <c r="W10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</row>
    <row r="11" spans="1:23">
      <c r="A11" s="13">
        <v>0.7</v>
      </c>
      <c r="B11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6900</v>
      </c>
      <c r="C11" s="15">
        <v>0.8</v>
      </c>
      <c r="D11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8775</v>
      </c>
      <c r="E11" s="17">
        <v>1.5</v>
      </c>
      <c r="F11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1" s="13">
        <v>1.4</v>
      </c>
      <c r="I11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1" s="15">
        <v>0.9</v>
      </c>
      <c r="K11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6820</v>
      </c>
      <c r="L11" s="17">
        <v>1.45</v>
      </c>
      <c r="M11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9245</v>
      </c>
      <c r="O11" s="13">
        <v>1.15</v>
      </c>
      <c r="P11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11" s="15">
        <v>1</v>
      </c>
      <c r="R11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2970</v>
      </c>
      <c r="S11" s="17">
        <v>1.8</v>
      </c>
      <c r="T11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  <c r="V11" s="28">
        <v>5</v>
      </c>
      <c r="W11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</row>
    <row r="12" spans="1:23">
      <c r="A12" s="13">
        <v>0.75</v>
      </c>
      <c r="B12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4245</v>
      </c>
      <c r="C12" s="15">
        <v>0.85</v>
      </c>
      <c r="D12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-6855</v>
      </c>
      <c r="E12" s="17">
        <v>1.8</v>
      </c>
      <c r="F12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5800</v>
      </c>
      <c r="H12" s="13">
        <v>1.45</v>
      </c>
      <c r="I12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4725</v>
      </c>
      <c r="J12" s="15">
        <v>0.95</v>
      </c>
      <c r="K12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7720</v>
      </c>
      <c r="L12" s="17">
        <v>1.5</v>
      </c>
      <c r="M12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2" s="13">
        <v>1.2</v>
      </c>
      <c r="P12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12" s="15">
        <v>1.05</v>
      </c>
      <c r="R12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12" s="17">
        <v>1.9</v>
      </c>
      <c r="T12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9800</v>
      </c>
      <c r="V12" s="28">
        <v>6</v>
      </c>
      <c r="W12" s="16">
        <f>SUMIFS('卷明细（进）  '!E:E,'卷明细（进）  '!B:B,V$1,'卷明细（进）  '!C:C,V:V,'卷明细（进）  '!D:D,V$2)-SUMIFS('卷明细（开） '!E:E,'卷明细（开） '!B:B,V$1,'卷明细（开） '!C:C,V:V,'卷明细（开） '!D:D,V$2)</f>
        <v>0</v>
      </c>
    </row>
    <row r="13" spans="1:20">
      <c r="A13" s="13">
        <v>0.8</v>
      </c>
      <c r="B13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8015</v>
      </c>
      <c r="C13" s="15">
        <v>0.9</v>
      </c>
      <c r="D13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10835</v>
      </c>
      <c r="E13" s="17">
        <v>1.9</v>
      </c>
      <c r="F13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6350</v>
      </c>
      <c r="H13" s="13">
        <v>1.5</v>
      </c>
      <c r="I13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3" s="15">
        <v>1</v>
      </c>
      <c r="K13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12485</v>
      </c>
      <c r="L13" s="17">
        <v>1.8</v>
      </c>
      <c r="M13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3" s="13">
        <v>1.4</v>
      </c>
      <c r="P13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13" s="15">
        <v>1.1</v>
      </c>
      <c r="R13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7735</v>
      </c>
      <c r="S13" s="17">
        <v>1.95</v>
      </c>
      <c r="T13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</row>
    <row r="14" spans="1:20">
      <c r="A14" s="13">
        <v>0.85</v>
      </c>
      <c r="B14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14" s="15">
        <v>0.95</v>
      </c>
      <c r="D14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23665</v>
      </c>
      <c r="E14" s="17">
        <v>1.95</v>
      </c>
      <c r="F14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4" s="13">
        <v>1.6</v>
      </c>
      <c r="I14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4" s="15">
        <v>1.1</v>
      </c>
      <c r="K14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3510</v>
      </c>
      <c r="L14" s="17">
        <v>1.9</v>
      </c>
      <c r="M14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6090</v>
      </c>
      <c r="O14" s="13">
        <v>1.45</v>
      </c>
      <c r="P14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2795</v>
      </c>
      <c r="Q14" s="15">
        <v>1.15</v>
      </c>
      <c r="R14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6970</v>
      </c>
      <c r="S14" s="17">
        <v>2</v>
      </c>
      <c r="T14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</row>
    <row r="15" spans="1:20">
      <c r="A15" s="13">
        <v>0.9</v>
      </c>
      <c r="B15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7870</v>
      </c>
      <c r="C15" s="15">
        <v>1</v>
      </c>
      <c r="D15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9460</v>
      </c>
      <c r="E15" s="17">
        <v>2</v>
      </c>
      <c r="F15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5" s="13">
        <v>1.8</v>
      </c>
      <c r="I15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5" s="15">
        <v>1.15</v>
      </c>
      <c r="K15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6220</v>
      </c>
      <c r="L15" s="17">
        <v>1.95</v>
      </c>
      <c r="M15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5" s="13">
        <v>1.5</v>
      </c>
      <c r="P15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2670</v>
      </c>
      <c r="Q15" s="15">
        <v>1.2</v>
      </c>
      <c r="R15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15" s="17">
        <v>2.5</v>
      </c>
      <c r="T15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0</v>
      </c>
    </row>
    <row r="16" spans="1:20">
      <c r="A16" s="13">
        <v>0.95</v>
      </c>
      <c r="B16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3335</v>
      </c>
      <c r="C16" s="15">
        <v>1.05</v>
      </c>
      <c r="D16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5730</v>
      </c>
      <c r="E16" s="17">
        <v>2.5</v>
      </c>
      <c r="F16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6" s="13">
        <v>1.9</v>
      </c>
      <c r="I16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6" s="15">
        <v>1.2</v>
      </c>
      <c r="K16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7655</v>
      </c>
      <c r="L16" s="17">
        <v>2.5</v>
      </c>
      <c r="M16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6" s="13">
        <v>1.8</v>
      </c>
      <c r="P16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6265</v>
      </c>
      <c r="Q16" s="15">
        <v>1.3</v>
      </c>
      <c r="R16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  <c r="S16" s="17">
        <v>3</v>
      </c>
      <c r="T16" s="16">
        <f>SUMIFS('卷明细（进）  '!E:E,'卷明细（进）  '!B:B,O$1,'卷明细（进）  '!C:C,S:S,'卷明细（进）  '!D:D,S$2)-SUMIFS('卷明细（开） '!E:E,'卷明细（开） '!B:B,O$1,'卷明细（开） '!C:C,S:S,'卷明细（开） '!D:D,S$2)</f>
        <v>9180</v>
      </c>
    </row>
    <row r="17" spans="1:18">
      <c r="A17" s="13">
        <v>1</v>
      </c>
      <c r="B17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8000</v>
      </c>
      <c r="C17" s="15">
        <v>1.1</v>
      </c>
      <c r="D17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6945</v>
      </c>
      <c r="E17" s="17">
        <v>2.75</v>
      </c>
      <c r="F17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7" s="13">
        <v>1.95</v>
      </c>
      <c r="I17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7" s="15">
        <v>1.4</v>
      </c>
      <c r="K17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7710</v>
      </c>
      <c r="L17" s="17">
        <v>3</v>
      </c>
      <c r="M17" s="18">
        <f>SUMIFS('卷明细（进）  '!E:E,'卷明细（进）  '!B:B,H$1,'卷明细（进）  '!C:C,L:L,'卷明细（进）  '!D:D,L$2)-SUMIFS('卷明细（开） '!E:E,'卷明细（开） '!B:B,H$1,'卷明细（开） '!C:C,L:L,'卷明细（开） '!D:D,L$2)</f>
        <v>0</v>
      </c>
      <c r="O17" s="13">
        <v>1.9</v>
      </c>
      <c r="P17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8155</v>
      </c>
      <c r="Q17" s="15">
        <v>1.35</v>
      </c>
      <c r="R17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18" spans="1:18">
      <c r="A18" s="13">
        <v>1.05</v>
      </c>
      <c r="B18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3250</v>
      </c>
      <c r="C18" s="15">
        <v>1.15</v>
      </c>
      <c r="D18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13010</v>
      </c>
      <c r="E18" s="17">
        <v>3</v>
      </c>
      <c r="F18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8" s="13">
        <v>2</v>
      </c>
      <c r="I18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10500</v>
      </c>
      <c r="J18" s="15">
        <v>1.45</v>
      </c>
      <c r="K18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7290</v>
      </c>
      <c r="O18" s="13">
        <v>1.95</v>
      </c>
      <c r="P18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7790</v>
      </c>
      <c r="Q18" s="15">
        <v>1.4</v>
      </c>
      <c r="R18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19" spans="1:18">
      <c r="A19" s="13">
        <v>1.1</v>
      </c>
      <c r="B19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19" s="15">
        <v>1.2</v>
      </c>
      <c r="D19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3785</v>
      </c>
      <c r="E19" s="17">
        <v>4</v>
      </c>
      <c r="F19" s="18">
        <f>SUMIFS('卷明细（进）  '!E:E,'卷明细（进）  '!B:B,A$1,'卷明细（进）  '!C:C,E:E,'卷明细（进）  '!D:D,E$2)-SUMIFS('卷明细（开） '!E:E,'卷明细（开） '!B:B,A$1,'卷明细（开） '!C:C,E:E,'卷明细（开） '!D:D,E$2)</f>
        <v>0</v>
      </c>
      <c r="H19" s="13">
        <v>2.3</v>
      </c>
      <c r="I19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19" s="15">
        <v>1.5</v>
      </c>
      <c r="K19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10130</v>
      </c>
      <c r="O19" s="13">
        <v>2</v>
      </c>
      <c r="P19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19" s="15">
        <v>1.45</v>
      </c>
      <c r="R19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8330</v>
      </c>
    </row>
    <row r="20" spans="1:18">
      <c r="A20" s="13">
        <v>1.15</v>
      </c>
      <c r="B20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2325</v>
      </c>
      <c r="C20" s="15">
        <v>1.35</v>
      </c>
      <c r="D20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3715</v>
      </c>
      <c r="H20" s="13">
        <v>2.5</v>
      </c>
      <c r="I20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20" s="15">
        <v>1.8</v>
      </c>
      <c r="K20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5745</v>
      </c>
      <c r="O20" s="13">
        <v>2.5</v>
      </c>
      <c r="P20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5565</v>
      </c>
      <c r="Q20" s="15">
        <v>1.5</v>
      </c>
      <c r="R20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5865</v>
      </c>
    </row>
    <row r="21" spans="1:18">
      <c r="A21" s="13">
        <v>1.2</v>
      </c>
      <c r="B21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7830</v>
      </c>
      <c r="C21" s="15">
        <v>1.4</v>
      </c>
      <c r="D21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4675</v>
      </c>
      <c r="H21" s="13">
        <v>2.8</v>
      </c>
      <c r="I21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21" s="15">
        <v>1.9</v>
      </c>
      <c r="K21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0</v>
      </c>
      <c r="O21" s="13">
        <v>2.75</v>
      </c>
      <c r="P21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21" s="15">
        <v>1.75</v>
      </c>
      <c r="R21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2" spans="1:18">
      <c r="A22" s="13">
        <v>1.3</v>
      </c>
      <c r="B22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22" s="15">
        <v>1.45</v>
      </c>
      <c r="D22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7770</v>
      </c>
      <c r="E22" s="19"/>
      <c r="H22" s="13">
        <v>3</v>
      </c>
      <c r="I22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22" s="15">
        <v>1.95</v>
      </c>
      <c r="K22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0</v>
      </c>
      <c r="O22" s="13">
        <v>2.8</v>
      </c>
      <c r="P22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22" s="15">
        <v>1.8</v>
      </c>
      <c r="R22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3" spans="1:18">
      <c r="A23" s="13">
        <v>1.35</v>
      </c>
      <c r="B23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23" s="15">
        <v>1.5</v>
      </c>
      <c r="D23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6835</v>
      </c>
      <c r="E23" s="20"/>
      <c r="H23" s="13">
        <v>3.5</v>
      </c>
      <c r="I23" s="18">
        <f>SUMIFS('卷明细（进）  '!E:E,'卷明细（进）  '!B:B,H$1,'卷明细（进）  '!C:C,H:H,'卷明细（进）  '!D:D,H$2)-SUMIFS('卷明细（开） '!E:E,'卷明细（开） '!B:B,H$1,'卷明细（开） '!C:C,H:H,'卷明细（开） '!D:D,H$2)</f>
        <v>0</v>
      </c>
      <c r="J23" s="15">
        <v>2</v>
      </c>
      <c r="K23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15850</v>
      </c>
      <c r="O23" s="13">
        <v>3</v>
      </c>
      <c r="P23" s="14">
        <f>SUMIFS('卷明细（进）  '!E:E,'卷明细（进）  '!B:B,O$1,'卷明细（进）  '!C:C,O:O,'卷明细（进）  '!D:D,O$2)-SUMIFS('卷明细（开） '!E:E,'卷明细（开） '!B:B,O$1,'卷明细（开） '!C:C,O:O,'卷明细（开） '!D:D,O$2)</f>
        <v>0</v>
      </c>
      <c r="Q23" s="15">
        <v>1.9</v>
      </c>
      <c r="R23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6975</v>
      </c>
    </row>
    <row r="24" spans="1:18">
      <c r="A24" s="13">
        <v>1.4</v>
      </c>
      <c r="B24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5210</v>
      </c>
      <c r="C24" s="15">
        <v>1.8</v>
      </c>
      <c r="D24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6395</v>
      </c>
      <c r="E24" s="20"/>
      <c r="J24" s="15">
        <v>2.5</v>
      </c>
      <c r="K24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0</v>
      </c>
      <c r="L24" s="22"/>
      <c r="Q24" s="15">
        <v>1.95</v>
      </c>
      <c r="R24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5" spans="1:18">
      <c r="A25" s="13">
        <v>1.45</v>
      </c>
      <c r="B25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4875</v>
      </c>
      <c r="C25" s="15">
        <v>1.9</v>
      </c>
      <c r="D25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4230</v>
      </c>
      <c r="E25" s="21"/>
      <c r="J25" s="15">
        <v>3</v>
      </c>
      <c r="K25" s="18">
        <f>SUMIFS('卷明细（进）  '!E:E,'卷明细（进）  '!B:B,H$1,'卷明细（进）  '!C:C,J:J,'卷明细（进）  '!D:D,J$2)-SUMIFS('卷明细（开） '!E:E,'卷明细（开） '!B:B,H$1,'卷明细（开） '!C:C,J:J,'卷明细（开） '!D:D,J$2)</f>
        <v>0</v>
      </c>
      <c r="L25" s="22"/>
      <c r="Q25" s="15">
        <v>2</v>
      </c>
      <c r="R25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6" spans="1:18">
      <c r="A26" s="13">
        <v>1.5</v>
      </c>
      <c r="B26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5090</v>
      </c>
      <c r="C26" s="15">
        <v>1.95</v>
      </c>
      <c r="D26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7185</v>
      </c>
      <c r="E26" s="21"/>
      <c r="F26" s="21"/>
      <c r="K26" s="3"/>
      <c r="M26" s="3"/>
      <c r="Q26" s="15">
        <v>2.3</v>
      </c>
      <c r="R26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7" spans="1:18">
      <c r="A27" s="13">
        <v>1.8</v>
      </c>
      <c r="B27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3955</v>
      </c>
      <c r="C27" s="15">
        <v>2</v>
      </c>
      <c r="D27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7710</v>
      </c>
      <c r="E27" s="21"/>
      <c r="F27" s="21"/>
      <c r="Q27" s="15">
        <v>2.5</v>
      </c>
      <c r="R27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8" spans="1:18">
      <c r="A28" s="13">
        <v>1.9</v>
      </c>
      <c r="B28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28" s="15">
        <v>2.3</v>
      </c>
      <c r="D28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0</v>
      </c>
      <c r="E28" s="21"/>
      <c r="F28" s="21"/>
      <c r="Q28" s="15">
        <v>2.9</v>
      </c>
      <c r="R28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0</v>
      </c>
    </row>
    <row r="29" spans="1:18">
      <c r="A29" s="13">
        <v>1.95</v>
      </c>
      <c r="B29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29" s="15">
        <v>2.5</v>
      </c>
      <c r="D29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7220</v>
      </c>
      <c r="E29" s="21"/>
      <c r="F29" s="21"/>
      <c r="Q29" s="15">
        <v>3</v>
      </c>
      <c r="R29" s="14">
        <f>SUMIFS('卷明细（进）  '!E:E,'卷明细（进）  '!B:B,O$1,'卷明细（进）  '!C:C,Q:Q,'卷明细（进）  '!D:D,Q$2)-SUMIFS('卷明细（开） '!E:E,'卷明细（开） '!B:B,O$1,'卷明细（开） '!C:C,Q:Q,'卷明细（开） '!D:D,Q$2)</f>
        <v>18800</v>
      </c>
    </row>
    <row r="30" spans="1:6">
      <c r="A30" s="13">
        <v>2</v>
      </c>
      <c r="B30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30" s="15">
        <v>2.8</v>
      </c>
      <c r="D30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16180</v>
      </c>
      <c r="E30" s="21"/>
      <c r="F30" s="21"/>
    </row>
    <row r="31" spans="1:17">
      <c r="A31" s="13">
        <v>2.5</v>
      </c>
      <c r="B31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31" s="15">
        <v>3</v>
      </c>
      <c r="D31" s="16">
        <f>SUMIFS('卷明细（进）  '!E:E,'卷明细（进）  '!B:B,A$1,'卷明细（进）  '!C:C,C:C,'卷明细（进）  '!D:D,C$2)-SUMIFS('卷明细（开） '!E:E,'卷明细（开） '!B:B,A$1,'卷明细（开） '!C:C,C:C,'卷明细（开） '!D:D,C$2)</f>
        <v>0</v>
      </c>
      <c r="E31" s="21"/>
      <c r="F31" s="21"/>
      <c r="P31" s="22"/>
      <c r="Q31" s="22"/>
    </row>
    <row r="32" spans="1:17">
      <c r="A32" s="13">
        <v>2.8</v>
      </c>
      <c r="B32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32" s="21"/>
      <c r="E32" s="21"/>
      <c r="F32" s="21"/>
      <c r="O32" s="22"/>
      <c r="P32" s="22"/>
      <c r="Q32" s="22"/>
    </row>
    <row r="33" spans="1:15">
      <c r="A33" s="13">
        <v>3</v>
      </c>
      <c r="B33" s="14">
        <f>SUMIFS('卷明细（进）  '!E:E,'卷明细（进）  '!B:B,A$1,'卷明细（进）  '!C:C,A:A,'卷明细（进）  '!D:D,A$2)-SUMIFS('卷明细（开） '!E:E,'卷明细（开） '!B:B,A$1,'卷明细（开） '!C:C,A:A,'卷明细（开） '!D:D,A$2)</f>
        <v>0</v>
      </c>
      <c r="C33" s="21"/>
      <c r="D33" s="21"/>
      <c r="E33" s="22"/>
      <c r="F33" s="23"/>
      <c r="I33" s="23"/>
      <c r="O33" s="22"/>
    </row>
    <row r="34" spans="1:17">
      <c r="A34" s="21"/>
      <c r="B34" s="20"/>
      <c r="C34" s="22"/>
      <c r="D34" s="24"/>
      <c r="F34" s="3"/>
      <c r="I34" s="21"/>
      <c r="O34" s="22"/>
      <c r="P34" s="19"/>
      <c r="Q34" s="27"/>
    </row>
    <row r="35" spans="1:9">
      <c r="A35" s="21"/>
      <c r="B35" s="20"/>
      <c r="E35" s="21"/>
      <c r="F35" s="21"/>
      <c r="I35" s="21"/>
    </row>
    <row r="36" spans="1:25">
      <c r="A36" s="21"/>
      <c r="B36" s="3">
        <f>SUM(B4:B33)</f>
        <v>109480</v>
      </c>
      <c r="D36" s="3">
        <f>SUM(D4:D31)</f>
        <v>200575</v>
      </c>
      <c r="F36" s="3">
        <f>SUM(F4:F32)</f>
        <v>32660</v>
      </c>
      <c r="G36" s="3"/>
      <c r="I36" s="3">
        <f>SUM(I4:I32)</f>
        <v>20510</v>
      </c>
      <c r="K36" s="3">
        <f>SUM(K4:K32)</f>
        <v>130190</v>
      </c>
      <c r="M36" s="3">
        <f>SUM(M4:M32)</f>
        <v>18835</v>
      </c>
      <c r="P36" s="3">
        <f>SUM(P4:P32)</f>
        <v>72000</v>
      </c>
      <c r="R36" s="3">
        <f>SUM(R4:R32)</f>
        <v>78285</v>
      </c>
      <c r="T36" s="3">
        <f>SUM(T4:T32)</f>
        <v>53360</v>
      </c>
      <c r="U36" s="3"/>
      <c r="W36" s="3"/>
      <c r="Y36" s="3">
        <f>SUM(Y4:Y32)</f>
        <v>17450</v>
      </c>
    </row>
    <row r="37" spans="1:14">
      <c r="A37" s="25"/>
      <c r="F37" s="3"/>
      <c r="H37" s="20"/>
      <c r="N37" s="22"/>
    </row>
    <row r="38" spans="1:14">
      <c r="A38" s="3" t="s">
        <v>87</v>
      </c>
      <c r="B38" s="3">
        <f>SUM(36:36)</f>
        <v>733345</v>
      </c>
      <c r="F38" s="21"/>
      <c r="H38" s="20"/>
      <c r="K38" s="21"/>
      <c r="L38" s="20"/>
      <c r="N38" s="22"/>
    </row>
    <row r="39" spans="1:14">
      <c r="A39" s="3" t="s">
        <v>87</v>
      </c>
      <c r="F39" s="26"/>
      <c r="H39" s="20"/>
      <c r="N39" s="20"/>
    </row>
    <row r="40" spans="6:14">
      <c r="F40" s="26"/>
      <c r="H40" s="20"/>
      <c r="N40" s="20"/>
    </row>
    <row r="41" spans="6:14">
      <c r="F41" s="26"/>
      <c r="H41" s="22"/>
      <c r="N41" s="20"/>
    </row>
    <row r="42" spans="6:14">
      <c r="F42" s="26"/>
      <c r="H42" s="22"/>
      <c r="N42" s="27"/>
    </row>
    <row r="43" spans="6:14">
      <c r="F43" s="26"/>
      <c r="H43" s="22"/>
      <c r="N43" s="27"/>
    </row>
    <row r="44" spans="6:6">
      <c r="F44" s="26"/>
    </row>
    <row r="45" spans="6:6">
      <c r="F45" s="26"/>
    </row>
    <row r="46" spans="6:6">
      <c r="F46" s="26"/>
    </row>
    <row r="47" spans="6:6">
      <c r="F47" s="26"/>
    </row>
    <row r="48" spans="6:6">
      <c r="F48" s="26"/>
    </row>
    <row r="49" spans="6:6">
      <c r="F49" s="26"/>
    </row>
    <row r="50" spans="6:6">
      <c r="F50" s="26"/>
    </row>
    <row r="51" spans="6:6">
      <c r="F51" s="26"/>
    </row>
    <row r="52" spans="6:6">
      <c r="F52" s="26"/>
    </row>
    <row r="53" spans="6:6">
      <c r="F53" s="26"/>
    </row>
  </sheetData>
  <mergeCells count="15">
    <mergeCell ref="A1:F1"/>
    <mergeCell ref="H1:M1"/>
    <mergeCell ref="O1:T1"/>
    <mergeCell ref="V1:Y1"/>
    <mergeCell ref="A2:B2"/>
    <mergeCell ref="C2:D2"/>
    <mergeCell ref="E2:F2"/>
    <mergeCell ref="H2:I2"/>
    <mergeCell ref="J2:K2"/>
    <mergeCell ref="L2:M2"/>
    <mergeCell ref="O2:P2"/>
    <mergeCell ref="Q2:R2"/>
    <mergeCell ref="S2:T2"/>
    <mergeCell ref="V2:W2"/>
    <mergeCell ref="X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板明细（出）</vt:lpstr>
      <vt:lpstr>板明细（入） </vt:lpstr>
      <vt:lpstr>板汇总</vt:lpstr>
      <vt:lpstr>卷明细（开） </vt:lpstr>
      <vt:lpstr>卷明细（进）  </vt:lpstr>
      <vt:lpstr>卷汇总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2020-01-09T00:42:00Z</dcterms:created>
  <dcterms:modified xsi:type="dcterms:W3CDTF">2020-03-01T02:43:51Z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