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YOGA\Desktop\Excel Commit\Data\"/>
    </mc:Choice>
  </mc:AlternateContent>
  <xr:revisionPtr revIDLastSave="0" documentId="13_ncr:1_{F4281A98-6DFA-4442-A5EB-B10245FA8380}" xr6:coauthVersionLast="47" xr6:coauthVersionMax="47" xr10:uidLastSave="{00000000-0000-0000-0000-000000000000}"/>
  <bookViews>
    <workbookView xWindow="-120" yWindow="-120" windowWidth="24240" windowHeight="13140" activeTab="1" xr2:uid="{11632DFA-D098-8B4C-BB9D-D659C9AEACBB}"/>
  </bookViews>
  <sheets>
    <sheet name="Datatable" sheetId="1" r:id="rId1"/>
    <sheet name="Dashboard" sheetId="2" r:id="rId2"/>
    <sheet name="Pivot Table" sheetId="3" r:id="rId3"/>
  </sheets>
  <definedNames>
    <definedName name="Slicer_Driver_Name">#N/A</definedName>
    <definedName name="Slicer_Month">#N/A</definedName>
  </definedNames>
  <calcPr calcId="18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X10" i="3" l="1"/>
  <c r="BM8" i="3"/>
  <c r="BM9" i="3"/>
  <c r="BM10" i="3"/>
  <c r="BM11" i="3"/>
  <c r="BM12" i="3"/>
  <c r="BM13" i="3"/>
  <c r="BM14" i="3"/>
  <c r="BM7" i="3"/>
  <c r="BY15" i="3"/>
  <c r="BY16" i="3"/>
  <c r="BY14" i="3"/>
  <c r="BX14" i="3"/>
  <c r="BX15" i="3"/>
  <c r="BX16" i="3"/>
  <c r="BX11" i="3"/>
  <c r="AO10" i="3"/>
  <c r="AO11" i="3"/>
  <c r="AO12" i="3"/>
  <c r="AO13" i="3"/>
  <c r="AO14" i="3"/>
  <c r="AO15" i="3"/>
  <c r="AO16" i="3"/>
  <c r="AO17" i="3"/>
  <c r="AO18" i="3"/>
  <c r="AO19" i="3"/>
  <c r="AO20" i="3"/>
  <c r="AO9" i="3"/>
  <c r="H6" i="3"/>
  <c r="BT10" i="3"/>
  <c r="BS10" i="3"/>
  <c r="BR10" i="3"/>
  <c r="BQ10" i="3"/>
  <c r="BP10" i="3"/>
  <c r="BD10" i="3"/>
  <c r="BC10" i="3"/>
  <c r="BB10" i="3"/>
  <c r="BA10" i="3"/>
  <c r="AZ10" i="3"/>
  <c r="AY10" i="3"/>
  <c r="AF7" i="3"/>
  <c r="N7" i="3"/>
  <c r="B7" i="3"/>
  <c r="U7" i="3"/>
  <c r="AE7" i="3"/>
  <c r="AA7" i="3"/>
  <c r="Y7" i="3"/>
  <c r="R7" i="3"/>
  <c r="S7" i="3"/>
  <c r="AH7" i="3"/>
  <c r="C7" i="3"/>
  <c r="X7" i="3"/>
  <c r="T7" i="3"/>
  <c r="AG7" i="3"/>
  <c r="O7" i="3"/>
  <c r="Z7" i="3"/>
  <c r="D7" i="3"/>
  <c r="BM6" i="3" l="1"/>
  <c r="AY15" i="3"/>
  <c r="B8" i="3"/>
  <c r="C8" i="3"/>
</calcChain>
</file>

<file path=xl/sharedStrings.xml><?xml version="1.0" encoding="utf-8"?>
<sst xmlns="http://schemas.openxmlformats.org/spreadsheetml/2006/main" count="535" uniqueCount="106">
  <si>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</si>
  <si>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</si>
  <si>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</si>
  <si>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</si>
  <si>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</si>
  <si>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</si>
  <si>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</si>
  <si>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</si>
  <si>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</si>
  <si>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</si>
  <si>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</si>
  <si>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</si>
  <si>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</si>
  <si>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</si>
  <si>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</si>
  <si>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</si>
  <si>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</si>
  <si>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</si>
  <si>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</si>
  <si>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</si>
  <si>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</si>
  <si>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</si>
  <si>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</si>
  <si>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</si>
  <si>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</si>
  <si>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</si>
  <si>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</si>
  <si>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</si>
  <si>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</si>
  <si>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</si>
  <si>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</si>
  <si>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</si>
  <si>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</si>
  <si>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</si>
  <si>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</si>
  <si>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</si>
  <si>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</si>
  <si>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</si>
  <si>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</si>
  <si>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</si>
  <si>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</si>
  <si>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</si>
  <si>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</si>
  <si>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</si>
  <si>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</si>
  <si>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</si>
  <si>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</si>
  <si>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</si>
  <si>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</si>
  <si>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</si>
  <si>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</si>
  <si>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</si>
  <si>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</si>
  <si>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</si>
  <si>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</si>
  <si>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</si>
  <si>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</si>
  <si>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</si>
  <si>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</si>
  <si>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</si>
  <si>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</si>
  <si>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</si>
  <si>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</si>
  <si>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</si>
  <si>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</si>
  <si>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Expenses</t>
  </si>
  <si>
    <t>Balance</t>
  </si>
  <si>
    <t>Monthly Rate</t>
  </si>
  <si>
    <t>Row Labels</t>
  </si>
  <si>
    <t>Grand Total</t>
  </si>
  <si>
    <t>Monthly Balance</t>
  </si>
  <si>
    <t>Customer Analysis</t>
  </si>
  <si>
    <t>Year-to-Date</t>
  </si>
  <si>
    <t>Count of Customer Type</t>
  </si>
  <si>
    <t>Sum of Insurance</t>
  </si>
  <si>
    <t>Sum of Fuel</t>
  </si>
  <si>
    <t>Sum of Diesel Exhaust Fluid</t>
  </si>
  <si>
    <t>Sum of Advance</t>
  </si>
  <si>
    <t>Diesel Exhaust</t>
  </si>
  <si>
    <t>Truck Expenses</t>
  </si>
  <si>
    <t>Freight Expenses</t>
  </si>
  <si>
    <t>Sum of Warehouse</t>
  </si>
  <si>
    <t>Sum of Repairs</t>
  </si>
  <si>
    <t>Sum of Tolls</t>
  </si>
  <si>
    <t>Sum of Fundings</t>
  </si>
  <si>
    <t>Funding</t>
  </si>
  <si>
    <t>●</t>
  </si>
  <si>
    <t>Sum of Odometer</t>
  </si>
  <si>
    <t>Sum of Miles</t>
  </si>
  <si>
    <t>Sum of Rate Per Miles</t>
  </si>
  <si>
    <t>Sum of Extra Stops</t>
  </si>
  <si>
    <t>Sum of Extra Pay</t>
  </si>
  <si>
    <t>Sum of Costs Driver Paid</t>
  </si>
  <si>
    <t>Total payroll</t>
  </si>
  <si>
    <t>Count of Destination</t>
  </si>
  <si>
    <t>Freight</t>
  </si>
  <si>
    <t>Sum of First condition type</t>
  </si>
  <si>
    <t>Sum of Shipment cost sub-items</t>
  </si>
  <si>
    <t>Sum of ERE Stage</t>
  </si>
  <si>
    <t>Sum of Basic freight</t>
  </si>
  <si>
    <t>Sum of Final Amount</t>
  </si>
  <si>
    <t xml:space="preserve"> First condition type</t>
  </si>
  <si>
    <t>Sum of Tonnage</t>
  </si>
  <si>
    <t>Total</t>
  </si>
  <si>
    <t>Count of Load</t>
  </si>
  <si>
    <t>Freights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</si>
</sst>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409]mmmm\ d\,\ yyyy;@"/>
    <numFmt numFmtId="165" formatCode="&quot;$&quot;#,##0"/>
    <numFmt numFmtId="166" formatCode="[$-409]d\-mmm\-yy;@"/>
    <numFmt numFmtId="167" formatCode="0.0"/>
    <numFmt numFmtId="168" formatCode="&quot;$&quot;#,##0.00"/>
  </numFmts>
  <fonts count="24"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sz val="11"/>
      <color theme="1"/>
      <name val="Arial"/>
      <family val="2"/>
    </font>
    <font>
      <b/>
      <sz val="11"/>
      <color theme="1"/>
      <name val="Arial"/>
      <family val="2"/>
    </font>
    <font>
      <sz val="12"/>
      <color theme="0" tint="-0.499984740745262"/>
      <name val="Calibri"/>
      <family val="2"/>
      <scheme val="minor"/>
    </font>
    <font>
      <sz val="12"/>
      <color theme="0" tint="-0.499984740745262"/>
      <name val="Arial"/>
      <family val="2"/>
    </font>
    <font>
      <b/>
      <sz val="12"/>
      <color theme="1"/>
      <name val="Calibri"/>
      <family val="2"/>
      <scheme val="minor"/>
    </font>
    <font>
      <b/>
      <sz val="14"/>
      <color theme="1"/>
      <name val="Calibri"/>
      <family val="2"/>
      <scheme val="minor"/>
    </font>
    <font>
      <b/>
      <sz val="11"/>
      <color rgb="FFC00000"/>
      <name val="Calibri"/>
      <family val="2"/>
      <scheme val="minor"/>
    </font>
    <font>
      <sz val="11"/>
      <color theme="1"/>
      <name val="Arial"/>
    </font>
    <font>
      <b/>
      <sz val="11"/>
      <color theme="1"/>
      <name val="Arial"/>
    </font>
    <font>
      <sz val="8"/>
      <color theme="0" tint="-0.499984740745262"/>
      <name val="Arial"/>
      <family val="2"/>
    </font>
    <font>
      <sz val="10"/>
      <color theme="0" tint="-0.499984740745262"/>
      <name val="Arial"/>
      <family val="2"/>
    </font>
    <font>
      <sz val="9"/>
      <color theme="0" tint="-0.499984740745262"/>
      <name val="Arial"/>
      <family val="2"/>
    </font>
    <font>
      <sz val="11"/>
      <color rgb="FFFF0000"/>
      <name val="Calibri"/>
      <family val="2"/>
      <scheme val="minor"/>
    </font>
    <font>
      <sz val="12"/>
      <color rgb="FFFF0000"/>
      <name val="Calibri"/>
      <family val="2"/>
    </font>
    <font>
      <sz val="11"/>
      <color theme="2" tint="-0.499984740745262"/>
      <name val="Arial"/>
      <family val="2"/>
    </font>
    <font>
      <b/>
      <sz val="11"/>
      <name val="Arial"/>
      <family val="2"/>
    </font>
    <font>
      <sz val="9"/>
      <color theme="3"/>
      <name val="Arial"/>
      <family val="2"/>
    </font>
  </fonts>
  <fills count="5">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rgb="FFFFFF00"/>
        <bgColor indexed="64"/>
      </patternFill>
    </fill>
  </fills>
  <borders count="14">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thin">
        <color indexed="64"/>
      </right>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wrapText="1"/>
    </xf>
    <xf numFmtId="0" fontId="4" fillId="0" borderId="0" xfId="0" applyFont="1"/>
    <xf numFmtId="0" fontId="4" fillId="0" borderId="0" xfId="0" applyFont="1" applyAlignment="1">
      <alignment horizontal="center"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67" fontId="5" fillId="0" borderId="0" xfId="0" applyNumberFormat="1" applyFont="1" applyAlignment="1">
      <alignment horizontal="center" vertical="center"/>
    </xf>
    <xf numFmtId="165" fontId="6" fillId="0" borderId="0" xfId="1" applyNumberFormat="1" applyFont="1" applyBorder="1" applyAlignment="1">
      <alignment horizontal="center" vertical="center"/>
    </xf>
    <xf numFmtId="0" fontId="5" fillId="0" borderId="1" xfId="0" applyFont="1" applyBorder="1" applyAlignment="1">
      <alignment horizontal="left" vertical="center"/>
    </xf>
    <xf numFmtId="165" fontId="5" fillId="0" borderId="0" xfId="0" applyNumberFormat="1" applyFont="1" applyAlignment="1">
      <alignment horizontal="center" vertical="center"/>
    </xf>
    <xf numFmtId="165" fontId="5" fillId="0" borderId="1" xfId="0" applyNumberFormat="1" applyFont="1" applyBorder="1" applyAlignment="1">
      <alignment horizontal="center" vertical="center"/>
    </xf>
    <xf numFmtId="166" fontId="5" fillId="0" borderId="1" xfId="0" applyNumberFormat="1" applyFont="1" applyBorder="1" applyAlignment="1">
      <alignment horizontal="left" vertical="center"/>
    </xf>
    <xf numFmtId="165" fontId="6" fillId="0" borderId="2" xfId="0" applyNumberFormat="1" applyFont="1" applyBorder="1" applyAlignment="1">
      <alignment horizontal="center" vertical="center"/>
    </xf>
    <xf numFmtId="166" fontId="5" fillId="0" borderId="0" xfId="0" applyNumberFormat="1" applyFont="1" applyAlignment="1">
      <alignment horizontal="center" vertical="center"/>
    </xf>
    <xf numFmtId="0" fontId="7" fillId="0" borderId="0" xfId="0" applyFont="1"/>
    <xf numFmtId="0" fontId="10" fillId="0" borderId="0" xfId="0" applyFont="1" applyAlignment="1">
      <alignment horizontal="center" vertical="center"/>
    </xf>
    <xf numFmtId="3" fontId="11" fillId="0" borderId="0" xfId="0" applyNumberFormat="1" applyFont="1" applyAlignment="1">
      <alignment horizontal="center" vertical="center"/>
    </xf>
    <xf numFmtId="165" fontId="11" fillId="0" borderId="0" xfId="0" applyNumberFormat="1" applyFont="1" applyAlignment="1">
      <alignment horizontal="center" vertical="center"/>
    </xf>
    <xf numFmtId="165" fontId="12" fillId="0" borderId="0" xfId="0" applyNumberFormat="1" applyFont="1" applyAlignment="1">
      <alignment horizontal="center" vertical="center"/>
    </xf>
    <xf numFmtId="9" fontId="9" fillId="0" borderId="0" xfId="2" applyFont="1" applyAlignment="1">
      <alignment horizontal="center" vertical="center"/>
    </xf>
    <xf numFmtId="0" fontId="13" fillId="0" borderId="0" xfId="0" applyFont="1"/>
    <xf numFmtId="0" fontId="13" fillId="0" borderId="0" xfId="0" applyFont="1" applyAlignment="1">
      <alignment horizontal="center" vertical="center"/>
    </xf>
    <xf numFmtId="0" fontId="0" fillId="0" borderId="3" xfId="0" applyBorder="1"/>
    <xf numFmtId="0" fontId="4" fillId="0" borderId="3" xfId="0" applyFont="1" applyBorder="1" applyAlignment="1">
      <alignment horizontal="center" vertical="center"/>
    </xf>
    <xf numFmtId="0" fontId="14" fillId="0" borderId="0" xfId="0" applyFont="1"/>
    <xf numFmtId="3" fontId="15" fillId="0" borderId="0" xfId="0" applyNumberFormat="1" applyFont="1" applyAlignment="1">
      <alignment horizontal="center" vertical="center" wrapText="1"/>
    </xf>
    <xf numFmtId="0" fontId="14" fillId="0" borderId="0" xfId="0" pivotButton="1" applyFont="1"/>
    <xf numFmtId="0" fontId="14" fillId="0" borderId="0" xfId="0" applyFont="1" applyAlignment="1">
      <alignment horizontal="left"/>
    </xf>
    <xf numFmtId="165" fontId="4" fillId="0" borderId="0" xfId="1" applyNumberFormat="1"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7" fillId="0" borderId="0" xfId="0" applyFont="1" applyAlignment="1">
      <alignment horizontal="left"/>
    </xf>
    <xf numFmtId="0" fontId="12" fillId="0" borderId="0" xfId="0" applyFont="1" applyAlignment="1">
      <alignment horizontal="center"/>
    </xf>
    <xf numFmtId="0" fontId="12" fillId="0" borderId="0" xfId="0" applyFont="1" applyAlignment="1">
      <alignment horizontal="center" vertical="center"/>
    </xf>
    <xf numFmtId="0" fontId="17" fillId="0" borderId="0" xfId="0" applyFont="1" applyAlignment="1">
      <alignment horizontal="center" vertical="center" wrapText="1"/>
    </xf>
    <xf numFmtId="0" fontId="13" fillId="0" borderId="0" xfId="0" applyFont="1" applyAlignment="1">
      <alignment wrapText="1"/>
    </xf>
    <xf numFmtId="0" fontId="0" fillId="0" borderId="0" xfId="0" applyAlignment="1">
      <alignment wrapText="1"/>
    </xf>
    <xf numFmtId="0" fontId="18" fillId="0" borderId="0" xfId="0" applyFont="1" applyAlignment="1">
      <alignment horizontal="center" vertical="center" wrapText="1"/>
    </xf>
    <xf numFmtId="165" fontId="12" fillId="0" borderId="0" xfId="0" applyNumberFormat="1" applyFont="1" applyAlignment="1">
      <alignment horizontal="center" wrapText="1"/>
    </xf>
    <xf numFmtId="165" fontId="12" fillId="0" borderId="0" xfId="0" applyNumberFormat="1" applyFont="1"/>
    <xf numFmtId="0" fontId="0" fillId="0" borderId="0" xfId="0" pivotButton="1"/>
    <xf numFmtId="0" fontId="0" fillId="0" borderId="0" xfId="0" applyAlignment="1">
      <alignment horizontal="left"/>
    </xf>
    <xf numFmtId="0" fontId="0" fillId="4" borderId="0" xfId="0" applyFill="1"/>
    <xf numFmtId="0" fontId="20" fillId="0" borderId="0" xfId="0" applyFont="1"/>
    <xf numFmtId="0" fontId="19" fillId="0" borderId="0" xfId="0" applyFont="1" applyAlignment="1">
      <alignment horizontal="center"/>
    </xf>
    <xf numFmtId="1" fontId="8" fillId="0" borderId="0" xfId="0" applyNumberFormat="1" applyFont="1" applyAlignment="1">
      <alignment horizontal="center" vertical="center"/>
    </xf>
    <xf numFmtId="168" fontId="8" fillId="0" borderId="0" xfId="0" applyNumberFormat="1" applyFont="1" applyAlignment="1">
      <alignment horizontal="center" vertical="center"/>
    </xf>
    <xf numFmtId="0" fontId="21" fillId="3" borderId="4" xfId="0" applyFont="1" applyFill="1" applyBorder="1" applyAlignment="1">
      <alignment horizontal="center" vertical="center"/>
    </xf>
    <xf numFmtId="1" fontId="22" fillId="0" borderId="0" xfId="0" applyNumberFormat="1" applyFont="1" applyAlignment="1">
      <alignment horizontal="center"/>
    </xf>
    <xf numFmtId="3" fontId="15"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5" xfId="0" applyFont="1" applyBorder="1"/>
    <xf numFmtId="0" fontId="14" fillId="0" borderId="6" xfId="0" applyFont="1" applyBorder="1"/>
    <xf numFmtId="0" fontId="14" fillId="0" borderId="7" xfId="0" applyFont="1" applyBorder="1"/>
    <xf numFmtId="3" fontId="15" fillId="0" borderId="8" xfId="0" applyNumberFormat="1" applyFont="1" applyBorder="1" applyAlignment="1">
      <alignment horizontal="center" vertical="center"/>
    </xf>
    <xf numFmtId="3" fontId="15" fillId="0" borderId="9" xfId="0" applyNumberFormat="1" applyFont="1" applyBorder="1" applyAlignment="1">
      <alignment horizontal="center" vertical="center"/>
    </xf>
    <xf numFmtId="3" fontId="15" fillId="0" borderId="10" xfId="0" applyNumberFormat="1" applyFont="1" applyBorder="1" applyAlignment="1">
      <alignment horizontal="center" vertical="center"/>
    </xf>
    <xf numFmtId="3" fontId="15" fillId="0" borderId="11" xfId="0" applyNumberFormat="1" applyFont="1" applyBorder="1" applyAlignment="1">
      <alignment horizontal="center" vertical="center"/>
    </xf>
    <xf numFmtId="3" fontId="15" fillId="0" borderId="12" xfId="0" applyNumberFormat="1" applyFont="1" applyBorder="1" applyAlignment="1">
      <alignment horizontal="center" vertical="center"/>
    </xf>
    <xf numFmtId="3" fontId="15" fillId="0" borderId="13" xfId="0" applyNumberFormat="1" applyFont="1" applyBorder="1" applyAlignment="1">
      <alignment horizontal="center" vertical="center"/>
    </xf>
    <xf numFmtId="0" fontId="23" fillId="0" borderId="0" xfId="0" applyFont="1" applyAlignment="1">
      <alignment horizontal="left"/>
    </xf>
    <xf numFmtId="0" fontId="8" fillId="0" borderId="0" xfId="0" applyFont="1"/>
    <xf numFmtId="1" fontId="8" fillId="0" borderId="0" xfId="0" applyNumberFormat="1" applyFont="1"/>
  </cellXfs>
  <cellStyles count="3">
    <cellStyle name="Currency" xfId="1" builtinId="4"/>
    <cellStyle name="Normal" xfId="0" builtinId="0"/>
    <cellStyle name="Percent" xfId="2" builtinId="5"/>
  </cellStyles>
  <dxfs count="87">
    <dxf>
      <numFmt numFmtId="3" formatCode="#,##0"/>
    </dxf>
    <dxf>
      <font>
        <b/>
      </font>
    </dxf>
    <dxf>
      <alignment vertical="center"/>
    </dxf>
    <dxf>
      <alignment horizontal="center"/>
    </dxf>
    <dxf>
      <font>
        <name val="Arial"/>
        <scheme val="none"/>
      </font>
    </dxf>
    <dxf>
      <font>
        <name val="Arial"/>
        <scheme val="none"/>
      </font>
    </dxf>
    <dxf>
      <numFmt numFmtId="3" formatCode="#,##0"/>
    </dxf>
    <dxf>
      <font>
        <b/>
      </font>
    </dxf>
    <dxf>
      <alignment vertical="center"/>
    </dxf>
    <dxf>
      <alignment horizontal="center"/>
    </dxf>
    <dxf>
      <font>
        <name val="Arial"/>
        <scheme val="none"/>
      </font>
    </dxf>
    <dxf>
      <font>
        <name val="Arial"/>
        <scheme val="none"/>
      </font>
    </dxf>
    <dxf>
      <alignment wrapText="1"/>
    </dxf>
    <dxf>
      <alignment horizontal="center"/>
    </dxf>
    <dxf>
      <alignment vertical="center"/>
    </dxf>
    <dxf>
      <alignment wrapText="1"/>
    </dxf>
    <dxf>
      <numFmt numFmtId="3" formatCode="#,##0"/>
    </dxf>
    <dxf>
      <font>
        <b/>
      </font>
    </dxf>
    <dxf>
      <alignment vertical="center"/>
    </dxf>
    <dxf>
      <alignment horizontal="center"/>
    </dxf>
    <dxf>
      <font>
        <name val="Arial"/>
        <scheme val="none"/>
      </font>
    </dxf>
    <dxf>
      <font>
        <name val="Arial"/>
        <scheme val="none"/>
      </font>
    </dxf>
    <dxf>
      <alignment wrapText="1"/>
    </dxf>
    <dxf>
      <alignment wrapText="1"/>
    </dxf>
    <dxf>
      <alignment wrapText="1"/>
    </dxf>
    <dxf>
      <alignment vertical="center"/>
    </dxf>
    <dxf>
      <alignment horizontal="center"/>
    </dxf>
    <dxf>
      <numFmt numFmtId="3" formatCode="#,##0"/>
    </dxf>
    <dxf>
      <font>
        <b/>
      </font>
    </dxf>
    <dxf>
      <alignment vertical="center"/>
    </dxf>
    <dxf>
      <alignment horizontal="center"/>
    </dxf>
    <dxf>
      <font>
        <name val="Arial"/>
        <scheme val="none"/>
      </font>
    </dxf>
    <dxf>
      <font>
        <name val="Arial"/>
        <scheme val="none"/>
      </font>
    </dxf>
    <dxf>
      <alignment wrapText="1"/>
    </dxf>
    <dxf>
      <alignment horizontal="center"/>
    </dxf>
    <dxf>
      <alignment vertical="center"/>
    </dxf>
    <dxf>
      <alignment wrapText="1"/>
    </dxf>
    <dxf>
      <alignment wrapText="1"/>
    </dxf>
    <dxf>
      <alignment vertical="center"/>
    </dxf>
    <dxf>
      <alignment horizontal="center"/>
    </dxf>
    <dxf>
      <numFmt numFmtId="3" formatCode="#,##0"/>
    </dxf>
    <dxf>
      <font>
        <b/>
      </font>
    </dxf>
    <dxf>
      <alignment vertical="center"/>
    </dxf>
    <dxf>
      <alignment horizontal="center"/>
    </dxf>
    <dxf>
      <font>
        <name val="Arial"/>
        <scheme val="none"/>
      </font>
    </dxf>
    <dxf>
      <font>
        <name val="Arial"/>
        <scheme val="none"/>
      </font>
    </dxf>
    <dxf>
      <numFmt numFmtId="3" formatCode="#,##0"/>
    </dxf>
    <dxf>
      <font>
        <b/>
      </font>
    </dxf>
    <dxf>
      <alignment vertical="center"/>
    </dxf>
    <dxf>
      <alignment horizontal="center"/>
    </dxf>
    <dxf>
      <font>
        <name val="Arial"/>
        <scheme val="none"/>
      </font>
    </dxf>
    <dxf>
      <font>
        <name val="Arial"/>
        <scheme val="none"/>
      </font>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
      <font>
        <color theme="1"/>
        <name val="Arial"/>
        <family val="2"/>
        <scheme val="none"/>
      </font>
      <border diagonalUp="0" diagonalDown="0">
        <left/>
        <right/>
        <top/>
        <bottom/>
        <vertical/>
        <horizontal/>
      </border>
    </dxf>
    <dxf>
      <font>
        <sz val="12"/>
        <color theme="1"/>
        <name val="Arial"/>
        <family val="2"/>
        <scheme val="none"/>
      </font>
      <border diagonalUp="0" diagonalDown="0">
        <left/>
        <right/>
        <top/>
        <bottom/>
        <vertical/>
        <horizontal/>
      </border>
    </dxf>
  </dxfs>
  <tableStyles count="2" defaultTableStyle="TableStyleMedium2" defaultPivotStyle="PivotStyleLight16">
    <tableStyle name="Monthly_Slicer" pivot="0" table="0" count="10" xr9:uid="{EA9D0431-7D6A-41AC-96C3-6F14F050B6DA}">
      <tableStyleElement type="wholeTable" dxfId="86"/>
      <tableStyleElement type="headerRow" dxfId="85"/>
    </tableStyle>
    <tableStyle name="SlicerStyleLight3 2 2" pivot="0" table="0" count="10" xr9:uid="{D39D63A5-2F22-AF4C-B367-9C4CE96ADB87}">
      <tableStyleElement type="wholeTable" dxfId="84"/>
      <tableStyleElement type="headerRow" dxfId="83"/>
    </tableStyle>
  </tableStyles>
  <colors>
    <mruColors>
      <color rgb="FFF9D7A8"/>
      <color rgb="FF404040"/>
      <color rgb="FFECF4EC"/>
      <color rgb="FFD3BABF"/>
      <color rgb="FF3849AB"/>
      <color rgb="FF3749AB"/>
      <color rgb="FF95D1E6"/>
      <color rgb="FF5BD0A0"/>
      <color rgb="FFE76666"/>
      <color rgb="FFF5F5F5"/>
    </mruColors>
  </colors>
  <extLst>
    <ext xmlns:x14="http://schemas.microsoft.com/office/spreadsheetml/2009/9/main" uri="{46F421CA-312F-682f-3DD2-61675219B42D}">
      <x14:dxfs count="16">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family val="2"/>
            <scheme val="none"/>
          </font>
          <fill>
            <patternFill patternType="solid">
              <fgColor auto="1"/>
              <bgColor theme="6" tint="0.79998168889431442"/>
            </patternFill>
          </fill>
          <border diagonalUp="0" diagonalDown="0">
            <left/>
            <right/>
            <top/>
            <bottom/>
            <vertical/>
            <horizontal/>
          </border>
        </dxf>
        <dxf>
          <font>
            <b val="0"/>
            <i val="0"/>
            <color theme="1"/>
            <name val="Arial"/>
            <family val="2"/>
            <scheme val="none"/>
          </font>
          <fill>
            <patternFill patternType="solid">
              <fgColor auto="1"/>
              <bgColor theme="6" tint="0.79998168889431442"/>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family val="2"/>
            <scheme val="none"/>
          </font>
          <fill>
            <patternFill patternType="none">
              <fgColor indexed="64"/>
              <bgColor auto="1"/>
            </patternFill>
          </fill>
          <border diagonalUp="0" diagonalDown="0">
            <left/>
            <right/>
            <top/>
            <bottom/>
            <vertical/>
            <horizontal/>
          </border>
        </dxf>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family val="2"/>
            <scheme val="none"/>
          </font>
          <fill>
            <patternFill patternType="solid">
              <fgColor auto="1"/>
              <bgColor theme="0"/>
            </patternFill>
          </fill>
          <border diagonalUp="0" diagonalDown="0">
            <left/>
            <right/>
            <top/>
            <bottom/>
            <vertical/>
            <horizontal/>
          </border>
        </dxf>
        <dxf>
          <font>
            <b/>
            <i val="0"/>
            <color theme="1"/>
            <name val="Arial"/>
            <family val="2"/>
            <scheme val="none"/>
          </font>
          <fill>
            <patternFill patternType="solid">
              <fgColor auto="1"/>
              <bgColor theme="0"/>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family val="2"/>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 Table!PivotTable3</c:name>
    <c:fmtId val="9"/>
  </c:pivotSource>
  <c:chart>
    <c:autoTitleDeleted val="1"/>
    <c:pivotFmts>
      <c:pivotFmt>
        <c:idx val="0"/>
        <c:spPr>
          <a:solidFill>
            <a:schemeClr val="accent1"/>
          </a:solidFill>
          <a:ln w="28575" cap="rnd">
            <a:solidFill>
              <a:schemeClr val="tx2"/>
            </a:solidFill>
            <a:round/>
          </a:ln>
          <a:effectLst/>
        </c:spPr>
        <c:marker>
          <c:symbol val="circle"/>
          <c:size val="5"/>
          <c:spPr>
            <a:solidFill>
              <a:schemeClr val="accent1"/>
            </a:solidFill>
            <a:ln w="9525">
              <a:solidFill>
                <a:schemeClr val="accent1"/>
              </a:solidFill>
              <a:beve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solidFill>
            <a:round/>
          </a:ln>
          <a:effectLst/>
        </c:spPr>
        <c:marker>
          <c:symbol val="circle"/>
          <c:size val="5"/>
          <c:spPr>
            <a:solidFill>
              <a:schemeClr val="accent1"/>
            </a:solidFill>
            <a:ln w="9525">
              <a:solidFill>
                <a:schemeClr val="accent1"/>
              </a:solidFill>
              <a:beve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tx2"/>
            </a:solidFill>
            <a:round/>
          </a:ln>
          <a:effectLst/>
        </c:spPr>
        <c:marker>
          <c:symbol val="circle"/>
          <c:size val="5"/>
          <c:spPr>
            <a:solidFill>
              <a:schemeClr val="accent1"/>
            </a:solidFill>
            <a:ln w="15875">
              <a:solidFill>
                <a:schemeClr val="bg1"/>
              </a:solidFill>
              <a:beve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Table'!$I$14</c:f>
              <c:strCache>
                <c:ptCount val="1"/>
                <c:pt idx="0">
                  <c:v>Total</c:v>
                </c:pt>
              </c:strCache>
            </c:strRef>
          </c:tx>
          <c:spPr>
            <a:ln w="25400" cap="rnd">
              <a:solidFill>
                <a:schemeClr val="tx2"/>
              </a:solidFill>
              <a:round/>
            </a:ln>
            <a:effectLst/>
          </c:spPr>
          <c:marker>
            <c:symbol val="circle"/>
            <c:size val="5"/>
            <c:spPr>
              <a:solidFill>
                <a:schemeClr val="accent1"/>
              </a:solidFill>
              <a:ln w="15875">
                <a:solidFill>
                  <a:schemeClr val="bg1"/>
                </a:solidFill>
                <a:bevel/>
              </a:ln>
              <a:effectLst/>
            </c:spPr>
          </c:marker>
          <c:cat>
            <c:strRef>
              <c:f>'Pivot Table'!$H$15:$H$27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Table'!$I$15:$I$27</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CD0E-41E0-B04D-32DB7B6E5D48}"/>
            </c:ext>
          </c:extLst>
        </c:ser>
        <c:dLbls>
          <c:showLegendKey val="0"/>
          <c:showVal val="0"/>
          <c:showCatName val="0"/>
          <c:showSerName val="0"/>
          <c:showPercent val="0"/>
          <c:showBubbleSize val="0"/>
        </c:dLbls>
        <c:marker val="1"/>
        <c:smooth val="0"/>
        <c:axId val="1298949631"/>
        <c:axId val="604933487"/>
      </c:lineChart>
      <c:catAx>
        <c:axId val="129894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4933487"/>
        <c:crosses val="autoZero"/>
        <c:auto val="1"/>
        <c:lblAlgn val="ctr"/>
        <c:lblOffset val="100"/>
        <c:noMultiLvlLbl val="0"/>
      </c:catAx>
      <c:valAx>
        <c:axId val="6049334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8949631"/>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 Table!PivotTable8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F4EC"/>
          </a:solidFill>
          <a:ln w="3175">
            <a:solidFill>
              <a:schemeClr val="bg1">
                <a:lumMod val="50000"/>
                <a:alpha val="54000"/>
              </a:schemeClr>
            </a:solid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404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Table'!$AT$6</c:f>
              <c:strCache>
                <c:ptCount val="1"/>
                <c:pt idx="0">
                  <c:v>Sum of Rate</c:v>
                </c:pt>
              </c:strCache>
            </c:strRef>
          </c:tx>
          <c:spPr>
            <a:solidFill>
              <a:srgbClr val="ECF4EC"/>
            </a:solidFill>
            <a:ln w="3175">
              <a:solidFill>
                <a:schemeClr val="bg1">
                  <a:lumMod val="50000"/>
                  <a:alpha val="54000"/>
                </a:schemeClr>
              </a:solid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Table'!$AS$7:$AS$19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Table'!$AT$7:$AT$19</c:f>
              <c:numCache>
                <c:formatCode>General</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7C92-48AD-87FB-73D8E910C13B}"/>
            </c:ext>
          </c:extLst>
        </c:ser>
        <c:ser>
          <c:idx val="1"/>
          <c:order val="1"/>
          <c:tx>
            <c:strRef>
              <c:f>'Pivot Table'!$AU$6</c:f>
              <c:strCache>
                <c:ptCount val="1"/>
                <c:pt idx="0">
                  <c:v>Sum of Total Expenses</c:v>
                </c:pt>
              </c:strCache>
            </c:strRef>
          </c:tx>
          <c:spPr>
            <a:solidFill>
              <a:srgbClr val="40404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Table'!$AS$7:$AS$19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Table'!$AU$7:$AU$19</c:f>
              <c:numCache>
                <c:formatCode>General</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7C92-48AD-87FB-73D8E910C13B}"/>
            </c:ext>
          </c:extLst>
        </c:ser>
        <c:dLbls>
          <c:showLegendKey val="0"/>
          <c:showVal val="0"/>
          <c:showCatName val="0"/>
          <c:showSerName val="0"/>
          <c:showPercent val="0"/>
          <c:showBubbleSize val="0"/>
        </c:dLbls>
        <c:gapWidth val="219"/>
        <c:overlap val="-27"/>
        <c:axId val="166518703"/>
        <c:axId val="76527087"/>
      </c:barChart>
      <c:catAx>
        <c:axId val="1665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76527087"/>
        <c:crosses val="autoZero"/>
        <c:auto val="1"/>
        <c:lblAlgn val="ctr"/>
        <c:lblOffset val="100"/>
        <c:noMultiLvlLbl val="0"/>
      </c:catAx>
      <c:valAx>
        <c:axId val="76527087"/>
        <c:scaling>
          <c:orientation val="minMax"/>
        </c:scaling>
        <c:delete val="1"/>
        <c:axPos val="l"/>
        <c:numFmt formatCode="General" sourceLinked="1"/>
        <c:majorTickMark val="none"/>
        <c:minorTickMark val="none"/>
        <c:tickLblPos val="nextTo"/>
        <c:crossAx val="16651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g"/><Relationship Id="rId13" Type="http://schemas.openxmlformats.org/officeDocument/2006/relationships/image" Target="../media/image9.svg"/><Relationship Id="rId3" Type="http://schemas.microsoft.com/office/2007/relationships/hdphoto" Target="../media/hdphoto1.wdp"/><Relationship Id="rId7" Type="http://schemas.openxmlformats.org/officeDocument/2006/relationships/chart" Target="../charts/chart2.xml"/><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7.jpeg"/><Relationship Id="rId5" Type="http://schemas.openxmlformats.org/officeDocument/2006/relationships/hyperlink" Target="#Datatable!A1"/><Relationship Id="rId10" Type="http://schemas.openxmlformats.org/officeDocument/2006/relationships/image" Target="../media/image6.jpg"/><Relationship Id="rId4" Type="http://schemas.openxmlformats.org/officeDocument/2006/relationships/chart" Target="../charts/chart1.xml"/><Relationship Id="rId9" Type="http://schemas.openxmlformats.org/officeDocument/2006/relationships/image" Target="../media/image5.jpe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104775</xdr:rowOff>
    </xdr:from>
    <xdr:to>
      <xdr:col>28</xdr:col>
      <xdr:colOff>149733</xdr:colOff>
      <xdr:row>49</xdr:row>
      <xdr:rowOff>130684</xdr:rowOff>
    </xdr:to>
    <xdr:grpSp>
      <xdr:nvGrpSpPr>
        <xdr:cNvPr id="5" name="Group 4">
          <a:extLst>
            <a:ext uri="{FF2B5EF4-FFF2-40B4-BE49-F238E27FC236}">
              <a16:creationId xmlns:a16="http://schemas.microsoft.com/office/drawing/2014/main" id="{C83E0885-FA05-99B4-729E-63CABEED687D}"/>
            </a:ext>
          </a:extLst>
        </xdr:cNvPr>
        <xdr:cNvGrpSpPr/>
      </xdr:nvGrpSpPr>
      <xdr:grpSpPr>
        <a:xfrm>
          <a:off x="0" y="104775"/>
          <a:ext cx="17218533" cy="9360409"/>
          <a:chOff x="-123825" y="47624"/>
          <a:chExt cx="17218533" cy="9360409"/>
        </a:xfrm>
      </xdr:grpSpPr>
      <xdr:sp macro="" textlink="">
        <xdr:nvSpPr>
          <xdr:cNvPr id="2" name="Rectangle 1">
            <a:extLst>
              <a:ext uri="{FF2B5EF4-FFF2-40B4-BE49-F238E27FC236}">
                <a16:creationId xmlns:a16="http://schemas.microsoft.com/office/drawing/2014/main" id="{D7029762-9800-CBE5-EC1A-A6314C9AA037}"/>
              </a:ext>
            </a:extLst>
          </xdr:cNvPr>
          <xdr:cNvSpPr/>
        </xdr:nvSpPr>
        <xdr:spPr>
          <a:xfrm>
            <a:off x="-123825" y="47624"/>
            <a:ext cx="17209008" cy="5797296"/>
          </a:xfrm>
          <a:prstGeom prst="rect">
            <a:avLst/>
          </a:prstGeom>
          <a:gradFill flip="none" rotWithShape="1">
            <a:gsLst>
              <a:gs pos="41000">
                <a:srgbClr val="F9D7A8"/>
              </a:gs>
              <a:gs pos="85000">
                <a:srgbClr val="D3BABF"/>
              </a:gs>
            </a:gsLst>
            <a:lin ang="135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solidFill>
                <a:schemeClr val="bg2">
                  <a:lumMod val="25000"/>
                </a:schemeClr>
              </a:solidFill>
            </a:endParaRPr>
          </a:p>
        </xdr:txBody>
      </xdr:sp>
      <xdr:sp macro="" textlink="">
        <xdr:nvSpPr>
          <xdr:cNvPr id="4" name="Rectangle 3">
            <a:extLst>
              <a:ext uri="{FF2B5EF4-FFF2-40B4-BE49-F238E27FC236}">
                <a16:creationId xmlns:a16="http://schemas.microsoft.com/office/drawing/2014/main" id="{BE6115F2-B5E8-4FCA-AFB1-99E2CF7733F3}"/>
              </a:ext>
            </a:extLst>
          </xdr:cNvPr>
          <xdr:cNvSpPr/>
        </xdr:nvSpPr>
        <xdr:spPr>
          <a:xfrm>
            <a:off x="-114300" y="1571625"/>
            <a:ext cx="17209008" cy="7836408"/>
          </a:xfrm>
          <a:prstGeom prst="rect">
            <a:avLst/>
          </a:prstGeom>
          <a:gradFill flip="none" rotWithShape="1">
            <a:gsLst>
              <a:gs pos="53000">
                <a:srgbClr val="F9D7A8">
                  <a:lumMod val="26000"/>
                  <a:lumOff val="74000"/>
                </a:srgbClr>
              </a:gs>
              <a:gs pos="100000">
                <a:schemeClr val="bg1">
                  <a:alpha val="0"/>
                </a:schemeClr>
              </a:gs>
            </a:gsLst>
            <a:lin ang="162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solidFill>
                <a:schemeClr val="bg2">
                  <a:lumMod val="25000"/>
                </a:schemeClr>
              </a:solidFill>
            </a:endParaRPr>
          </a:p>
        </xdr:txBody>
      </xdr:sp>
    </xdr:grpSp>
    <xdr:clientData/>
  </xdr:twoCellAnchor>
  <xdr:twoCellAnchor editAs="absolute">
    <xdr:from>
      <xdr:col>0</xdr:col>
      <xdr:colOff>104774</xdr:colOff>
      <xdr:row>0</xdr:row>
      <xdr:rowOff>180975</xdr:rowOff>
    </xdr:from>
    <xdr:to>
      <xdr:col>24</xdr:col>
      <xdr:colOff>219075</xdr:colOff>
      <xdr:row>2</xdr:row>
      <xdr:rowOff>184023</xdr:rowOff>
    </xdr:to>
    <xdr:sp macro="" textlink="">
      <xdr:nvSpPr>
        <xdr:cNvPr id="7" name="Rectangle: Top Corners Snipped 6">
          <a:extLst>
            <a:ext uri="{FF2B5EF4-FFF2-40B4-BE49-F238E27FC236}">
              <a16:creationId xmlns:a16="http://schemas.microsoft.com/office/drawing/2014/main" id="{0BBB998C-C06B-058A-0B36-6F461FDFFB42}"/>
            </a:ext>
          </a:extLst>
        </xdr:cNvPr>
        <xdr:cNvSpPr/>
      </xdr:nvSpPr>
      <xdr:spPr>
        <a:xfrm>
          <a:off x="104774" y="180975"/>
          <a:ext cx="14744701" cy="384048"/>
        </a:xfrm>
        <a:prstGeom prst="snip2SameRect">
          <a:avLst>
            <a:gd name="adj1" fmla="val 20371"/>
            <a:gd name="adj2" fmla="val 0"/>
          </a:avLst>
        </a:prstGeom>
        <a:gradFill>
          <a:gsLst>
            <a:gs pos="41000">
              <a:schemeClr val="bg1"/>
            </a:gs>
            <a:gs pos="85000">
              <a:schemeClr val="bg1"/>
            </a:gs>
          </a:gsLst>
          <a:lin ang="135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428625</xdr:colOff>
      <xdr:row>0</xdr:row>
      <xdr:rowOff>152400</xdr:rowOff>
    </xdr:from>
    <xdr:to>
      <xdr:col>6</xdr:col>
      <xdr:colOff>390525</xdr:colOff>
      <xdr:row>3</xdr:row>
      <xdr:rowOff>19050</xdr:rowOff>
    </xdr:to>
    <xdr:grpSp>
      <xdr:nvGrpSpPr>
        <xdr:cNvPr id="16" name="Group 15">
          <a:extLst>
            <a:ext uri="{FF2B5EF4-FFF2-40B4-BE49-F238E27FC236}">
              <a16:creationId xmlns:a16="http://schemas.microsoft.com/office/drawing/2014/main" id="{71833AAB-C861-B0CA-6CF3-7E3BAA613884}"/>
            </a:ext>
          </a:extLst>
        </xdr:cNvPr>
        <xdr:cNvGrpSpPr/>
      </xdr:nvGrpSpPr>
      <xdr:grpSpPr>
        <a:xfrm>
          <a:off x="428625" y="152400"/>
          <a:ext cx="3619500" cy="438150"/>
          <a:chOff x="514350" y="504825"/>
          <a:chExt cx="3619500" cy="438150"/>
        </a:xfrm>
      </xdr:grpSpPr>
      <xdr:sp macro="" textlink="">
        <xdr:nvSpPr>
          <xdr:cNvPr id="13" name="TextBox 12">
            <a:extLst>
              <a:ext uri="{FF2B5EF4-FFF2-40B4-BE49-F238E27FC236}">
                <a16:creationId xmlns:a16="http://schemas.microsoft.com/office/drawing/2014/main" id="{DD2FFB49-2326-D3BB-78DB-4897635F91AD}"/>
              </a:ext>
            </a:extLst>
          </xdr:cNvPr>
          <xdr:cNvSpPr txBox="1"/>
        </xdr:nvSpPr>
        <xdr:spPr>
          <a:xfrm>
            <a:off x="923924" y="600075"/>
            <a:ext cx="320992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Supply</a:t>
            </a:r>
            <a:r>
              <a:rPr lang="en-US" sz="1100" baseline="0">
                <a:latin typeface="Arial" panose="020B0604020202020204" pitchFamily="34" charset="0"/>
                <a:cs typeface="Arial" panose="020B0604020202020204" pitchFamily="34" charset="0"/>
              </a:rPr>
              <a:t> Chain and Freight Analytics Dashboard </a:t>
            </a:r>
            <a:endParaRPr lang="en-US" sz="1100">
              <a:latin typeface="Arial" panose="020B0604020202020204" pitchFamily="34" charset="0"/>
              <a:cs typeface="Arial" panose="020B0604020202020204" pitchFamily="34" charset="0"/>
            </a:endParaRPr>
          </a:p>
        </xdr:txBody>
      </xdr:sp>
      <xdr:pic>
        <xdr:nvPicPr>
          <xdr:cNvPr id="15" name="Picture 14">
            <a:extLst>
              <a:ext uri="{FF2B5EF4-FFF2-40B4-BE49-F238E27FC236}">
                <a16:creationId xmlns:a16="http://schemas.microsoft.com/office/drawing/2014/main" id="{41207E6E-4ACE-3DC6-FFDC-DD59914195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4350" y="504825"/>
            <a:ext cx="438150" cy="438150"/>
          </a:xfrm>
          <a:prstGeom prst="rect">
            <a:avLst/>
          </a:prstGeom>
        </xdr:spPr>
      </xdr:pic>
    </xdr:grpSp>
    <xdr:clientData/>
  </xdr:twoCellAnchor>
  <xdr:twoCellAnchor editAs="absolute">
    <xdr:from>
      <xdr:col>21</xdr:col>
      <xdr:colOff>523875</xdr:colOff>
      <xdr:row>1</xdr:row>
      <xdr:rowOff>19050</xdr:rowOff>
    </xdr:from>
    <xdr:to>
      <xdr:col>24</xdr:col>
      <xdr:colOff>266700</xdr:colOff>
      <xdr:row>2</xdr:row>
      <xdr:rowOff>171450</xdr:rowOff>
    </xdr:to>
    <xdr:sp macro="" textlink="">
      <xdr:nvSpPr>
        <xdr:cNvPr id="18" name="TextBox 17">
          <a:extLst>
            <a:ext uri="{FF2B5EF4-FFF2-40B4-BE49-F238E27FC236}">
              <a16:creationId xmlns:a16="http://schemas.microsoft.com/office/drawing/2014/main" id="{F8A2D74D-97BC-4CA5-84D7-ED0CC709EE61}"/>
            </a:ext>
          </a:extLst>
        </xdr:cNvPr>
        <xdr:cNvSpPr txBox="1"/>
      </xdr:nvSpPr>
      <xdr:spPr>
        <a:xfrm>
          <a:off x="13325475" y="209550"/>
          <a:ext cx="1571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latin typeface="Arial" panose="020B0604020202020204" pitchFamily="34" charset="0"/>
              <a:cs typeface="Arial" panose="020B0604020202020204" pitchFamily="34" charset="0"/>
            </a:rPr>
            <a:t>www.dashwise.com</a:t>
          </a:r>
        </a:p>
      </xdr:txBody>
    </xdr:sp>
    <xdr:clientData/>
  </xdr:twoCellAnchor>
  <xdr:twoCellAnchor editAs="absolute">
    <xdr:from>
      <xdr:col>1</xdr:col>
      <xdr:colOff>28575</xdr:colOff>
      <xdr:row>4</xdr:row>
      <xdr:rowOff>76199</xdr:rowOff>
    </xdr:from>
    <xdr:to>
      <xdr:col>4</xdr:col>
      <xdr:colOff>161925</xdr:colOff>
      <xdr:row>8</xdr:row>
      <xdr:rowOff>176214</xdr:rowOff>
    </xdr:to>
    <xdr:grpSp>
      <xdr:nvGrpSpPr>
        <xdr:cNvPr id="6" name="Group 5">
          <a:extLst>
            <a:ext uri="{FF2B5EF4-FFF2-40B4-BE49-F238E27FC236}">
              <a16:creationId xmlns:a16="http://schemas.microsoft.com/office/drawing/2014/main" id="{3EDD0D18-2C89-83C0-0727-698A0C92387B}"/>
            </a:ext>
          </a:extLst>
        </xdr:cNvPr>
        <xdr:cNvGrpSpPr/>
      </xdr:nvGrpSpPr>
      <xdr:grpSpPr>
        <a:xfrm>
          <a:off x="638175" y="838199"/>
          <a:ext cx="1962150" cy="862015"/>
          <a:chOff x="647700" y="1400174"/>
          <a:chExt cx="1962150" cy="862015"/>
        </a:xfrm>
      </xdr:grpSpPr>
      <xdr:grpSp>
        <xdr:nvGrpSpPr>
          <xdr:cNvPr id="22" name="Group 21">
            <a:extLst>
              <a:ext uri="{FF2B5EF4-FFF2-40B4-BE49-F238E27FC236}">
                <a16:creationId xmlns:a16="http://schemas.microsoft.com/office/drawing/2014/main" id="{5F25AF58-5B51-A09B-AB42-8C2D58697078}"/>
              </a:ext>
            </a:extLst>
          </xdr:cNvPr>
          <xdr:cNvGrpSpPr/>
        </xdr:nvGrpSpPr>
        <xdr:grpSpPr>
          <a:xfrm>
            <a:off x="647700" y="1485900"/>
            <a:ext cx="561975" cy="561975"/>
            <a:chOff x="962025" y="1333500"/>
            <a:chExt cx="561975" cy="561975"/>
          </a:xfrm>
        </xdr:grpSpPr>
        <xdr:sp macro="" textlink="">
          <xdr:nvSpPr>
            <xdr:cNvPr id="19" name="Rectangle: Rounded Corners 18">
              <a:extLst>
                <a:ext uri="{FF2B5EF4-FFF2-40B4-BE49-F238E27FC236}">
                  <a16:creationId xmlns:a16="http://schemas.microsoft.com/office/drawing/2014/main" id="{077590EA-C65C-8CD6-9CBA-98D69AFFECED}"/>
                </a:ext>
              </a:extLst>
            </xdr:cNvPr>
            <xdr:cNvSpPr/>
          </xdr:nvSpPr>
          <xdr:spPr>
            <a:xfrm>
              <a:off x="1014412" y="1385887"/>
              <a:ext cx="457200" cy="4572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20">
              <a:extLst>
                <a:ext uri="{FF2B5EF4-FFF2-40B4-BE49-F238E27FC236}">
                  <a16:creationId xmlns:a16="http://schemas.microsoft.com/office/drawing/2014/main" id="{52AEDC64-29AA-2E4A-C8CA-918D7B9EE65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11142"/>
                      </a14:imgEffect>
                      <a14:imgEffect>
                        <a14:saturation sat="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962025" y="1333500"/>
              <a:ext cx="561975" cy="561975"/>
            </a:xfrm>
            <a:prstGeom prst="rect">
              <a:avLst/>
            </a:prstGeom>
          </xdr:spPr>
        </xdr:pic>
      </xdr:grpSp>
      <xdr:sp macro="" textlink="'Pivot Table'!D7">
        <xdr:nvSpPr>
          <xdr:cNvPr id="23" name="TextBox 22">
            <a:extLst>
              <a:ext uri="{FF2B5EF4-FFF2-40B4-BE49-F238E27FC236}">
                <a16:creationId xmlns:a16="http://schemas.microsoft.com/office/drawing/2014/main" id="{61664210-6EFD-7307-CF62-A61539ED4263}"/>
              </a:ext>
            </a:extLst>
          </xdr:cNvPr>
          <xdr:cNvSpPr txBox="1"/>
        </xdr:nvSpPr>
        <xdr:spPr>
          <a:xfrm>
            <a:off x="1190624" y="1400174"/>
            <a:ext cx="12858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438B29-DDFA-42D6-9114-7AE3AA4E8410}" type="TxLink">
              <a:rPr lang="en-US" sz="2400" b="1" i="0" u="none" strike="noStrike">
                <a:solidFill>
                  <a:srgbClr val="000000"/>
                </a:solidFill>
                <a:latin typeface="Calibri"/>
                <a:cs typeface="Calibri"/>
              </a:rPr>
              <a:pPr/>
              <a:t>61,991</a:t>
            </a:fld>
            <a:endParaRPr lang="en-US" sz="2000"/>
          </a:p>
        </xdr:txBody>
      </xdr:sp>
      <xdr:sp macro="" textlink="">
        <xdr:nvSpPr>
          <xdr:cNvPr id="25" name="TextBox 24">
            <a:extLst>
              <a:ext uri="{FF2B5EF4-FFF2-40B4-BE49-F238E27FC236}">
                <a16:creationId xmlns:a16="http://schemas.microsoft.com/office/drawing/2014/main" id="{E244EA99-4A6F-045A-7AB0-B5F46CB8AD23}"/>
              </a:ext>
            </a:extLst>
          </xdr:cNvPr>
          <xdr:cNvSpPr txBox="1"/>
        </xdr:nvSpPr>
        <xdr:spPr>
          <a:xfrm>
            <a:off x="1219200" y="1819275"/>
            <a:ext cx="10668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900" b="0" i="0" u="none" strike="noStrike">
                <a:solidFill>
                  <a:schemeClr val="bg1">
                    <a:lumMod val="50000"/>
                  </a:schemeClr>
                </a:solidFill>
                <a:latin typeface="Arial" panose="020B0604020202020204" pitchFamily="34" charset="0"/>
                <a:ea typeface="+mn-ea"/>
                <a:cs typeface="Arial" panose="020B0604020202020204" pitchFamily="34" charset="0"/>
              </a:rPr>
              <a:t>Monthly</a:t>
            </a:r>
            <a:r>
              <a:rPr lang="en-US" sz="900" b="0" i="0" u="none" strike="noStrike" baseline="0">
                <a:solidFill>
                  <a:schemeClr val="bg1">
                    <a:lumMod val="50000"/>
                  </a:schemeClr>
                </a:solidFill>
                <a:latin typeface="Arial" panose="020B0604020202020204" pitchFamily="34" charset="0"/>
                <a:ea typeface="+mn-ea"/>
                <a:cs typeface="Arial" panose="020B0604020202020204" pitchFamily="34" charset="0"/>
              </a:rPr>
              <a:t> Balance</a:t>
            </a:r>
            <a:endParaRPr lang="en-US" sz="900" b="0"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sp macro="" textlink="">
        <xdr:nvSpPr>
          <xdr:cNvPr id="27" name="TextBox 26">
            <a:extLst>
              <a:ext uri="{FF2B5EF4-FFF2-40B4-BE49-F238E27FC236}">
                <a16:creationId xmlns:a16="http://schemas.microsoft.com/office/drawing/2014/main" id="{6CCE76EE-52BB-4A49-9A5C-48B5553C9D52}"/>
              </a:ext>
            </a:extLst>
          </xdr:cNvPr>
          <xdr:cNvSpPr txBox="1"/>
        </xdr:nvSpPr>
        <xdr:spPr>
          <a:xfrm>
            <a:off x="942973" y="2014539"/>
            <a:ext cx="10096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900" b="1" i="0" u="none" strike="noStrike">
                <a:solidFill>
                  <a:schemeClr val="bg1">
                    <a:lumMod val="50000"/>
                  </a:schemeClr>
                </a:solidFill>
                <a:latin typeface="Arial" panose="020B0604020202020204" pitchFamily="34" charset="0"/>
                <a:ea typeface="+mn-ea"/>
                <a:cs typeface="Arial" panose="020B0604020202020204" pitchFamily="34" charset="0"/>
              </a:rPr>
              <a:t>Year</a:t>
            </a:r>
            <a:r>
              <a:rPr lang="en-US" sz="900" b="1" i="0" u="none" strike="noStrike" baseline="0">
                <a:solidFill>
                  <a:schemeClr val="bg1">
                    <a:lumMod val="50000"/>
                  </a:schemeClr>
                </a:solidFill>
                <a:latin typeface="Arial" panose="020B0604020202020204" pitchFamily="34" charset="0"/>
                <a:ea typeface="+mn-ea"/>
                <a:cs typeface="Arial" panose="020B0604020202020204" pitchFamily="34" charset="0"/>
              </a:rPr>
              <a:t> To Date</a:t>
            </a:r>
            <a:endParaRPr lang="en-US" sz="900" b="1"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 Table'!H6">
        <xdr:nvSpPr>
          <xdr:cNvPr id="29" name="TextBox 28">
            <a:extLst>
              <a:ext uri="{FF2B5EF4-FFF2-40B4-BE49-F238E27FC236}">
                <a16:creationId xmlns:a16="http://schemas.microsoft.com/office/drawing/2014/main" id="{BEF9E377-F2D4-446F-B9C0-1F76700BF7F2}"/>
              </a:ext>
            </a:extLst>
          </xdr:cNvPr>
          <xdr:cNvSpPr txBox="1"/>
        </xdr:nvSpPr>
        <xdr:spPr>
          <a:xfrm>
            <a:off x="1743074" y="2024064"/>
            <a:ext cx="86677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60ABF37-633B-4127-B49D-8941C4ECFA2B}" type="TxLink">
              <a:rPr lang="en-US" sz="900" b="1" i="0" u="none" strike="noStrike">
                <a:solidFill>
                  <a:schemeClr val="bg1">
                    <a:lumMod val="50000"/>
                  </a:schemeClr>
                </a:solidFill>
                <a:latin typeface="Arial"/>
                <a:ea typeface="+mn-ea"/>
                <a:cs typeface="Arial"/>
              </a:rPr>
              <a:pPr marL="0" indent="0" algn="l"/>
              <a:t>$264,193</a:t>
            </a:fld>
            <a:endParaRPr lang="en-US" sz="500" b="1"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5</xdr:col>
      <xdr:colOff>333374</xdr:colOff>
      <xdr:row>5</xdr:row>
      <xdr:rowOff>161925</xdr:rowOff>
    </xdr:from>
    <xdr:to>
      <xdr:col>7</xdr:col>
      <xdr:colOff>455718</xdr:colOff>
      <xdr:row>13</xdr:row>
      <xdr:rowOff>161925</xdr:rowOff>
    </xdr:to>
    <xdr:grpSp>
      <xdr:nvGrpSpPr>
        <xdr:cNvPr id="37" name="Group 36">
          <a:extLst>
            <a:ext uri="{FF2B5EF4-FFF2-40B4-BE49-F238E27FC236}">
              <a16:creationId xmlns:a16="http://schemas.microsoft.com/office/drawing/2014/main" id="{224DD490-99F2-68B7-02E2-D1A966E04168}"/>
            </a:ext>
          </a:extLst>
        </xdr:cNvPr>
        <xdr:cNvGrpSpPr/>
      </xdr:nvGrpSpPr>
      <xdr:grpSpPr>
        <a:xfrm>
          <a:off x="3381374" y="1114425"/>
          <a:ext cx="1341544" cy="1524000"/>
          <a:chOff x="3933824" y="1647825"/>
          <a:chExt cx="1343026" cy="1524000"/>
        </a:xfrm>
      </xdr:grpSpPr>
      <xdr:sp macro="" textlink="">
        <xdr:nvSpPr>
          <xdr:cNvPr id="32" name="Rectangle: Rounded Corners 31">
            <a:extLst>
              <a:ext uri="{FF2B5EF4-FFF2-40B4-BE49-F238E27FC236}">
                <a16:creationId xmlns:a16="http://schemas.microsoft.com/office/drawing/2014/main" id="{75904614-2F64-F517-A2B8-752DDA018FAF}"/>
              </a:ext>
            </a:extLst>
          </xdr:cNvPr>
          <xdr:cNvSpPr/>
        </xdr:nvSpPr>
        <xdr:spPr>
          <a:xfrm>
            <a:off x="3933824" y="1647825"/>
            <a:ext cx="1343026" cy="1524000"/>
          </a:xfrm>
          <a:prstGeom prst="roundRect">
            <a:avLst>
              <a:gd name="adj" fmla="val 797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22D8BB5D-8A26-4F9D-1B4B-33CFA4908253}"/>
              </a:ext>
            </a:extLst>
          </xdr:cNvPr>
          <xdr:cNvSpPr/>
        </xdr:nvSpPr>
        <xdr:spPr>
          <a:xfrm>
            <a:off x="4010026" y="1990725"/>
            <a:ext cx="647700" cy="26670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75000"/>
                  </a:schemeClr>
                </a:solidFill>
              </a:rPr>
              <a:t>Income</a:t>
            </a:r>
          </a:p>
        </xdr:txBody>
      </xdr:sp>
      <xdr:sp macro="" textlink="'Pivot Table'!B7">
        <xdr:nvSpPr>
          <xdr:cNvPr id="34" name="TextBox 33">
            <a:extLst>
              <a:ext uri="{FF2B5EF4-FFF2-40B4-BE49-F238E27FC236}">
                <a16:creationId xmlns:a16="http://schemas.microsoft.com/office/drawing/2014/main" id="{B72EE0B7-4DF4-28AA-ADFE-5C8DEFE667B1}"/>
              </a:ext>
            </a:extLst>
          </xdr:cNvPr>
          <xdr:cNvSpPr txBox="1"/>
        </xdr:nvSpPr>
        <xdr:spPr>
          <a:xfrm>
            <a:off x="3952875" y="2486025"/>
            <a:ext cx="1028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25D87AC-B5F6-4596-B5E1-B512DC1ABF17}" type="TxLink">
              <a:rPr lang="en-US" sz="1400" b="1" i="0" u="none" strike="noStrike">
                <a:solidFill>
                  <a:srgbClr val="000000"/>
                </a:solidFill>
                <a:latin typeface="Calibri"/>
                <a:cs typeface="Calibri"/>
              </a:rPr>
              <a:pPr algn="l"/>
              <a:t>$81,336</a:t>
            </a:fld>
            <a:endParaRPr lang="en-US" sz="1200"/>
          </a:p>
        </xdr:txBody>
      </xdr:sp>
      <xdr:sp macro="" textlink="'Pivot Table'!B8">
        <xdr:nvSpPr>
          <xdr:cNvPr id="36" name="TextBox 35">
            <a:extLst>
              <a:ext uri="{FF2B5EF4-FFF2-40B4-BE49-F238E27FC236}">
                <a16:creationId xmlns:a16="http://schemas.microsoft.com/office/drawing/2014/main" id="{81C38BEA-F2C1-4F8B-8522-8BF62B174C29}"/>
              </a:ext>
            </a:extLst>
          </xdr:cNvPr>
          <xdr:cNvSpPr txBox="1"/>
        </xdr:nvSpPr>
        <xdr:spPr>
          <a:xfrm>
            <a:off x="3971924" y="2733675"/>
            <a:ext cx="5810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8C4543E-42B8-4C00-83E2-C0423C54B06E}" type="TxLink">
              <a:rPr lang="en-US" sz="1200" b="0" i="0" u="none" strike="noStrike">
                <a:solidFill>
                  <a:srgbClr val="808080"/>
                </a:solidFill>
                <a:latin typeface="Calibri"/>
                <a:cs typeface="Calibri"/>
              </a:rPr>
              <a:pPr algn="l"/>
              <a:t>81%</a:t>
            </a:fld>
            <a:endParaRPr lang="en-US" sz="1200"/>
          </a:p>
        </xdr:txBody>
      </xdr:sp>
    </xdr:grpSp>
    <xdr:clientData/>
  </xdr:twoCellAnchor>
  <xdr:twoCellAnchor editAs="absolute">
    <xdr:from>
      <xdr:col>8</xdr:col>
      <xdr:colOff>196849</xdr:colOff>
      <xdr:row>5</xdr:row>
      <xdr:rowOff>161925</xdr:rowOff>
    </xdr:from>
    <xdr:to>
      <xdr:col>10</xdr:col>
      <xdr:colOff>320675</xdr:colOff>
      <xdr:row>13</xdr:row>
      <xdr:rowOff>161925</xdr:rowOff>
    </xdr:to>
    <xdr:grpSp>
      <xdr:nvGrpSpPr>
        <xdr:cNvPr id="43" name="Group 42">
          <a:extLst>
            <a:ext uri="{FF2B5EF4-FFF2-40B4-BE49-F238E27FC236}">
              <a16:creationId xmlns:a16="http://schemas.microsoft.com/office/drawing/2014/main" id="{7C1005B1-604E-4F36-986E-CFFD40555521}"/>
            </a:ext>
          </a:extLst>
        </xdr:cNvPr>
        <xdr:cNvGrpSpPr/>
      </xdr:nvGrpSpPr>
      <xdr:grpSpPr>
        <a:xfrm>
          <a:off x="5073649" y="1114425"/>
          <a:ext cx="1343026" cy="1524000"/>
          <a:chOff x="3933824" y="1647825"/>
          <a:chExt cx="1343026" cy="1524000"/>
        </a:xfrm>
      </xdr:grpSpPr>
      <xdr:sp macro="" textlink="">
        <xdr:nvSpPr>
          <xdr:cNvPr id="44" name="Rectangle: Rounded Corners 43">
            <a:extLst>
              <a:ext uri="{FF2B5EF4-FFF2-40B4-BE49-F238E27FC236}">
                <a16:creationId xmlns:a16="http://schemas.microsoft.com/office/drawing/2014/main" id="{1495394D-CECA-109A-6B79-FEF3A24F0169}"/>
              </a:ext>
            </a:extLst>
          </xdr:cNvPr>
          <xdr:cNvSpPr/>
        </xdr:nvSpPr>
        <xdr:spPr>
          <a:xfrm>
            <a:off x="3933824" y="1647825"/>
            <a:ext cx="1343026" cy="1524000"/>
          </a:xfrm>
          <a:prstGeom prst="roundRect">
            <a:avLst>
              <a:gd name="adj" fmla="val 797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a:extLst>
              <a:ext uri="{FF2B5EF4-FFF2-40B4-BE49-F238E27FC236}">
                <a16:creationId xmlns:a16="http://schemas.microsoft.com/office/drawing/2014/main" id="{D1BDA1E6-49F6-ECD3-6181-6A5277038898}"/>
              </a:ext>
            </a:extLst>
          </xdr:cNvPr>
          <xdr:cNvSpPr/>
        </xdr:nvSpPr>
        <xdr:spPr>
          <a:xfrm>
            <a:off x="4010026" y="1990725"/>
            <a:ext cx="781050" cy="266700"/>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solidFill>
              </a:rPr>
              <a:t>Expenses</a:t>
            </a:r>
          </a:p>
        </xdr:txBody>
      </xdr:sp>
      <xdr:sp macro="" textlink="'Pivot Table'!C7">
        <xdr:nvSpPr>
          <xdr:cNvPr id="46" name="TextBox 45">
            <a:extLst>
              <a:ext uri="{FF2B5EF4-FFF2-40B4-BE49-F238E27FC236}">
                <a16:creationId xmlns:a16="http://schemas.microsoft.com/office/drawing/2014/main" id="{E68578F9-15AE-C666-7845-CCF46159CE69}"/>
              </a:ext>
            </a:extLst>
          </xdr:cNvPr>
          <xdr:cNvSpPr txBox="1"/>
        </xdr:nvSpPr>
        <xdr:spPr>
          <a:xfrm>
            <a:off x="3952875" y="2486025"/>
            <a:ext cx="1028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2D4B899-647A-43FB-B9A2-504E01DAF04D}" type="TxLink">
              <a:rPr lang="en-US" sz="1200" b="1" i="0" u="none" strike="noStrike">
                <a:solidFill>
                  <a:srgbClr val="000000"/>
                </a:solidFill>
                <a:latin typeface="Calibri"/>
                <a:cs typeface="Calibri"/>
              </a:rPr>
              <a:pPr algn="l"/>
              <a:t>$19,345</a:t>
            </a:fld>
            <a:endParaRPr lang="en-US" sz="1200"/>
          </a:p>
        </xdr:txBody>
      </xdr:sp>
      <xdr:sp macro="" textlink="'Pivot Table'!C8">
        <xdr:nvSpPr>
          <xdr:cNvPr id="47" name="TextBox 46">
            <a:extLst>
              <a:ext uri="{FF2B5EF4-FFF2-40B4-BE49-F238E27FC236}">
                <a16:creationId xmlns:a16="http://schemas.microsoft.com/office/drawing/2014/main" id="{27AEFBF6-0873-2F3B-B43F-16A23AC44DDF}"/>
              </a:ext>
            </a:extLst>
          </xdr:cNvPr>
          <xdr:cNvSpPr txBox="1"/>
        </xdr:nvSpPr>
        <xdr:spPr>
          <a:xfrm>
            <a:off x="3971924" y="2733675"/>
            <a:ext cx="5810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514FC67-E592-4B65-8247-6CC6B3E63133}" type="TxLink">
              <a:rPr lang="en-US" sz="1200" b="0" i="0" u="none" strike="noStrike">
                <a:solidFill>
                  <a:srgbClr val="808080"/>
                </a:solidFill>
                <a:latin typeface="Calibri"/>
                <a:cs typeface="Calibri"/>
              </a:rPr>
              <a:pPr algn="l"/>
              <a:t>19%</a:t>
            </a:fld>
            <a:endParaRPr lang="en-US" sz="1200"/>
          </a:p>
        </xdr:txBody>
      </xdr:sp>
    </xdr:grpSp>
    <xdr:clientData/>
  </xdr:twoCellAnchor>
  <xdr:twoCellAnchor editAs="absolute">
    <xdr:from>
      <xdr:col>11</xdr:col>
      <xdr:colOff>76199</xdr:colOff>
      <xdr:row>5</xdr:row>
      <xdr:rowOff>142875</xdr:rowOff>
    </xdr:from>
    <xdr:to>
      <xdr:col>19</xdr:col>
      <xdr:colOff>428625</xdr:colOff>
      <xdr:row>14</xdr:row>
      <xdr:rowOff>0</xdr:rowOff>
    </xdr:to>
    <xdr:grpSp>
      <xdr:nvGrpSpPr>
        <xdr:cNvPr id="3" name="Group 2">
          <a:extLst>
            <a:ext uri="{FF2B5EF4-FFF2-40B4-BE49-F238E27FC236}">
              <a16:creationId xmlns:a16="http://schemas.microsoft.com/office/drawing/2014/main" id="{F90C323F-8EBB-151F-4601-0C23DE8B9723}"/>
            </a:ext>
          </a:extLst>
        </xdr:cNvPr>
        <xdr:cNvGrpSpPr/>
      </xdr:nvGrpSpPr>
      <xdr:grpSpPr>
        <a:xfrm>
          <a:off x="6781799" y="1095375"/>
          <a:ext cx="5229226" cy="1571625"/>
          <a:chOff x="6943724" y="1938337"/>
          <a:chExt cx="5229226" cy="1571625"/>
        </a:xfrm>
      </xdr:grpSpPr>
      <xdr:sp macro="" textlink="">
        <xdr:nvSpPr>
          <xdr:cNvPr id="54" name="Rectangle: Rounded Corners 53">
            <a:extLst>
              <a:ext uri="{FF2B5EF4-FFF2-40B4-BE49-F238E27FC236}">
                <a16:creationId xmlns:a16="http://schemas.microsoft.com/office/drawing/2014/main" id="{1A6CCAFA-4833-95D4-3EAC-6B25F05964FA}"/>
              </a:ext>
            </a:extLst>
          </xdr:cNvPr>
          <xdr:cNvSpPr/>
        </xdr:nvSpPr>
        <xdr:spPr>
          <a:xfrm>
            <a:off x="6943724" y="1938337"/>
            <a:ext cx="5229226" cy="1571625"/>
          </a:xfrm>
          <a:prstGeom prst="roundRect">
            <a:avLst>
              <a:gd name="adj" fmla="val 797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2" name="Group 61">
            <a:extLst>
              <a:ext uri="{FF2B5EF4-FFF2-40B4-BE49-F238E27FC236}">
                <a16:creationId xmlns:a16="http://schemas.microsoft.com/office/drawing/2014/main" id="{B2E686FA-A276-6B16-3B8E-799923BA3667}"/>
              </a:ext>
            </a:extLst>
          </xdr:cNvPr>
          <xdr:cNvGrpSpPr/>
        </xdr:nvGrpSpPr>
        <xdr:grpSpPr>
          <a:xfrm>
            <a:off x="7116774" y="1947862"/>
            <a:ext cx="4902176" cy="1562099"/>
            <a:chOff x="7884920" y="2181225"/>
            <a:chExt cx="4408366" cy="1562099"/>
          </a:xfrm>
        </xdr:grpSpPr>
        <xdr:graphicFrame macro="">
          <xdr:nvGraphicFramePr>
            <xdr:cNvPr id="59" name="Chart 58">
              <a:extLst>
                <a:ext uri="{FF2B5EF4-FFF2-40B4-BE49-F238E27FC236}">
                  <a16:creationId xmlns:a16="http://schemas.microsoft.com/office/drawing/2014/main" id="{DE827D93-13CD-4A2E-BC00-0AD36E39FCF6}"/>
                </a:ext>
              </a:extLst>
            </xdr:cNvPr>
            <xdr:cNvGraphicFramePr>
              <a:graphicFrameLocks/>
            </xdr:cNvGraphicFramePr>
          </xdr:nvGraphicFramePr>
          <xdr:xfrm>
            <a:off x="7884920" y="2181225"/>
            <a:ext cx="4394112" cy="156209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1" name="TextBox 60">
              <a:extLst>
                <a:ext uri="{FF2B5EF4-FFF2-40B4-BE49-F238E27FC236}">
                  <a16:creationId xmlns:a16="http://schemas.microsoft.com/office/drawing/2014/main" id="{2C54FA63-38F9-5643-215E-CC6260E68C45}"/>
                </a:ext>
              </a:extLst>
            </xdr:cNvPr>
            <xdr:cNvSpPr txBox="1"/>
          </xdr:nvSpPr>
          <xdr:spPr>
            <a:xfrm>
              <a:off x="11578911" y="2362200"/>
              <a:ext cx="7143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Arial" panose="020B0604020202020204" pitchFamily="34" charset="0"/>
                  <a:cs typeface="Arial" panose="020B0604020202020204" pitchFamily="34" charset="0"/>
                </a:rPr>
                <a:t>Balance</a:t>
              </a:r>
            </a:p>
          </xdr:txBody>
        </xdr:sp>
      </xdr:grpSp>
    </xdr:grpSp>
    <xdr:clientData/>
  </xdr:twoCellAnchor>
  <xdr:twoCellAnchor editAs="absolute">
    <xdr:from>
      <xdr:col>1</xdr:col>
      <xdr:colOff>38100</xdr:colOff>
      <xdr:row>9</xdr:row>
      <xdr:rowOff>47625</xdr:rowOff>
    </xdr:from>
    <xdr:to>
      <xdr:col>4</xdr:col>
      <xdr:colOff>161925</xdr:colOff>
      <xdr:row>9</xdr:row>
      <xdr:rowOff>66675</xdr:rowOff>
    </xdr:to>
    <xdr:cxnSp macro="">
      <xdr:nvCxnSpPr>
        <xdr:cNvPr id="64" name="Straight Connector 63">
          <a:extLst>
            <a:ext uri="{FF2B5EF4-FFF2-40B4-BE49-F238E27FC236}">
              <a16:creationId xmlns:a16="http://schemas.microsoft.com/office/drawing/2014/main" id="{21069AC3-3FC2-66B5-0DE3-0FB4A643ADC5}"/>
            </a:ext>
          </a:extLst>
        </xdr:cNvPr>
        <xdr:cNvCxnSpPr/>
      </xdr:nvCxnSpPr>
      <xdr:spPr>
        <a:xfrm flipV="1">
          <a:off x="647700" y="1762125"/>
          <a:ext cx="1952625" cy="1905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457198</xdr:colOff>
      <xdr:row>9</xdr:row>
      <xdr:rowOff>142875</xdr:rowOff>
    </xdr:from>
    <xdr:to>
      <xdr:col>4</xdr:col>
      <xdr:colOff>238124</xdr:colOff>
      <xdr:row>13</xdr:row>
      <xdr:rowOff>76200</xdr:rowOff>
    </xdr:to>
    <xdr:grpSp>
      <xdr:nvGrpSpPr>
        <xdr:cNvPr id="9" name="Group 8">
          <a:extLst>
            <a:ext uri="{FF2B5EF4-FFF2-40B4-BE49-F238E27FC236}">
              <a16:creationId xmlns:a16="http://schemas.microsoft.com/office/drawing/2014/main" id="{98A6335A-67C9-725E-0EE1-E148C58C3B6E}"/>
            </a:ext>
          </a:extLst>
        </xdr:cNvPr>
        <xdr:cNvGrpSpPr/>
      </xdr:nvGrpSpPr>
      <xdr:grpSpPr>
        <a:xfrm>
          <a:off x="457198" y="1857375"/>
          <a:ext cx="2219326" cy="695325"/>
          <a:chOff x="380998" y="2466975"/>
          <a:chExt cx="2219326" cy="695325"/>
        </a:xfrm>
      </xdr:grpSpPr>
      <xdr:sp macro="" textlink="'Pivot Table'!O6">
        <xdr:nvSpPr>
          <xdr:cNvPr id="67" name="TextBox 66">
            <a:extLst>
              <a:ext uri="{FF2B5EF4-FFF2-40B4-BE49-F238E27FC236}">
                <a16:creationId xmlns:a16="http://schemas.microsoft.com/office/drawing/2014/main" id="{153CE85C-EBA5-4722-B541-5702DF1B968F}"/>
              </a:ext>
            </a:extLst>
          </xdr:cNvPr>
          <xdr:cNvSpPr txBox="1"/>
        </xdr:nvSpPr>
        <xdr:spPr>
          <a:xfrm>
            <a:off x="380998" y="2895600"/>
            <a:ext cx="13525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ADEDC1B-3B98-4C1D-AD8F-4535AAADDF2C}" type="TxLink">
              <a:rPr lang="en-US" sz="1000" b="0" i="0" u="none" strike="noStrike">
                <a:solidFill>
                  <a:srgbClr val="808080"/>
                </a:solidFill>
                <a:latin typeface="Arial"/>
                <a:ea typeface="+mn-ea"/>
                <a:cs typeface="Arial"/>
              </a:rPr>
              <a:pPr marL="0" indent="0" algn="l"/>
              <a:t>Retaining Customer</a:t>
            </a:fld>
            <a:endParaRPr lang="en-US" sz="900" b="0"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 Table'!N6">
        <xdr:nvSpPr>
          <xdr:cNvPr id="69" name="TextBox 68">
            <a:extLst>
              <a:ext uri="{FF2B5EF4-FFF2-40B4-BE49-F238E27FC236}">
                <a16:creationId xmlns:a16="http://schemas.microsoft.com/office/drawing/2014/main" id="{D54B0543-509E-4268-95E7-FA881C76609C}"/>
              </a:ext>
            </a:extLst>
          </xdr:cNvPr>
          <xdr:cNvSpPr txBox="1"/>
        </xdr:nvSpPr>
        <xdr:spPr>
          <a:xfrm>
            <a:off x="380998" y="2509838"/>
            <a:ext cx="10668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DD81D63-DBC9-4E50-9F4B-A02743009E4C}" type="TxLink">
              <a:rPr lang="en-US" sz="1000" b="0" i="0" u="none" strike="noStrike">
                <a:solidFill>
                  <a:srgbClr val="808080"/>
                </a:solidFill>
                <a:latin typeface="Arial"/>
                <a:ea typeface="+mn-ea"/>
                <a:cs typeface="Arial"/>
              </a:rPr>
              <a:pPr marL="0" indent="0" algn="l"/>
              <a:t>New Customer</a:t>
            </a:fld>
            <a:endParaRPr lang="en-US" sz="900" b="0"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grpSp>
        <xdr:nvGrpSpPr>
          <xdr:cNvPr id="79" name="Group 78">
            <a:extLst>
              <a:ext uri="{FF2B5EF4-FFF2-40B4-BE49-F238E27FC236}">
                <a16:creationId xmlns:a16="http://schemas.microsoft.com/office/drawing/2014/main" id="{05085BCE-C86B-E80A-7FCF-B8A8DC8E0752}"/>
              </a:ext>
            </a:extLst>
          </xdr:cNvPr>
          <xdr:cNvGrpSpPr/>
        </xdr:nvGrpSpPr>
        <xdr:grpSpPr>
          <a:xfrm>
            <a:off x="1924049" y="2867025"/>
            <a:ext cx="676275" cy="295275"/>
            <a:chOff x="1857374" y="3590925"/>
            <a:chExt cx="676275" cy="295275"/>
          </a:xfrm>
        </xdr:grpSpPr>
        <xdr:sp macro="" textlink="">
          <xdr:nvSpPr>
            <xdr:cNvPr id="75" name="Rectangle: Rounded Corners 74">
              <a:extLst>
                <a:ext uri="{FF2B5EF4-FFF2-40B4-BE49-F238E27FC236}">
                  <a16:creationId xmlns:a16="http://schemas.microsoft.com/office/drawing/2014/main" id="{0FED7626-CEFA-46BD-B970-64716CA7C9F6}"/>
                </a:ext>
              </a:extLst>
            </xdr:cNvPr>
            <xdr:cNvSpPr/>
          </xdr:nvSpPr>
          <xdr:spPr>
            <a:xfrm>
              <a:off x="1857374" y="3590925"/>
              <a:ext cx="676275" cy="2952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O7">
          <xdr:nvSpPr>
            <xdr:cNvPr id="77" name="TextBox 76">
              <a:extLst>
                <a:ext uri="{FF2B5EF4-FFF2-40B4-BE49-F238E27FC236}">
                  <a16:creationId xmlns:a16="http://schemas.microsoft.com/office/drawing/2014/main" id="{D48DB4C6-EA57-4503-829D-C1D7858F0A7C}"/>
                </a:ext>
              </a:extLst>
            </xdr:cNvPr>
            <xdr:cNvSpPr txBox="1"/>
          </xdr:nvSpPr>
          <xdr:spPr>
            <a:xfrm>
              <a:off x="1909761" y="3590925"/>
              <a:ext cx="5715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D556F3-81B4-4DDD-A9DD-F8E20B9DFD06}" type="TxLink">
                <a:rPr lang="en-US" sz="1400" b="1" i="0" u="none" strike="noStrike">
                  <a:solidFill>
                    <a:srgbClr val="000000"/>
                  </a:solidFill>
                  <a:latin typeface="Calibri"/>
                  <a:ea typeface="+mn-ea"/>
                  <a:cs typeface="Calibri"/>
                </a:rPr>
                <a:pPr marL="0" indent="0" algn="ctr"/>
                <a:t>8</a:t>
              </a:fld>
              <a:endParaRPr lang="en-US" sz="900" b="0"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grpSp>
      <xdr:grpSp>
        <xdr:nvGrpSpPr>
          <xdr:cNvPr id="78" name="Group 77">
            <a:extLst>
              <a:ext uri="{FF2B5EF4-FFF2-40B4-BE49-F238E27FC236}">
                <a16:creationId xmlns:a16="http://schemas.microsoft.com/office/drawing/2014/main" id="{3C418262-0DE3-E529-3D4F-71D8C8FC4B82}"/>
              </a:ext>
            </a:extLst>
          </xdr:cNvPr>
          <xdr:cNvGrpSpPr/>
        </xdr:nvGrpSpPr>
        <xdr:grpSpPr>
          <a:xfrm>
            <a:off x="1924049" y="2466975"/>
            <a:ext cx="676275" cy="309563"/>
            <a:chOff x="1952625" y="2466975"/>
            <a:chExt cx="676275" cy="309563"/>
          </a:xfrm>
        </xdr:grpSpPr>
        <xdr:sp macro="" textlink="">
          <xdr:nvSpPr>
            <xdr:cNvPr id="73" name="Rectangle: Rounded Corners 72">
              <a:extLst>
                <a:ext uri="{FF2B5EF4-FFF2-40B4-BE49-F238E27FC236}">
                  <a16:creationId xmlns:a16="http://schemas.microsoft.com/office/drawing/2014/main" id="{FE1A5B72-C244-5693-D6E3-C07CA764A400}"/>
                </a:ext>
              </a:extLst>
            </xdr:cNvPr>
            <xdr:cNvSpPr/>
          </xdr:nvSpPr>
          <xdr:spPr>
            <a:xfrm>
              <a:off x="1952625" y="2481263"/>
              <a:ext cx="676275" cy="2952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N7">
          <xdr:nvSpPr>
            <xdr:cNvPr id="72" name="TextBox 71">
              <a:extLst>
                <a:ext uri="{FF2B5EF4-FFF2-40B4-BE49-F238E27FC236}">
                  <a16:creationId xmlns:a16="http://schemas.microsoft.com/office/drawing/2014/main" id="{E064C1DF-FFA4-4292-AE6D-593093435A32}"/>
                </a:ext>
              </a:extLst>
            </xdr:cNvPr>
            <xdr:cNvSpPr txBox="1"/>
          </xdr:nvSpPr>
          <xdr:spPr>
            <a:xfrm>
              <a:off x="2085974" y="2466975"/>
              <a:ext cx="40957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D7775BE-B0E5-46D5-A801-9260032ECE49}" type="TxLink">
                <a:rPr lang="en-US" sz="1600" b="1" i="0" u="none" strike="noStrike">
                  <a:solidFill>
                    <a:srgbClr val="000000"/>
                  </a:solidFill>
                  <a:latin typeface="Calibri"/>
                  <a:ea typeface="+mn-ea"/>
                  <a:cs typeface="Calibri"/>
                </a:rPr>
                <a:pPr marL="0" indent="0" algn="l"/>
                <a:t>4</a:t>
              </a:fld>
              <a:endParaRPr lang="en-US" sz="1000" b="0"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grpSp>
    </xdr:grpSp>
    <xdr:clientData/>
  </xdr:twoCellAnchor>
  <xdr:twoCellAnchor editAs="absolute">
    <xdr:from>
      <xdr:col>20</xdr:col>
      <xdr:colOff>114299</xdr:colOff>
      <xdr:row>5</xdr:row>
      <xdr:rowOff>76200</xdr:rowOff>
    </xdr:from>
    <xdr:to>
      <xdr:col>24</xdr:col>
      <xdr:colOff>266701</xdr:colOff>
      <xdr:row>15</xdr:row>
      <xdr:rowOff>161925</xdr:rowOff>
    </xdr:to>
    <xdr:grpSp>
      <xdr:nvGrpSpPr>
        <xdr:cNvPr id="119" name="Group 118">
          <a:extLst>
            <a:ext uri="{FF2B5EF4-FFF2-40B4-BE49-F238E27FC236}">
              <a16:creationId xmlns:a16="http://schemas.microsoft.com/office/drawing/2014/main" id="{3CB344E9-37A1-BAE7-E13F-61D4E17B39C4}"/>
            </a:ext>
          </a:extLst>
        </xdr:cNvPr>
        <xdr:cNvGrpSpPr/>
      </xdr:nvGrpSpPr>
      <xdr:grpSpPr>
        <a:xfrm>
          <a:off x="12306299" y="1028700"/>
          <a:ext cx="2590802" cy="1990725"/>
          <a:chOff x="12763499" y="1952625"/>
          <a:chExt cx="2590802" cy="1990725"/>
        </a:xfrm>
      </xdr:grpSpPr>
      <xdr:grpSp>
        <xdr:nvGrpSpPr>
          <xdr:cNvPr id="116" name="Group 115">
            <a:extLst>
              <a:ext uri="{FF2B5EF4-FFF2-40B4-BE49-F238E27FC236}">
                <a16:creationId xmlns:a16="http://schemas.microsoft.com/office/drawing/2014/main" id="{EA6AAEDB-B851-DFF0-0DC2-B1E9AB2EF12A}"/>
              </a:ext>
            </a:extLst>
          </xdr:cNvPr>
          <xdr:cNvGrpSpPr/>
        </xdr:nvGrpSpPr>
        <xdr:grpSpPr>
          <a:xfrm>
            <a:off x="12763499" y="1952625"/>
            <a:ext cx="2590802" cy="1990725"/>
            <a:chOff x="12763499" y="1952625"/>
            <a:chExt cx="2590802" cy="1990725"/>
          </a:xfrm>
        </xdr:grpSpPr>
        <xdr:sp macro="" textlink="">
          <xdr:nvSpPr>
            <xdr:cNvPr id="91" name="Rectangle: Rounded Corners 90">
              <a:extLst>
                <a:ext uri="{FF2B5EF4-FFF2-40B4-BE49-F238E27FC236}">
                  <a16:creationId xmlns:a16="http://schemas.microsoft.com/office/drawing/2014/main" id="{55AF2B34-B467-4CD7-B65F-9A94ECF5C3D1}"/>
                </a:ext>
              </a:extLst>
            </xdr:cNvPr>
            <xdr:cNvSpPr/>
          </xdr:nvSpPr>
          <xdr:spPr>
            <a:xfrm>
              <a:off x="12763499" y="1952625"/>
              <a:ext cx="2590802" cy="1990725"/>
            </a:xfrm>
            <a:prstGeom prst="roundRect">
              <a:avLst>
                <a:gd name="adj" fmla="val 797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TextBox 91">
              <a:extLst>
                <a:ext uri="{FF2B5EF4-FFF2-40B4-BE49-F238E27FC236}">
                  <a16:creationId xmlns:a16="http://schemas.microsoft.com/office/drawing/2014/main" id="{506178A7-F8D2-3156-D70A-6F2994BFF295}"/>
                </a:ext>
              </a:extLst>
            </xdr:cNvPr>
            <xdr:cNvSpPr txBox="1"/>
          </xdr:nvSpPr>
          <xdr:spPr>
            <a:xfrm>
              <a:off x="12858749" y="2038349"/>
              <a:ext cx="13049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Track Expenses</a:t>
              </a:r>
              <a:r>
                <a:rPr lang="en-US" sz="1200" b="0"/>
                <a:t> </a:t>
              </a:r>
            </a:p>
          </xdr:txBody>
        </xdr:sp>
        <xdr:sp macro="" textlink="'Pivot Table'!R6">
          <xdr:nvSpPr>
            <xdr:cNvPr id="93" name="TextBox 92">
              <a:extLst>
                <a:ext uri="{FF2B5EF4-FFF2-40B4-BE49-F238E27FC236}">
                  <a16:creationId xmlns:a16="http://schemas.microsoft.com/office/drawing/2014/main" id="{3A05534A-B2A4-4F50-96AC-E2F4F7F5FB6A}"/>
                </a:ext>
              </a:extLst>
            </xdr:cNvPr>
            <xdr:cNvSpPr txBox="1"/>
          </xdr:nvSpPr>
          <xdr:spPr>
            <a:xfrm>
              <a:off x="12877798" y="2324100"/>
              <a:ext cx="13049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799C3C1-CA73-4B40-B53E-0226B3FBED4E}" type="TxLink">
                <a:rPr lang="en-US" sz="1000" b="0" i="0" u="none" strike="noStrike">
                  <a:solidFill>
                    <a:srgbClr val="808080"/>
                  </a:solidFill>
                  <a:latin typeface="Arial"/>
                  <a:cs typeface="Arial"/>
                </a:rPr>
                <a:pPr/>
                <a:t>Insurance</a:t>
              </a:fld>
              <a:endParaRPr lang="en-US" sz="1200" b="0"/>
            </a:p>
          </xdr:txBody>
        </xdr:sp>
        <xdr:sp macro="" textlink="'Pivot Table'!S6">
          <xdr:nvSpPr>
            <xdr:cNvPr id="95" name="TextBox 94">
              <a:extLst>
                <a:ext uri="{FF2B5EF4-FFF2-40B4-BE49-F238E27FC236}">
                  <a16:creationId xmlns:a16="http://schemas.microsoft.com/office/drawing/2014/main" id="{10A115AA-8664-419B-A43D-EC19DEC1F4F2}"/>
                </a:ext>
              </a:extLst>
            </xdr:cNvPr>
            <xdr:cNvSpPr txBox="1"/>
          </xdr:nvSpPr>
          <xdr:spPr>
            <a:xfrm>
              <a:off x="12877798" y="2705100"/>
              <a:ext cx="13049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872D50-704D-43B2-A88D-419A6426C804}" type="TxLink">
                <a:rPr lang="en-US" sz="1000" b="0" i="0" u="none" strike="noStrike">
                  <a:solidFill>
                    <a:srgbClr val="808080"/>
                  </a:solidFill>
                  <a:latin typeface="Arial"/>
                  <a:cs typeface="Arial"/>
                </a:rPr>
                <a:pPr algn="l"/>
                <a:t>Fuel</a:t>
              </a:fld>
              <a:endParaRPr lang="en-US" sz="1200" b="0"/>
            </a:p>
          </xdr:txBody>
        </xdr:sp>
        <xdr:sp macro="" textlink="'Pivot Table'!T6">
          <xdr:nvSpPr>
            <xdr:cNvPr id="97" name="TextBox 96">
              <a:extLst>
                <a:ext uri="{FF2B5EF4-FFF2-40B4-BE49-F238E27FC236}">
                  <a16:creationId xmlns:a16="http://schemas.microsoft.com/office/drawing/2014/main" id="{45C4A017-558E-47B8-8CD0-6CE1EBE575E7}"/>
                </a:ext>
              </a:extLst>
            </xdr:cNvPr>
            <xdr:cNvSpPr txBox="1"/>
          </xdr:nvSpPr>
          <xdr:spPr>
            <a:xfrm>
              <a:off x="12877798" y="3024187"/>
              <a:ext cx="1276351"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BD8177-30D5-4355-B244-67508FAFDFB2}" type="TxLink">
                <a:rPr lang="en-US" sz="900" b="0" i="0" u="none" strike="noStrike">
                  <a:solidFill>
                    <a:srgbClr val="808080"/>
                  </a:solidFill>
                  <a:latin typeface="Arial"/>
                  <a:cs typeface="Arial"/>
                </a:rPr>
                <a:pPr algn="l"/>
                <a:t>Diesel Exhaust</a:t>
              </a:fld>
              <a:endParaRPr lang="en-US" sz="1200" b="0"/>
            </a:p>
          </xdr:txBody>
        </xdr:sp>
        <xdr:sp macro="" textlink="'Pivot Table'!U6">
          <xdr:nvSpPr>
            <xdr:cNvPr id="99" name="TextBox 98">
              <a:extLst>
                <a:ext uri="{FF2B5EF4-FFF2-40B4-BE49-F238E27FC236}">
                  <a16:creationId xmlns:a16="http://schemas.microsoft.com/office/drawing/2014/main" id="{B52D1DB8-5E9E-4BDF-92CB-F38E52B68E7D}"/>
                </a:ext>
              </a:extLst>
            </xdr:cNvPr>
            <xdr:cNvSpPr txBox="1"/>
          </xdr:nvSpPr>
          <xdr:spPr>
            <a:xfrm>
              <a:off x="12877798" y="3414712"/>
              <a:ext cx="1276351"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51EE8A6-397D-4702-B4C7-68AFF6C21DFC}" type="TxLink">
                <a:rPr lang="en-US" sz="1000" b="0" i="0" u="none" strike="noStrike">
                  <a:solidFill>
                    <a:srgbClr val="808080"/>
                  </a:solidFill>
                  <a:latin typeface="Arial"/>
                  <a:cs typeface="Arial"/>
                </a:rPr>
                <a:pPr algn="l"/>
                <a:t>Advance</a:t>
              </a:fld>
              <a:endParaRPr lang="en-US" sz="1200" b="0"/>
            </a:p>
          </xdr:txBody>
        </xdr:sp>
        <xdr:sp macro="" textlink="'Pivot Table'!R7">
          <xdr:nvSpPr>
            <xdr:cNvPr id="101" name="TextBox 100">
              <a:extLst>
                <a:ext uri="{FF2B5EF4-FFF2-40B4-BE49-F238E27FC236}">
                  <a16:creationId xmlns:a16="http://schemas.microsoft.com/office/drawing/2014/main" id="{2576A210-112B-4FAA-A7CB-611E501E190E}"/>
                </a:ext>
              </a:extLst>
            </xdr:cNvPr>
            <xdr:cNvSpPr txBox="1"/>
          </xdr:nvSpPr>
          <xdr:spPr>
            <a:xfrm>
              <a:off x="14201774" y="2324100"/>
              <a:ext cx="8572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E08E95-FEEE-4C63-8523-24763339308E}" type="TxLink">
                <a:rPr lang="en-US" sz="1400" b="1" i="0" u="none" strike="noStrike">
                  <a:solidFill>
                    <a:srgbClr val="000000"/>
                  </a:solidFill>
                  <a:latin typeface="Calibri"/>
                  <a:cs typeface="Calibri"/>
                </a:rPr>
                <a:pPr/>
                <a:t>$1,584</a:t>
              </a:fld>
              <a:endParaRPr lang="en-US" sz="1200" b="0"/>
            </a:p>
          </xdr:txBody>
        </xdr:sp>
        <xdr:sp macro="" textlink="'Pivot Table'!S7">
          <xdr:nvSpPr>
            <xdr:cNvPr id="103" name="TextBox 102">
              <a:extLst>
                <a:ext uri="{FF2B5EF4-FFF2-40B4-BE49-F238E27FC236}">
                  <a16:creationId xmlns:a16="http://schemas.microsoft.com/office/drawing/2014/main" id="{4B7C9C87-8A4A-4C7B-BD03-E5A69B9ACD0B}"/>
                </a:ext>
              </a:extLst>
            </xdr:cNvPr>
            <xdr:cNvSpPr txBox="1"/>
          </xdr:nvSpPr>
          <xdr:spPr>
            <a:xfrm>
              <a:off x="14201774" y="2695575"/>
              <a:ext cx="8001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05C3BA-CDD3-450E-8383-7B2B77781AE9}" type="TxLink">
                <a:rPr lang="en-US" sz="1400" b="1" i="0" u="none" strike="noStrike">
                  <a:solidFill>
                    <a:srgbClr val="000000"/>
                  </a:solidFill>
                  <a:latin typeface="Calibri"/>
                  <a:cs typeface="Calibri"/>
                </a:rPr>
                <a:pPr/>
                <a:t>$4,800</a:t>
              </a:fld>
              <a:endParaRPr lang="en-US" sz="1200" b="0"/>
            </a:p>
          </xdr:txBody>
        </xdr:sp>
        <xdr:sp macro="" textlink="'Pivot Table'!T7">
          <xdr:nvSpPr>
            <xdr:cNvPr id="105" name="TextBox 104">
              <a:extLst>
                <a:ext uri="{FF2B5EF4-FFF2-40B4-BE49-F238E27FC236}">
                  <a16:creationId xmlns:a16="http://schemas.microsoft.com/office/drawing/2014/main" id="{7A5A5CF2-2E45-4A38-ABE2-6D996327FB38}"/>
                </a:ext>
              </a:extLst>
            </xdr:cNvPr>
            <xdr:cNvSpPr txBox="1"/>
          </xdr:nvSpPr>
          <xdr:spPr>
            <a:xfrm>
              <a:off x="14201774" y="3057525"/>
              <a:ext cx="8667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3D2D00-2A0C-4EC6-8334-C449BB3936B1}" type="TxLink">
                <a:rPr lang="en-US" sz="1400" b="1" i="0" u="none" strike="noStrike">
                  <a:solidFill>
                    <a:srgbClr val="000000"/>
                  </a:solidFill>
                  <a:latin typeface="Calibri"/>
                  <a:cs typeface="Calibri"/>
                </a:rPr>
                <a:pPr/>
                <a:t>$600</a:t>
              </a:fld>
              <a:endParaRPr lang="en-US" sz="1200" b="0"/>
            </a:p>
          </xdr:txBody>
        </xdr:sp>
        <xdr:sp macro="" textlink="'Pivot Table'!U7">
          <xdr:nvSpPr>
            <xdr:cNvPr id="106" name="TextBox 105">
              <a:extLst>
                <a:ext uri="{FF2B5EF4-FFF2-40B4-BE49-F238E27FC236}">
                  <a16:creationId xmlns:a16="http://schemas.microsoft.com/office/drawing/2014/main" id="{6E5B8539-8801-4ADC-8D57-BC16F2503173}"/>
                </a:ext>
              </a:extLst>
            </xdr:cNvPr>
            <xdr:cNvSpPr txBox="1"/>
          </xdr:nvSpPr>
          <xdr:spPr>
            <a:xfrm>
              <a:off x="14201774" y="3448050"/>
              <a:ext cx="8382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078A0E-0E76-4F50-91B9-3FD6EA1C1397}" type="TxLink">
                <a:rPr lang="en-US" sz="1400" b="1" i="0" u="none" strike="noStrike">
                  <a:solidFill>
                    <a:srgbClr val="000000"/>
                  </a:solidFill>
                  <a:latin typeface="Calibri"/>
                  <a:cs typeface="Calibri"/>
                </a:rPr>
                <a:pPr/>
                <a:t>$3,000</a:t>
              </a:fld>
              <a:endParaRPr lang="en-US" sz="1200" b="0"/>
            </a:p>
          </xdr:txBody>
        </xdr:sp>
      </xdr:grpSp>
      <xdr:cxnSp macro="">
        <xdr:nvCxnSpPr>
          <xdr:cNvPr id="110" name="Straight Connector 109">
            <a:extLst>
              <a:ext uri="{FF2B5EF4-FFF2-40B4-BE49-F238E27FC236}">
                <a16:creationId xmlns:a16="http://schemas.microsoft.com/office/drawing/2014/main" id="{FE0E198B-F421-C67A-E679-44F596C9AC95}"/>
              </a:ext>
            </a:extLst>
          </xdr:cNvPr>
          <xdr:cNvCxnSpPr/>
        </xdr:nvCxnSpPr>
        <xdr:spPr>
          <a:xfrm flipV="1">
            <a:off x="12858750" y="2638425"/>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F2B73F2A-89C0-4347-A2B3-A8C9BCEC6D83}"/>
              </a:ext>
            </a:extLst>
          </xdr:cNvPr>
          <xdr:cNvCxnSpPr/>
        </xdr:nvCxnSpPr>
        <xdr:spPr>
          <a:xfrm flipV="1">
            <a:off x="12858749" y="3028950"/>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86A2C69B-3E5C-4F1C-9815-7D6EE6B31086}"/>
              </a:ext>
            </a:extLst>
          </xdr:cNvPr>
          <xdr:cNvCxnSpPr/>
        </xdr:nvCxnSpPr>
        <xdr:spPr>
          <a:xfrm flipV="1">
            <a:off x="12877798" y="3414712"/>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20</xdr:col>
      <xdr:colOff>104774</xdr:colOff>
      <xdr:row>16</xdr:row>
      <xdr:rowOff>76200</xdr:rowOff>
    </xdr:from>
    <xdr:to>
      <xdr:col>24</xdr:col>
      <xdr:colOff>257176</xdr:colOff>
      <xdr:row>26</xdr:row>
      <xdr:rowOff>161925</xdr:rowOff>
    </xdr:to>
    <xdr:grpSp>
      <xdr:nvGrpSpPr>
        <xdr:cNvPr id="150" name="Group 149">
          <a:extLst>
            <a:ext uri="{FF2B5EF4-FFF2-40B4-BE49-F238E27FC236}">
              <a16:creationId xmlns:a16="http://schemas.microsoft.com/office/drawing/2014/main" id="{4E179AA3-7FE7-4ACE-9922-F0058D133B6B}"/>
            </a:ext>
          </a:extLst>
        </xdr:cNvPr>
        <xdr:cNvGrpSpPr/>
      </xdr:nvGrpSpPr>
      <xdr:grpSpPr>
        <a:xfrm>
          <a:off x="12296774" y="3124200"/>
          <a:ext cx="2590802" cy="1990725"/>
          <a:chOff x="12763499" y="1952625"/>
          <a:chExt cx="2590802" cy="1990725"/>
        </a:xfrm>
      </xdr:grpSpPr>
      <xdr:grpSp>
        <xdr:nvGrpSpPr>
          <xdr:cNvPr id="151" name="Group 150">
            <a:extLst>
              <a:ext uri="{FF2B5EF4-FFF2-40B4-BE49-F238E27FC236}">
                <a16:creationId xmlns:a16="http://schemas.microsoft.com/office/drawing/2014/main" id="{A8A31D45-A0C6-7F4E-62D2-64B7781CF2F1}"/>
              </a:ext>
            </a:extLst>
          </xdr:cNvPr>
          <xdr:cNvGrpSpPr/>
        </xdr:nvGrpSpPr>
        <xdr:grpSpPr>
          <a:xfrm>
            <a:off x="12763499" y="1952625"/>
            <a:ext cx="2590802" cy="1990725"/>
            <a:chOff x="12763499" y="1952625"/>
            <a:chExt cx="2590802" cy="1990725"/>
          </a:xfrm>
        </xdr:grpSpPr>
        <xdr:sp macro="" textlink="">
          <xdr:nvSpPr>
            <xdr:cNvPr id="155" name="Rectangle: Rounded Corners 154">
              <a:extLst>
                <a:ext uri="{FF2B5EF4-FFF2-40B4-BE49-F238E27FC236}">
                  <a16:creationId xmlns:a16="http://schemas.microsoft.com/office/drawing/2014/main" id="{B2934392-0778-BA93-B927-896E29B1123B}"/>
                </a:ext>
              </a:extLst>
            </xdr:cNvPr>
            <xdr:cNvSpPr/>
          </xdr:nvSpPr>
          <xdr:spPr>
            <a:xfrm>
              <a:off x="12763499" y="1952625"/>
              <a:ext cx="2590802" cy="1990725"/>
            </a:xfrm>
            <a:prstGeom prst="roundRect">
              <a:avLst>
                <a:gd name="adj" fmla="val 797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TextBox 155">
              <a:extLst>
                <a:ext uri="{FF2B5EF4-FFF2-40B4-BE49-F238E27FC236}">
                  <a16:creationId xmlns:a16="http://schemas.microsoft.com/office/drawing/2014/main" id="{0820A5ED-FFCD-7C8E-C93E-DAAEF21F4D44}"/>
                </a:ext>
              </a:extLst>
            </xdr:cNvPr>
            <xdr:cNvSpPr txBox="1"/>
          </xdr:nvSpPr>
          <xdr:spPr>
            <a:xfrm>
              <a:off x="12858749" y="2038349"/>
              <a:ext cx="168592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Freight</a:t>
              </a:r>
              <a:r>
                <a:rPr lang="en-US" sz="1200" b="0" baseline="0">
                  <a:latin typeface="Arial" panose="020B0604020202020204" pitchFamily="34" charset="0"/>
                  <a:cs typeface="Arial" panose="020B0604020202020204" pitchFamily="34" charset="0"/>
                </a:rPr>
                <a:t> Expenses</a:t>
              </a:r>
              <a:r>
                <a:rPr lang="en-US" sz="1200" b="0"/>
                <a:t> </a:t>
              </a:r>
            </a:p>
          </xdr:txBody>
        </xdr:sp>
        <xdr:sp macro="" textlink="'Pivot Table'!X6">
          <xdr:nvSpPr>
            <xdr:cNvPr id="157" name="TextBox 156">
              <a:extLst>
                <a:ext uri="{FF2B5EF4-FFF2-40B4-BE49-F238E27FC236}">
                  <a16:creationId xmlns:a16="http://schemas.microsoft.com/office/drawing/2014/main" id="{645843CA-DC90-CC5B-BF0A-0C2CC0DFC234}"/>
                </a:ext>
              </a:extLst>
            </xdr:cNvPr>
            <xdr:cNvSpPr txBox="1"/>
          </xdr:nvSpPr>
          <xdr:spPr>
            <a:xfrm>
              <a:off x="12877798" y="2324100"/>
              <a:ext cx="13049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81EA550-E421-4E92-84CF-E797CEF32F8C}" type="TxLink">
                <a:rPr lang="en-US" sz="1000" b="0" i="0" u="none" strike="noStrike">
                  <a:solidFill>
                    <a:srgbClr val="808080"/>
                  </a:solidFill>
                  <a:latin typeface="Arial"/>
                  <a:cs typeface="Arial"/>
                </a:rPr>
                <a:pPr/>
                <a:t>Warehouse</a:t>
              </a:fld>
              <a:endParaRPr lang="en-US" sz="1200" b="0"/>
            </a:p>
          </xdr:txBody>
        </xdr:sp>
        <xdr:sp macro="" textlink="'Pivot Table'!Y6">
          <xdr:nvSpPr>
            <xdr:cNvPr id="158" name="TextBox 157">
              <a:extLst>
                <a:ext uri="{FF2B5EF4-FFF2-40B4-BE49-F238E27FC236}">
                  <a16:creationId xmlns:a16="http://schemas.microsoft.com/office/drawing/2014/main" id="{C80047E8-0A68-8CF8-1A4D-4BC202714C70}"/>
                </a:ext>
              </a:extLst>
            </xdr:cNvPr>
            <xdr:cNvSpPr txBox="1"/>
          </xdr:nvSpPr>
          <xdr:spPr>
            <a:xfrm>
              <a:off x="12877798" y="2705100"/>
              <a:ext cx="13049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691657-C051-4731-9205-8BEE6E8CDF56}" type="TxLink">
                <a:rPr lang="en-US" sz="1000" b="0" i="0" u="none" strike="noStrike">
                  <a:solidFill>
                    <a:srgbClr val="808080"/>
                  </a:solidFill>
                  <a:latin typeface="Arial"/>
                  <a:cs typeface="Arial"/>
                </a:rPr>
                <a:pPr algn="l"/>
                <a:t>Repairs</a:t>
              </a:fld>
              <a:endParaRPr lang="en-US" sz="1200" b="0"/>
            </a:p>
          </xdr:txBody>
        </xdr:sp>
        <xdr:sp macro="" textlink="'Pivot Table'!Z6">
          <xdr:nvSpPr>
            <xdr:cNvPr id="159" name="TextBox 158">
              <a:extLst>
                <a:ext uri="{FF2B5EF4-FFF2-40B4-BE49-F238E27FC236}">
                  <a16:creationId xmlns:a16="http://schemas.microsoft.com/office/drawing/2014/main" id="{DA04C79B-6AF9-5300-A5F5-B18C99ABEAAE}"/>
                </a:ext>
              </a:extLst>
            </xdr:cNvPr>
            <xdr:cNvSpPr txBox="1"/>
          </xdr:nvSpPr>
          <xdr:spPr>
            <a:xfrm>
              <a:off x="12877798" y="3024187"/>
              <a:ext cx="1276351"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85095D-0E6A-4A7E-B20E-F8602FAC5FBC}" type="TxLink">
                <a:rPr lang="en-US" sz="900" b="0" i="0" u="none" strike="noStrike">
                  <a:solidFill>
                    <a:srgbClr val="808080"/>
                  </a:solidFill>
                  <a:latin typeface="Arial"/>
                  <a:cs typeface="Arial"/>
                </a:rPr>
                <a:pPr algn="l"/>
                <a:t>Tolls</a:t>
              </a:fld>
              <a:endParaRPr lang="en-US" sz="1200" b="0"/>
            </a:p>
          </xdr:txBody>
        </xdr:sp>
        <xdr:sp macro="" textlink="'Pivot Table'!AA6">
          <xdr:nvSpPr>
            <xdr:cNvPr id="160" name="TextBox 159">
              <a:extLst>
                <a:ext uri="{FF2B5EF4-FFF2-40B4-BE49-F238E27FC236}">
                  <a16:creationId xmlns:a16="http://schemas.microsoft.com/office/drawing/2014/main" id="{5A3C5581-ACE8-F70D-0C45-1C817EC50984}"/>
                </a:ext>
              </a:extLst>
            </xdr:cNvPr>
            <xdr:cNvSpPr txBox="1"/>
          </xdr:nvSpPr>
          <xdr:spPr>
            <a:xfrm>
              <a:off x="12877798" y="3414712"/>
              <a:ext cx="1276351"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DA18233-7BDA-4BB0-BD94-EC7D0EACA88D}" type="TxLink">
                <a:rPr lang="en-US" sz="1000" b="0" i="0" u="none" strike="noStrike">
                  <a:solidFill>
                    <a:srgbClr val="808080"/>
                  </a:solidFill>
                  <a:latin typeface="Arial"/>
                  <a:cs typeface="Arial"/>
                </a:rPr>
                <a:pPr algn="l"/>
                <a:t>Funding</a:t>
              </a:fld>
              <a:endParaRPr lang="en-US" sz="1200" b="0"/>
            </a:p>
          </xdr:txBody>
        </xdr:sp>
        <xdr:sp macro="" textlink="'Pivot Table'!X7">
          <xdr:nvSpPr>
            <xdr:cNvPr id="161" name="TextBox 160">
              <a:extLst>
                <a:ext uri="{FF2B5EF4-FFF2-40B4-BE49-F238E27FC236}">
                  <a16:creationId xmlns:a16="http://schemas.microsoft.com/office/drawing/2014/main" id="{02D19E23-4162-5D3D-0901-8DD723302C7B}"/>
                </a:ext>
              </a:extLst>
            </xdr:cNvPr>
            <xdr:cNvSpPr txBox="1"/>
          </xdr:nvSpPr>
          <xdr:spPr>
            <a:xfrm>
              <a:off x="14201774" y="2324100"/>
              <a:ext cx="8572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408EF0-1541-443A-A77D-EF15B6A08546}" type="TxLink">
                <a:rPr lang="en-US" sz="1400" b="1" i="0" u="none" strike="noStrike">
                  <a:solidFill>
                    <a:srgbClr val="000000"/>
                  </a:solidFill>
                  <a:latin typeface="Calibri"/>
                  <a:cs typeface="Calibri"/>
                </a:rPr>
                <a:pPr/>
                <a:t>$1,608</a:t>
              </a:fld>
              <a:endParaRPr lang="en-US" sz="1200" b="0"/>
            </a:p>
          </xdr:txBody>
        </xdr:sp>
        <xdr:sp macro="" textlink="'Pivot Table'!Y7">
          <xdr:nvSpPr>
            <xdr:cNvPr id="162" name="TextBox 161">
              <a:extLst>
                <a:ext uri="{FF2B5EF4-FFF2-40B4-BE49-F238E27FC236}">
                  <a16:creationId xmlns:a16="http://schemas.microsoft.com/office/drawing/2014/main" id="{051B2D1A-FD13-A372-B836-22F314538C73}"/>
                </a:ext>
              </a:extLst>
            </xdr:cNvPr>
            <xdr:cNvSpPr txBox="1"/>
          </xdr:nvSpPr>
          <xdr:spPr>
            <a:xfrm>
              <a:off x="14201774" y="2695575"/>
              <a:ext cx="8001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5B5310-F208-4E0B-8F24-82600A678958}" type="TxLink">
                <a:rPr lang="en-US" sz="1400" b="1" i="0" u="none" strike="noStrike">
                  <a:solidFill>
                    <a:srgbClr val="000000"/>
                  </a:solidFill>
                  <a:latin typeface="Calibri"/>
                  <a:cs typeface="Calibri"/>
                </a:rPr>
                <a:pPr/>
                <a:t>$650</a:t>
              </a:fld>
              <a:endParaRPr lang="en-US" sz="1200" b="0"/>
            </a:p>
          </xdr:txBody>
        </xdr:sp>
        <xdr:sp macro="" textlink="'Pivot Table'!Z7">
          <xdr:nvSpPr>
            <xdr:cNvPr id="163" name="TextBox 162">
              <a:extLst>
                <a:ext uri="{FF2B5EF4-FFF2-40B4-BE49-F238E27FC236}">
                  <a16:creationId xmlns:a16="http://schemas.microsoft.com/office/drawing/2014/main" id="{0AE89D33-F1B9-F217-CB94-148F689C8CD2}"/>
                </a:ext>
              </a:extLst>
            </xdr:cNvPr>
            <xdr:cNvSpPr txBox="1"/>
          </xdr:nvSpPr>
          <xdr:spPr>
            <a:xfrm>
              <a:off x="14201774" y="3057525"/>
              <a:ext cx="8667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B1204C-AF4A-4CCE-B558-ECC24E94C2D7}" type="TxLink">
                <a:rPr lang="en-US" sz="1400" b="1" i="0" u="none" strike="noStrike">
                  <a:solidFill>
                    <a:srgbClr val="000000"/>
                  </a:solidFill>
                  <a:latin typeface="Calibri"/>
                  <a:cs typeface="Calibri"/>
                </a:rPr>
                <a:pPr/>
                <a:t>$1,608</a:t>
              </a:fld>
              <a:endParaRPr lang="en-US" sz="1200" b="0"/>
            </a:p>
          </xdr:txBody>
        </xdr:sp>
        <xdr:sp macro="" textlink="'Pivot Table'!AA7">
          <xdr:nvSpPr>
            <xdr:cNvPr id="164" name="TextBox 163">
              <a:extLst>
                <a:ext uri="{FF2B5EF4-FFF2-40B4-BE49-F238E27FC236}">
                  <a16:creationId xmlns:a16="http://schemas.microsoft.com/office/drawing/2014/main" id="{0D3EECF8-7DCD-9B2C-D053-759055332C4D}"/>
                </a:ext>
              </a:extLst>
            </xdr:cNvPr>
            <xdr:cNvSpPr txBox="1"/>
          </xdr:nvSpPr>
          <xdr:spPr>
            <a:xfrm>
              <a:off x="14201774" y="3448050"/>
              <a:ext cx="8382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BD9D5A-909F-46D2-BD05-1503FA34062E}" type="TxLink">
                <a:rPr lang="en-US" sz="1400" b="1" i="0" u="none" strike="noStrike">
                  <a:solidFill>
                    <a:srgbClr val="000000"/>
                  </a:solidFill>
                  <a:latin typeface="Calibri"/>
                  <a:cs typeface="Calibri"/>
                </a:rPr>
                <a:pPr/>
                <a:t>$72</a:t>
              </a:fld>
              <a:endParaRPr lang="en-US" sz="1200" b="0"/>
            </a:p>
          </xdr:txBody>
        </xdr:sp>
      </xdr:grpSp>
      <xdr:cxnSp macro="">
        <xdr:nvCxnSpPr>
          <xdr:cNvPr id="152" name="Straight Connector 151">
            <a:extLst>
              <a:ext uri="{FF2B5EF4-FFF2-40B4-BE49-F238E27FC236}">
                <a16:creationId xmlns:a16="http://schemas.microsoft.com/office/drawing/2014/main" id="{7B4DCC4D-5ACA-F364-CB80-F67D40A66BF5}"/>
              </a:ext>
            </a:extLst>
          </xdr:cNvPr>
          <xdr:cNvCxnSpPr/>
        </xdr:nvCxnSpPr>
        <xdr:spPr>
          <a:xfrm flipV="1">
            <a:off x="12858750" y="2638425"/>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53" name="Straight Connector 152">
            <a:extLst>
              <a:ext uri="{FF2B5EF4-FFF2-40B4-BE49-F238E27FC236}">
                <a16:creationId xmlns:a16="http://schemas.microsoft.com/office/drawing/2014/main" id="{9D7F4639-28AE-72E7-97D2-D8B96E32B02B}"/>
              </a:ext>
            </a:extLst>
          </xdr:cNvPr>
          <xdr:cNvCxnSpPr/>
        </xdr:nvCxnSpPr>
        <xdr:spPr>
          <a:xfrm flipV="1">
            <a:off x="12858749" y="3028950"/>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7AF37F2E-D356-E4B8-350C-6B41E60A7364}"/>
              </a:ext>
            </a:extLst>
          </xdr:cNvPr>
          <xdr:cNvCxnSpPr/>
        </xdr:nvCxnSpPr>
        <xdr:spPr>
          <a:xfrm flipV="1">
            <a:off x="12877798" y="3414712"/>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23</xdr:col>
      <xdr:colOff>371475</xdr:colOff>
      <xdr:row>3</xdr:row>
      <xdr:rowOff>49133</xdr:rowOff>
    </xdr:from>
    <xdr:to>
      <xdr:col>24</xdr:col>
      <xdr:colOff>171451</xdr:colOff>
      <xdr:row>5</xdr:row>
      <xdr:rowOff>39608</xdr:rowOff>
    </xdr:to>
    <xdr:grpSp>
      <xdr:nvGrpSpPr>
        <xdr:cNvPr id="14" name="Group 13">
          <a:hlinkClick xmlns:r="http://schemas.openxmlformats.org/officeDocument/2006/relationships" r:id="rId5" tooltip="Data Source"/>
          <a:extLst>
            <a:ext uri="{FF2B5EF4-FFF2-40B4-BE49-F238E27FC236}">
              <a16:creationId xmlns:a16="http://schemas.microsoft.com/office/drawing/2014/main" id="{6E6A41E1-0215-3889-08AF-5261911DEDD8}"/>
            </a:ext>
          </a:extLst>
        </xdr:cNvPr>
        <xdr:cNvGrpSpPr/>
      </xdr:nvGrpSpPr>
      <xdr:grpSpPr>
        <a:xfrm>
          <a:off x="14392275" y="620633"/>
          <a:ext cx="409576" cy="371475"/>
          <a:chOff x="14287500" y="868283"/>
          <a:chExt cx="409576" cy="371475"/>
        </a:xfrm>
      </xdr:grpSpPr>
      <xdr:sp macro="" textlink="">
        <xdr:nvSpPr>
          <xdr:cNvPr id="10" name="Rectangle: Rounded Corners 9">
            <a:extLst>
              <a:ext uri="{FF2B5EF4-FFF2-40B4-BE49-F238E27FC236}">
                <a16:creationId xmlns:a16="http://schemas.microsoft.com/office/drawing/2014/main" id="{1451FCE3-9003-0402-E750-30A3D002D87D}"/>
              </a:ext>
            </a:extLst>
          </xdr:cNvPr>
          <xdr:cNvSpPr/>
        </xdr:nvSpPr>
        <xdr:spPr>
          <a:xfrm>
            <a:off x="14287500" y="868283"/>
            <a:ext cx="409576" cy="371475"/>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pic>
        <xdr:nvPicPr>
          <xdr:cNvPr id="12" name="Picture 11">
            <a:extLst>
              <a:ext uri="{FF2B5EF4-FFF2-40B4-BE49-F238E27FC236}">
                <a16:creationId xmlns:a16="http://schemas.microsoft.com/office/drawing/2014/main" id="{C9E367D6-8DDB-AA06-C194-AF79101CA34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320838" y="882570"/>
            <a:ext cx="342900" cy="342900"/>
          </a:xfrm>
          <a:prstGeom prst="rect">
            <a:avLst/>
          </a:prstGeom>
        </xdr:spPr>
      </xdr:pic>
    </xdr:grpSp>
    <xdr:clientData/>
  </xdr:twoCellAnchor>
  <xdr:twoCellAnchor editAs="absolute">
    <xdr:from>
      <xdr:col>1</xdr:col>
      <xdr:colOff>0</xdr:colOff>
      <xdr:row>14</xdr:row>
      <xdr:rowOff>38100</xdr:rowOff>
    </xdr:from>
    <xdr:to>
      <xdr:col>4</xdr:col>
      <xdr:colOff>123825</xdr:colOff>
      <xdr:row>14</xdr:row>
      <xdr:rowOff>57150</xdr:rowOff>
    </xdr:to>
    <xdr:cxnSp macro="">
      <xdr:nvCxnSpPr>
        <xdr:cNvPr id="28" name="Straight Connector 27">
          <a:extLst>
            <a:ext uri="{FF2B5EF4-FFF2-40B4-BE49-F238E27FC236}">
              <a16:creationId xmlns:a16="http://schemas.microsoft.com/office/drawing/2014/main" id="{1D38546B-9546-493E-9FA6-0A06EB608157}"/>
            </a:ext>
          </a:extLst>
        </xdr:cNvPr>
        <xdr:cNvCxnSpPr/>
      </xdr:nvCxnSpPr>
      <xdr:spPr>
        <a:xfrm flipV="1">
          <a:off x="609600" y="2705100"/>
          <a:ext cx="1952625" cy="190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xdr:colOff>
      <xdr:row>3</xdr:row>
      <xdr:rowOff>47626</xdr:rowOff>
    </xdr:from>
    <xdr:to>
      <xdr:col>19</xdr:col>
      <xdr:colOff>457200</xdr:colOff>
      <xdr:row>5</xdr:row>
      <xdr:rowOff>28576</xdr:rowOff>
    </xdr:to>
    <mc:AlternateContent xmlns:mc="http://schemas.openxmlformats.org/markup-compatibility/2006" xmlns:a14="http://schemas.microsoft.com/office/drawing/2010/main">
      <mc:Choice Requires="a14">
        <xdr:graphicFrame macro="">
          <xdr:nvGraphicFramePr>
            <xdr:cNvPr id="20" name="Month">
              <a:extLst>
                <a:ext uri="{FF2B5EF4-FFF2-40B4-BE49-F238E27FC236}">
                  <a16:creationId xmlns:a16="http://schemas.microsoft.com/office/drawing/2014/main" id="{F3945998-8FFA-4C1E-8CA0-ADD1139E1AB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53150" y="619126"/>
              <a:ext cx="5886450" cy="36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171450</xdr:colOff>
      <xdr:row>2</xdr:row>
      <xdr:rowOff>171450</xdr:rowOff>
    </xdr:from>
    <xdr:to>
      <xdr:col>19</xdr:col>
      <xdr:colOff>85725</xdr:colOff>
      <xdr:row>3</xdr:row>
      <xdr:rowOff>180975</xdr:rowOff>
    </xdr:to>
    <xdr:grpSp>
      <xdr:nvGrpSpPr>
        <xdr:cNvPr id="113" name="Group 112">
          <a:extLst>
            <a:ext uri="{FF2B5EF4-FFF2-40B4-BE49-F238E27FC236}">
              <a16:creationId xmlns:a16="http://schemas.microsoft.com/office/drawing/2014/main" id="{66CC3F0F-1196-47FD-7F10-F772DC625A96}"/>
            </a:ext>
          </a:extLst>
        </xdr:cNvPr>
        <xdr:cNvGrpSpPr/>
      </xdr:nvGrpSpPr>
      <xdr:grpSpPr>
        <a:xfrm>
          <a:off x="6267450" y="552450"/>
          <a:ext cx="5400675" cy="200025"/>
          <a:chOff x="6486525" y="723900"/>
          <a:chExt cx="5400675" cy="323850"/>
        </a:xfrm>
      </xdr:grpSpPr>
      <xdr:sp macro="" textlink="'Pivot Table'!AO9">
        <xdr:nvSpPr>
          <xdr:cNvPr id="71" name="TextBox 70">
            <a:extLst>
              <a:ext uri="{FF2B5EF4-FFF2-40B4-BE49-F238E27FC236}">
                <a16:creationId xmlns:a16="http://schemas.microsoft.com/office/drawing/2014/main" id="{8ADF437A-DF45-1151-B746-9C87220C0897}"/>
              </a:ext>
            </a:extLst>
          </xdr:cNvPr>
          <xdr:cNvSpPr txBox="1"/>
        </xdr:nvSpPr>
        <xdr:spPr>
          <a:xfrm>
            <a:off x="648652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36F143-D9BA-4A78-A396-774671CC44D3}" type="TxLink">
              <a:rPr lang="en-US" sz="1100" b="0" i="0" u="none" strike="noStrike">
                <a:solidFill>
                  <a:srgbClr val="FF0000"/>
                </a:solidFill>
                <a:latin typeface="Calibri"/>
                <a:cs typeface="Calibri"/>
              </a:rPr>
              <a:pPr/>
              <a:t> </a:t>
            </a:fld>
            <a:endParaRPr lang="en-US" sz="1100"/>
          </a:p>
        </xdr:txBody>
      </xdr:sp>
      <xdr:sp macro="" textlink="'Pivot Table'!AO10">
        <xdr:nvSpPr>
          <xdr:cNvPr id="76" name="TextBox 75">
            <a:extLst>
              <a:ext uri="{FF2B5EF4-FFF2-40B4-BE49-F238E27FC236}">
                <a16:creationId xmlns:a16="http://schemas.microsoft.com/office/drawing/2014/main" id="{AAE5BBFD-A8C5-4AB3-92FF-C438412E54C4}"/>
              </a:ext>
            </a:extLst>
          </xdr:cNvPr>
          <xdr:cNvSpPr txBox="1"/>
        </xdr:nvSpPr>
        <xdr:spPr>
          <a:xfrm>
            <a:off x="694805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241C7F-F263-46D3-8464-A0E8B9292559}" type="TxLink">
              <a:rPr lang="en-US" sz="1100" b="0" i="0" u="none" strike="noStrike">
                <a:solidFill>
                  <a:srgbClr val="FF0000"/>
                </a:solidFill>
                <a:latin typeface="Calibri"/>
                <a:cs typeface="Calibri"/>
              </a:rPr>
              <a:pPr/>
              <a:t> </a:t>
            </a:fld>
            <a:endParaRPr lang="en-US" sz="1100"/>
          </a:p>
        </xdr:txBody>
      </xdr:sp>
      <xdr:sp macro="" textlink="'Pivot Table'!AO14">
        <xdr:nvSpPr>
          <xdr:cNvPr id="82" name="TextBox 81">
            <a:extLst>
              <a:ext uri="{FF2B5EF4-FFF2-40B4-BE49-F238E27FC236}">
                <a16:creationId xmlns:a16="http://schemas.microsoft.com/office/drawing/2014/main" id="{4E5BE626-6C94-4D59-9BD3-763B1E913592}"/>
              </a:ext>
            </a:extLst>
          </xdr:cNvPr>
          <xdr:cNvSpPr txBox="1"/>
        </xdr:nvSpPr>
        <xdr:spPr>
          <a:xfrm>
            <a:off x="879417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755BFA-D289-4A8F-86CE-6A6851F902A7}" type="TxLink">
              <a:rPr lang="en-US" sz="1100" b="0" i="0" u="none" strike="noStrike">
                <a:solidFill>
                  <a:srgbClr val="FF0000"/>
                </a:solidFill>
                <a:latin typeface="Calibri"/>
                <a:cs typeface="Calibri"/>
              </a:rPr>
              <a:pPr/>
              <a:t> </a:t>
            </a:fld>
            <a:endParaRPr lang="en-US" sz="1100"/>
          </a:p>
        </xdr:txBody>
      </xdr:sp>
      <xdr:sp macro="" textlink="'Pivot Table'!AO12">
        <xdr:nvSpPr>
          <xdr:cNvPr id="84" name="TextBox 83">
            <a:extLst>
              <a:ext uri="{FF2B5EF4-FFF2-40B4-BE49-F238E27FC236}">
                <a16:creationId xmlns:a16="http://schemas.microsoft.com/office/drawing/2014/main" id="{BC6B876B-2DC4-40B9-ABE6-1FA1E6224EB6}"/>
              </a:ext>
            </a:extLst>
          </xdr:cNvPr>
          <xdr:cNvSpPr txBox="1"/>
        </xdr:nvSpPr>
        <xdr:spPr>
          <a:xfrm>
            <a:off x="787111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CCD473-22FE-4972-9669-42BFA90D7308}" type="TxLink">
              <a:rPr lang="en-US" sz="1100" b="0" i="0" u="none" strike="noStrike">
                <a:solidFill>
                  <a:srgbClr val="FF0000"/>
                </a:solidFill>
                <a:latin typeface="Calibri"/>
                <a:cs typeface="Calibri"/>
              </a:rPr>
              <a:pPr/>
              <a:t> </a:t>
            </a:fld>
            <a:endParaRPr lang="en-US" sz="1100"/>
          </a:p>
        </xdr:txBody>
      </xdr:sp>
      <xdr:sp macro="" textlink="'Pivot Table'!AO13">
        <xdr:nvSpPr>
          <xdr:cNvPr id="86" name="TextBox 85">
            <a:extLst>
              <a:ext uri="{FF2B5EF4-FFF2-40B4-BE49-F238E27FC236}">
                <a16:creationId xmlns:a16="http://schemas.microsoft.com/office/drawing/2014/main" id="{D1BBA2EE-B424-4136-AC74-8AD5391F12A4}"/>
              </a:ext>
            </a:extLst>
          </xdr:cNvPr>
          <xdr:cNvSpPr txBox="1"/>
        </xdr:nvSpPr>
        <xdr:spPr>
          <a:xfrm>
            <a:off x="833264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17659C-3336-4827-BD3B-AA3E4703F0AC}" type="TxLink">
              <a:rPr lang="en-US" sz="1100" b="0" i="0" u="none" strike="noStrike">
                <a:solidFill>
                  <a:srgbClr val="FF0000"/>
                </a:solidFill>
                <a:latin typeface="Calibri"/>
                <a:cs typeface="Calibri"/>
              </a:rPr>
              <a:pPr/>
              <a:t> </a:t>
            </a:fld>
            <a:endParaRPr lang="en-US" sz="1100"/>
          </a:p>
        </xdr:txBody>
      </xdr:sp>
      <xdr:sp macro="" textlink="'Pivot Table'!AO11">
        <xdr:nvSpPr>
          <xdr:cNvPr id="88" name="TextBox 87">
            <a:extLst>
              <a:ext uri="{FF2B5EF4-FFF2-40B4-BE49-F238E27FC236}">
                <a16:creationId xmlns:a16="http://schemas.microsoft.com/office/drawing/2014/main" id="{F0854645-8463-41E9-8601-A1931C2A1D84}"/>
              </a:ext>
            </a:extLst>
          </xdr:cNvPr>
          <xdr:cNvSpPr txBox="1"/>
        </xdr:nvSpPr>
        <xdr:spPr>
          <a:xfrm>
            <a:off x="740958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BED1E0-099D-45A3-AD6D-B76ACCC17291}" type="TxLink">
              <a:rPr lang="en-US" sz="1100" b="0" i="0" u="none" strike="noStrike">
                <a:solidFill>
                  <a:srgbClr val="FF0000"/>
                </a:solidFill>
                <a:latin typeface="Calibri"/>
                <a:cs typeface="Calibri"/>
              </a:rPr>
              <a:pPr/>
              <a:t> </a:t>
            </a:fld>
            <a:endParaRPr lang="en-US" sz="1100"/>
          </a:p>
        </xdr:txBody>
      </xdr:sp>
      <xdr:sp macro="" textlink="'Pivot Table'!AO15">
        <xdr:nvSpPr>
          <xdr:cNvPr id="90" name="TextBox 89">
            <a:extLst>
              <a:ext uri="{FF2B5EF4-FFF2-40B4-BE49-F238E27FC236}">
                <a16:creationId xmlns:a16="http://schemas.microsoft.com/office/drawing/2014/main" id="{E030DF42-3528-4510-A0CF-727A0BEF3B63}"/>
              </a:ext>
            </a:extLst>
          </xdr:cNvPr>
          <xdr:cNvSpPr txBox="1"/>
        </xdr:nvSpPr>
        <xdr:spPr>
          <a:xfrm>
            <a:off x="925570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CA95C1-BB66-475D-B336-FC46E5EF96F7}" type="TxLink">
              <a:rPr lang="en-US" sz="1100" b="0" i="0" u="none" strike="noStrike">
                <a:solidFill>
                  <a:srgbClr val="FF0000"/>
                </a:solidFill>
                <a:latin typeface="Calibri"/>
                <a:cs typeface="Calibri"/>
              </a:rPr>
              <a:pPr/>
              <a:t>●</a:t>
            </a:fld>
            <a:endParaRPr lang="en-US" sz="1100"/>
          </a:p>
        </xdr:txBody>
      </xdr:sp>
      <xdr:sp macro="" textlink="'Pivot Table'!AO16">
        <xdr:nvSpPr>
          <xdr:cNvPr id="96" name="TextBox 95">
            <a:extLst>
              <a:ext uri="{FF2B5EF4-FFF2-40B4-BE49-F238E27FC236}">
                <a16:creationId xmlns:a16="http://schemas.microsoft.com/office/drawing/2014/main" id="{CEA15564-7DE9-49E1-B534-2804AA2722A9}"/>
              </a:ext>
            </a:extLst>
          </xdr:cNvPr>
          <xdr:cNvSpPr txBox="1"/>
        </xdr:nvSpPr>
        <xdr:spPr>
          <a:xfrm>
            <a:off x="971723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A4FE5E-8205-454B-907E-9382072FC97D}" type="TxLink">
              <a:rPr lang="en-US" sz="1100" b="0" i="0" u="none" strike="noStrike">
                <a:solidFill>
                  <a:srgbClr val="FF0000"/>
                </a:solidFill>
                <a:latin typeface="Calibri"/>
                <a:cs typeface="Calibri"/>
              </a:rPr>
              <a:pPr/>
              <a:t> </a:t>
            </a:fld>
            <a:endParaRPr lang="en-US" sz="1100"/>
          </a:p>
        </xdr:txBody>
      </xdr:sp>
      <xdr:sp macro="" textlink="'Pivot Table'!AO18">
        <xdr:nvSpPr>
          <xdr:cNvPr id="100" name="TextBox 99">
            <a:extLst>
              <a:ext uri="{FF2B5EF4-FFF2-40B4-BE49-F238E27FC236}">
                <a16:creationId xmlns:a16="http://schemas.microsoft.com/office/drawing/2014/main" id="{1DC37D8A-EC19-412F-A4BA-5C2E856A3CD9}"/>
              </a:ext>
            </a:extLst>
          </xdr:cNvPr>
          <xdr:cNvSpPr txBox="1"/>
        </xdr:nvSpPr>
        <xdr:spPr>
          <a:xfrm>
            <a:off x="1064029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56C78A-2343-4325-B2E6-CFD4328AB04D}" type="TxLink">
              <a:rPr lang="en-US" sz="1100" b="0" i="0" u="none" strike="noStrike">
                <a:solidFill>
                  <a:srgbClr val="FF0000"/>
                </a:solidFill>
                <a:latin typeface="Calibri"/>
                <a:cs typeface="Calibri"/>
              </a:rPr>
              <a:pPr/>
              <a:t> </a:t>
            </a:fld>
            <a:endParaRPr lang="en-US" sz="1100"/>
          </a:p>
        </xdr:txBody>
      </xdr:sp>
      <xdr:sp macro="" textlink="'Pivot Table'!AO17">
        <xdr:nvSpPr>
          <xdr:cNvPr id="104" name="TextBox 103">
            <a:extLst>
              <a:ext uri="{FF2B5EF4-FFF2-40B4-BE49-F238E27FC236}">
                <a16:creationId xmlns:a16="http://schemas.microsoft.com/office/drawing/2014/main" id="{364B9523-C672-41D6-BB0D-EB8073DD8397}"/>
              </a:ext>
            </a:extLst>
          </xdr:cNvPr>
          <xdr:cNvSpPr txBox="1"/>
        </xdr:nvSpPr>
        <xdr:spPr>
          <a:xfrm>
            <a:off x="1017876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ADFC6B-6CF0-4A58-9345-467AA0DA366A}" type="TxLink">
              <a:rPr lang="en-US" sz="1100" b="0" i="0" u="none" strike="noStrike">
                <a:solidFill>
                  <a:srgbClr val="FF0000"/>
                </a:solidFill>
                <a:latin typeface="Calibri"/>
                <a:cs typeface="Calibri"/>
              </a:rPr>
              <a:pPr/>
              <a:t> </a:t>
            </a:fld>
            <a:endParaRPr lang="en-US" sz="1100"/>
          </a:p>
        </xdr:txBody>
      </xdr:sp>
      <xdr:sp macro="" textlink="'Pivot Table'!AO20">
        <xdr:nvSpPr>
          <xdr:cNvPr id="108" name="TextBox 107">
            <a:extLst>
              <a:ext uri="{FF2B5EF4-FFF2-40B4-BE49-F238E27FC236}">
                <a16:creationId xmlns:a16="http://schemas.microsoft.com/office/drawing/2014/main" id="{38ABD5C7-AB2A-4607-8DDD-4C4108B41493}"/>
              </a:ext>
            </a:extLst>
          </xdr:cNvPr>
          <xdr:cNvSpPr txBox="1"/>
        </xdr:nvSpPr>
        <xdr:spPr>
          <a:xfrm>
            <a:off x="11563350"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DFB9FC-EBCD-49F9-BBFA-A86A7BE0DDD4}" type="TxLink">
              <a:rPr lang="en-US" sz="1100" b="0" i="0" u="none" strike="noStrike">
                <a:solidFill>
                  <a:srgbClr val="FF0000"/>
                </a:solidFill>
                <a:latin typeface="Calibri"/>
                <a:cs typeface="Calibri"/>
              </a:rPr>
              <a:pPr/>
              <a:t> </a:t>
            </a:fld>
            <a:endParaRPr lang="en-US" sz="1100"/>
          </a:p>
        </xdr:txBody>
      </xdr:sp>
      <xdr:sp macro="" textlink="'Pivot Table'!AO19">
        <xdr:nvSpPr>
          <xdr:cNvPr id="111" name="TextBox 110">
            <a:extLst>
              <a:ext uri="{FF2B5EF4-FFF2-40B4-BE49-F238E27FC236}">
                <a16:creationId xmlns:a16="http://schemas.microsoft.com/office/drawing/2014/main" id="{1B08952E-4FCE-4DE0-B6B5-E69EBCC9491F}"/>
              </a:ext>
            </a:extLst>
          </xdr:cNvPr>
          <xdr:cNvSpPr txBox="1"/>
        </xdr:nvSpPr>
        <xdr:spPr>
          <a:xfrm>
            <a:off x="11101825" y="723900"/>
            <a:ext cx="323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91B230-4841-485C-A748-A9877130867A}" type="TxLink">
              <a:rPr lang="en-US" sz="1100" b="0" i="0" u="none" strike="noStrike">
                <a:solidFill>
                  <a:srgbClr val="FF0000"/>
                </a:solidFill>
                <a:latin typeface="Calibri"/>
                <a:cs typeface="Calibri"/>
              </a:rPr>
              <a:pPr/>
              <a:t> </a:t>
            </a:fld>
            <a:endParaRPr lang="en-US" sz="1100"/>
          </a:p>
        </xdr:txBody>
      </xdr:sp>
    </xdr:grpSp>
    <xdr:clientData/>
  </xdr:twoCellAnchor>
  <xdr:twoCellAnchor editAs="absolute">
    <xdr:from>
      <xdr:col>5</xdr:col>
      <xdr:colOff>342899</xdr:colOff>
      <xdr:row>14</xdr:row>
      <xdr:rowOff>66675</xdr:rowOff>
    </xdr:from>
    <xdr:to>
      <xdr:col>19</xdr:col>
      <xdr:colOff>409575</xdr:colOff>
      <xdr:row>20</xdr:row>
      <xdr:rowOff>57149</xdr:rowOff>
    </xdr:to>
    <xdr:grpSp>
      <xdr:nvGrpSpPr>
        <xdr:cNvPr id="123" name="Group 122">
          <a:extLst>
            <a:ext uri="{FF2B5EF4-FFF2-40B4-BE49-F238E27FC236}">
              <a16:creationId xmlns:a16="http://schemas.microsoft.com/office/drawing/2014/main" id="{296BE5AD-23D5-A777-51E7-545199CDC5AA}"/>
            </a:ext>
          </a:extLst>
        </xdr:cNvPr>
        <xdr:cNvGrpSpPr/>
      </xdr:nvGrpSpPr>
      <xdr:grpSpPr>
        <a:xfrm>
          <a:off x="3390899" y="2733675"/>
          <a:ext cx="8601076" cy="1133474"/>
          <a:chOff x="3381374" y="3009899"/>
          <a:chExt cx="6362701" cy="1285875"/>
        </a:xfrm>
      </xdr:grpSpPr>
      <xdr:graphicFrame macro="">
        <xdr:nvGraphicFramePr>
          <xdr:cNvPr id="118" name="Chart 117">
            <a:extLst>
              <a:ext uri="{FF2B5EF4-FFF2-40B4-BE49-F238E27FC236}">
                <a16:creationId xmlns:a16="http://schemas.microsoft.com/office/drawing/2014/main" id="{28C08024-6551-4987-9F03-0C765FA78F55}"/>
              </a:ext>
            </a:extLst>
          </xdr:cNvPr>
          <xdr:cNvGraphicFramePr>
            <a:graphicFrameLocks/>
          </xdr:cNvGraphicFramePr>
        </xdr:nvGraphicFramePr>
        <xdr:xfrm>
          <a:off x="3381374" y="3009899"/>
          <a:ext cx="6362701" cy="1285875"/>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122" name="Group 121">
            <a:extLst>
              <a:ext uri="{FF2B5EF4-FFF2-40B4-BE49-F238E27FC236}">
                <a16:creationId xmlns:a16="http://schemas.microsoft.com/office/drawing/2014/main" id="{9D06159F-0F9C-45BF-AA2E-EC438C9C26A4}"/>
              </a:ext>
            </a:extLst>
          </xdr:cNvPr>
          <xdr:cNvGrpSpPr/>
        </xdr:nvGrpSpPr>
        <xdr:grpSpPr>
          <a:xfrm>
            <a:off x="3438525" y="3090862"/>
            <a:ext cx="1514475" cy="257175"/>
            <a:chOff x="1600200" y="3109912"/>
            <a:chExt cx="1514475" cy="257175"/>
          </a:xfrm>
        </xdr:grpSpPr>
        <xdr:sp macro="" textlink="">
          <xdr:nvSpPr>
            <xdr:cNvPr id="120" name="TextBox 119">
              <a:extLst>
                <a:ext uri="{FF2B5EF4-FFF2-40B4-BE49-F238E27FC236}">
                  <a16:creationId xmlns:a16="http://schemas.microsoft.com/office/drawing/2014/main" id="{C33D0BEB-E161-BB72-7A9C-3C1A8D795BB8}"/>
                </a:ext>
              </a:extLst>
            </xdr:cNvPr>
            <xdr:cNvSpPr txBox="1"/>
          </xdr:nvSpPr>
          <xdr:spPr>
            <a:xfrm>
              <a:off x="1600200" y="3133724"/>
              <a:ext cx="1514475"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Income &amp; Expenses</a:t>
              </a:r>
            </a:p>
          </xdr:txBody>
        </xdr:sp>
        <xdr:sp macro="" textlink="">
          <xdr:nvSpPr>
            <xdr:cNvPr id="121" name="Rectangle 120">
              <a:extLst>
                <a:ext uri="{FF2B5EF4-FFF2-40B4-BE49-F238E27FC236}">
                  <a16:creationId xmlns:a16="http://schemas.microsoft.com/office/drawing/2014/main" id="{8D35DC40-348E-58F2-35BF-E320D683751F}"/>
                </a:ext>
              </a:extLst>
            </xdr:cNvPr>
            <xdr:cNvSpPr/>
          </xdr:nvSpPr>
          <xdr:spPr>
            <a:xfrm>
              <a:off x="1628775" y="3109912"/>
              <a:ext cx="1002816" cy="257175"/>
            </a:xfrm>
            <a:prstGeom prst="rect">
              <a:avLst/>
            </a:prstGeom>
            <a:solidFill>
              <a:srgbClr val="404040">
                <a:alpha val="3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0</xdr:col>
      <xdr:colOff>114300</xdr:colOff>
      <xdr:row>15</xdr:row>
      <xdr:rowOff>38099</xdr:rowOff>
    </xdr:from>
    <xdr:to>
      <xdr:col>4</xdr:col>
      <xdr:colOff>552449</xdr:colOff>
      <xdr:row>26</xdr:row>
      <xdr:rowOff>28575</xdr:rowOff>
    </xdr:to>
    <xdr:grpSp>
      <xdr:nvGrpSpPr>
        <xdr:cNvPr id="170" name="Group 169">
          <a:extLst>
            <a:ext uri="{FF2B5EF4-FFF2-40B4-BE49-F238E27FC236}">
              <a16:creationId xmlns:a16="http://schemas.microsoft.com/office/drawing/2014/main" id="{DA004D8D-AEB7-7225-5028-15EA010C4564}"/>
            </a:ext>
          </a:extLst>
        </xdr:cNvPr>
        <xdr:cNvGrpSpPr/>
      </xdr:nvGrpSpPr>
      <xdr:grpSpPr>
        <a:xfrm>
          <a:off x="114300" y="2895599"/>
          <a:ext cx="2876549" cy="2085976"/>
          <a:chOff x="95250" y="2943224"/>
          <a:chExt cx="2876549" cy="2085976"/>
        </a:xfrm>
      </xdr:grpSpPr>
      <xdr:grpSp>
        <xdr:nvGrpSpPr>
          <xdr:cNvPr id="146" name="Group 145">
            <a:extLst>
              <a:ext uri="{FF2B5EF4-FFF2-40B4-BE49-F238E27FC236}">
                <a16:creationId xmlns:a16="http://schemas.microsoft.com/office/drawing/2014/main" id="{EC3BE05C-2F26-8A30-323A-161DE74F6572}"/>
              </a:ext>
            </a:extLst>
          </xdr:cNvPr>
          <xdr:cNvGrpSpPr/>
        </xdr:nvGrpSpPr>
        <xdr:grpSpPr>
          <a:xfrm>
            <a:off x="95250" y="2943224"/>
            <a:ext cx="2876549" cy="2085976"/>
            <a:chOff x="95250" y="2943224"/>
            <a:chExt cx="2876549" cy="2085976"/>
          </a:xfrm>
        </xdr:grpSpPr>
        <xdr:sp macro="" textlink="">
          <xdr:nvSpPr>
            <xdr:cNvPr id="124" name="TextBox 123">
              <a:extLst>
                <a:ext uri="{FF2B5EF4-FFF2-40B4-BE49-F238E27FC236}">
                  <a16:creationId xmlns:a16="http://schemas.microsoft.com/office/drawing/2014/main" id="{49D85B64-145A-C983-5EF0-5C1F8B31D014}"/>
                </a:ext>
              </a:extLst>
            </xdr:cNvPr>
            <xdr:cNvSpPr txBox="1"/>
          </xdr:nvSpPr>
          <xdr:spPr>
            <a:xfrm>
              <a:off x="247649" y="2943224"/>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Drivers Payroll </a:t>
              </a:r>
            </a:p>
          </xdr:txBody>
        </xdr:sp>
        <xdr:sp macro="" textlink="'Pivot Table'!AY9">
          <xdr:nvSpPr>
            <xdr:cNvPr id="125" name="TextBox 124">
              <a:extLst>
                <a:ext uri="{FF2B5EF4-FFF2-40B4-BE49-F238E27FC236}">
                  <a16:creationId xmlns:a16="http://schemas.microsoft.com/office/drawing/2014/main" id="{5F87897F-99F8-4C5A-B78A-AB7A5C120A1B}"/>
                </a:ext>
              </a:extLst>
            </xdr:cNvPr>
            <xdr:cNvSpPr txBox="1"/>
          </xdr:nvSpPr>
          <xdr:spPr>
            <a:xfrm>
              <a:off x="95250" y="354330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92C1A6-176C-4DBB-AB04-F0622D521867}" type="TxLink">
                <a:rPr lang="en-US" sz="1050" b="0" i="0" u="none" strike="noStrike">
                  <a:solidFill>
                    <a:schemeClr val="bg2">
                      <a:lumMod val="25000"/>
                    </a:schemeClr>
                  </a:solidFill>
                  <a:latin typeface="Arial"/>
                  <a:cs typeface="Arial"/>
                </a:rPr>
                <a:pPr algn="ctr"/>
                <a:t>Odometer</a:t>
              </a:fld>
              <a:endParaRPr lang="en-US" sz="1050">
                <a:solidFill>
                  <a:schemeClr val="bg2">
                    <a:lumMod val="25000"/>
                  </a:schemeClr>
                </a:solidFill>
                <a:latin typeface="Arial" panose="020B0604020202020204" pitchFamily="34" charset="0"/>
                <a:cs typeface="Arial" panose="020B0604020202020204" pitchFamily="34" charset="0"/>
              </a:endParaRPr>
            </a:p>
          </xdr:txBody>
        </xdr:sp>
        <xdr:sp macro="" textlink="'Pivot Table'!AY10">
          <xdr:nvSpPr>
            <xdr:cNvPr id="126" name="TextBox 125">
              <a:extLst>
                <a:ext uri="{FF2B5EF4-FFF2-40B4-BE49-F238E27FC236}">
                  <a16:creationId xmlns:a16="http://schemas.microsoft.com/office/drawing/2014/main" id="{49054D7A-D007-4889-BA50-27554DA8EF90}"/>
                </a:ext>
              </a:extLst>
            </xdr:cNvPr>
            <xdr:cNvSpPr txBox="1"/>
          </xdr:nvSpPr>
          <xdr:spPr>
            <a:xfrm>
              <a:off x="95250" y="33337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5CAFCA-D828-4C21-881B-0F8AC3F2EC79}" type="TxLink">
                <a:rPr lang="en-US" sz="1100" b="1" i="0" u="none" strike="noStrike">
                  <a:solidFill>
                    <a:srgbClr val="000000"/>
                  </a:solidFill>
                  <a:latin typeface="Arial"/>
                  <a:cs typeface="Arial"/>
                </a:rPr>
                <a:pPr algn="ctr"/>
                <a:t>3878</a:t>
              </a:fld>
              <a:endParaRPr lang="en-US" sz="1100">
                <a:latin typeface="Arial" panose="020B0604020202020204" pitchFamily="34" charset="0"/>
                <a:cs typeface="Arial" panose="020B0604020202020204" pitchFamily="34" charset="0"/>
              </a:endParaRPr>
            </a:p>
          </xdr:txBody>
        </xdr:sp>
        <xdr:sp macro="" textlink="'Pivot Table'!AZ9">
          <xdr:nvSpPr>
            <xdr:cNvPr id="128" name="TextBox 127">
              <a:extLst>
                <a:ext uri="{FF2B5EF4-FFF2-40B4-BE49-F238E27FC236}">
                  <a16:creationId xmlns:a16="http://schemas.microsoft.com/office/drawing/2014/main" id="{027BAE5A-606B-40D7-8E46-3AF6594088A7}"/>
                </a:ext>
              </a:extLst>
            </xdr:cNvPr>
            <xdr:cNvSpPr txBox="1"/>
          </xdr:nvSpPr>
          <xdr:spPr>
            <a:xfrm>
              <a:off x="95250" y="4162425"/>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E0EBAB-61B6-4DA9-A2B1-7E176E03878B}" type="TxLink">
                <a:rPr lang="en-US" sz="1050" b="0" i="0" u="none" strike="noStrike">
                  <a:solidFill>
                    <a:schemeClr val="bg2">
                      <a:lumMod val="25000"/>
                    </a:schemeClr>
                  </a:solidFill>
                  <a:latin typeface="Arial"/>
                  <a:cs typeface="Arial"/>
                </a:rPr>
                <a:pPr algn="ctr"/>
                <a:t>Miles</a:t>
              </a:fld>
              <a:endParaRPr lang="en-US" sz="1050">
                <a:solidFill>
                  <a:schemeClr val="bg2">
                    <a:lumMod val="25000"/>
                  </a:schemeClr>
                </a:solidFill>
                <a:latin typeface="Arial" panose="020B0604020202020204" pitchFamily="34" charset="0"/>
                <a:cs typeface="Arial" panose="020B0604020202020204" pitchFamily="34" charset="0"/>
              </a:endParaRPr>
            </a:p>
          </xdr:txBody>
        </xdr:sp>
        <xdr:sp macro="" textlink="'Pivot Table'!BA10">
          <xdr:nvSpPr>
            <xdr:cNvPr id="130" name="TextBox 129">
              <a:extLst>
                <a:ext uri="{FF2B5EF4-FFF2-40B4-BE49-F238E27FC236}">
                  <a16:creationId xmlns:a16="http://schemas.microsoft.com/office/drawing/2014/main" id="{E3E23172-B8E0-4EBE-B48F-D7C38BC185EC}"/>
                </a:ext>
              </a:extLst>
            </xdr:cNvPr>
            <xdr:cNvSpPr txBox="1"/>
          </xdr:nvSpPr>
          <xdr:spPr>
            <a:xfrm>
              <a:off x="95250" y="45529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7A9956-0B5E-49C2-AC62-44E526F76DCF}" type="TxLink">
                <a:rPr lang="en-US" sz="1100" b="1" i="0" u="none" strike="noStrike">
                  <a:solidFill>
                    <a:srgbClr val="000000"/>
                  </a:solidFill>
                  <a:latin typeface="Arial"/>
                  <a:cs typeface="Arial"/>
                </a:rPr>
                <a:pPr algn="ctr"/>
                <a:t>2927</a:t>
              </a:fld>
              <a:endParaRPr lang="en-US" sz="1100">
                <a:latin typeface="Arial" panose="020B0604020202020204" pitchFamily="34" charset="0"/>
                <a:cs typeface="Arial" panose="020B0604020202020204" pitchFamily="34" charset="0"/>
              </a:endParaRPr>
            </a:p>
          </xdr:txBody>
        </xdr:sp>
        <xdr:sp macro="" textlink="'Pivot Table'!BA9">
          <xdr:nvSpPr>
            <xdr:cNvPr id="132" name="TextBox 131">
              <a:extLst>
                <a:ext uri="{FF2B5EF4-FFF2-40B4-BE49-F238E27FC236}">
                  <a16:creationId xmlns:a16="http://schemas.microsoft.com/office/drawing/2014/main" id="{B60A265D-4301-4A62-AC83-D1B528B00307}"/>
                </a:ext>
              </a:extLst>
            </xdr:cNvPr>
            <xdr:cNvSpPr txBox="1"/>
          </xdr:nvSpPr>
          <xdr:spPr>
            <a:xfrm>
              <a:off x="95250" y="4772025"/>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361CA9-C0EC-4F07-BC55-D8BA76D8AED4}" type="TxLink">
                <a:rPr lang="en-US" sz="1050" b="0" i="0" u="none" strike="noStrike">
                  <a:solidFill>
                    <a:schemeClr val="bg2">
                      <a:lumMod val="25000"/>
                    </a:schemeClr>
                  </a:solidFill>
                  <a:latin typeface="Arial"/>
                  <a:cs typeface="Arial"/>
                </a:rPr>
                <a:pPr algn="ctr"/>
                <a:t>Rate Per Miles</a:t>
              </a:fld>
              <a:endParaRPr lang="en-US" sz="1050">
                <a:solidFill>
                  <a:schemeClr val="bg2">
                    <a:lumMod val="25000"/>
                  </a:schemeClr>
                </a:solidFill>
                <a:latin typeface="Arial" panose="020B0604020202020204" pitchFamily="34" charset="0"/>
                <a:cs typeface="Arial" panose="020B0604020202020204" pitchFamily="34" charset="0"/>
              </a:endParaRPr>
            </a:p>
          </xdr:txBody>
        </xdr:sp>
        <xdr:sp macro="" textlink="'Pivot Table'!AZ10">
          <xdr:nvSpPr>
            <xdr:cNvPr id="134" name="TextBox 133">
              <a:extLst>
                <a:ext uri="{FF2B5EF4-FFF2-40B4-BE49-F238E27FC236}">
                  <a16:creationId xmlns:a16="http://schemas.microsoft.com/office/drawing/2014/main" id="{70FA411A-F2EF-4353-A275-BAEC297FF399}"/>
                </a:ext>
              </a:extLst>
            </xdr:cNvPr>
            <xdr:cNvSpPr txBox="1"/>
          </xdr:nvSpPr>
          <xdr:spPr>
            <a:xfrm>
              <a:off x="95250" y="39814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884DB4-265F-4BA8-BAA0-B588AD681799}" type="TxLink">
                <a:rPr lang="en-US" sz="1100" b="1" i="0" u="none" strike="noStrike">
                  <a:solidFill>
                    <a:srgbClr val="000000"/>
                  </a:solidFill>
                  <a:latin typeface="Arial"/>
                  <a:cs typeface="Arial"/>
                </a:rPr>
                <a:pPr algn="ctr"/>
                <a:t>4182</a:t>
              </a:fld>
              <a:endParaRPr lang="en-US" sz="1100">
                <a:latin typeface="Arial" panose="020B0604020202020204" pitchFamily="34" charset="0"/>
                <a:cs typeface="Arial" panose="020B0604020202020204" pitchFamily="34" charset="0"/>
              </a:endParaRPr>
            </a:p>
          </xdr:txBody>
        </xdr:sp>
        <xdr:sp macro="" textlink="'Pivot Table'!BB9">
          <xdr:nvSpPr>
            <xdr:cNvPr id="136" name="TextBox 135">
              <a:extLst>
                <a:ext uri="{FF2B5EF4-FFF2-40B4-BE49-F238E27FC236}">
                  <a16:creationId xmlns:a16="http://schemas.microsoft.com/office/drawing/2014/main" id="{B9AC399F-03DE-4B96-8804-EAD554AC4E40}"/>
                </a:ext>
              </a:extLst>
            </xdr:cNvPr>
            <xdr:cNvSpPr txBox="1"/>
          </xdr:nvSpPr>
          <xdr:spPr>
            <a:xfrm>
              <a:off x="1724024" y="4162425"/>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0D5383-406E-4D86-85B9-A19195476B72}" type="TxLink">
                <a:rPr lang="en-US" sz="1050" b="0" i="0" u="none" strike="noStrike">
                  <a:solidFill>
                    <a:schemeClr val="bg2">
                      <a:lumMod val="25000"/>
                    </a:schemeClr>
                  </a:solidFill>
                  <a:latin typeface="Arial"/>
                  <a:cs typeface="Arial"/>
                </a:rPr>
                <a:pPr algn="ctr"/>
                <a:t>Extra Stops</a:t>
              </a:fld>
              <a:endParaRPr lang="en-US" sz="1050">
                <a:solidFill>
                  <a:schemeClr val="bg2">
                    <a:lumMod val="25000"/>
                  </a:schemeClr>
                </a:solidFill>
                <a:latin typeface="Arial" panose="020B0604020202020204" pitchFamily="34" charset="0"/>
                <a:cs typeface="Arial" panose="020B0604020202020204" pitchFamily="34" charset="0"/>
              </a:endParaRPr>
            </a:p>
          </xdr:txBody>
        </xdr:sp>
        <xdr:sp macro="" textlink="'Pivot Table'!BB10">
          <xdr:nvSpPr>
            <xdr:cNvPr id="138" name="TextBox 137">
              <a:extLst>
                <a:ext uri="{FF2B5EF4-FFF2-40B4-BE49-F238E27FC236}">
                  <a16:creationId xmlns:a16="http://schemas.microsoft.com/office/drawing/2014/main" id="{D0F2E202-A650-4EB9-A3EE-E50F460D260B}"/>
                </a:ext>
              </a:extLst>
            </xdr:cNvPr>
            <xdr:cNvSpPr txBox="1"/>
          </xdr:nvSpPr>
          <xdr:spPr>
            <a:xfrm>
              <a:off x="1724024" y="39814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2476EA-A705-4CCA-A42C-18349BCFF9AD}" type="TxLink">
                <a:rPr lang="en-US" sz="1100" b="1" i="0" u="none" strike="noStrike">
                  <a:solidFill>
                    <a:srgbClr val="000000"/>
                  </a:solidFill>
                  <a:latin typeface="Arial"/>
                  <a:cs typeface="Arial"/>
                </a:rPr>
                <a:pPr algn="ctr"/>
                <a:t>1300</a:t>
              </a:fld>
              <a:endParaRPr lang="en-US" sz="1100">
                <a:latin typeface="Arial" panose="020B0604020202020204" pitchFamily="34" charset="0"/>
                <a:cs typeface="Arial" panose="020B0604020202020204" pitchFamily="34" charset="0"/>
              </a:endParaRPr>
            </a:p>
          </xdr:txBody>
        </xdr:sp>
        <xdr:sp macro="" textlink="'Pivot Table'!BD10">
          <xdr:nvSpPr>
            <xdr:cNvPr id="139" name="TextBox 138">
              <a:extLst>
                <a:ext uri="{FF2B5EF4-FFF2-40B4-BE49-F238E27FC236}">
                  <a16:creationId xmlns:a16="http://schemas.microsoft.com/office/drawing/2014/main" id="{B1624D1C-0292-487B-9A80-C8F701ABE16B}"/>
                </a:ext>
              </a:extLst>
            </xdr:cNvPr>
            <xdr:cNvSpPr txBox="1"/>
          </xdr:nvSpPr>
          <xdr:spPr>
            <a:xfrm>
              <a:off x="1724024" y="45529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E5F99F-6AA9-4646-A8FC-4A87A274C69C}" type="TxLink">
                <a:rPr lang="en-US" sz="1100" b="1" i="0" u="none" strike="noStrike">
                  <a:solidFill>
                    <a:srgbClr val="000000"/>
                  </a:solidFill>
                  <a:latin typeface="Arial"/>
                  <a:cs typeface="Arial"/>
                </a:rPr>
                <a:pPr algn="ctr"/>
                <a:t>744</a:t>
              </a:fld>
              <a:endParaRPr lang="en-US" sz="1100">
                <a:latin typeface="Arial" panose="020B0604020202020204" pitchFamily="34" charset="0"/>
                <a:cs typeface="Arial" panose="020B0604020202020204" pitchFamily="34" charset="0"/>
              </a:endParaRPr>
            </a:p>
          </xdr:txBody>
        </xdr:sp>
        <xdr:sp macro="" textlink="'Pivot Table'!BD9">
          <xdr:nvSpPr>
            <xdr:cNvPr id="141" name="TextBox 140">
              <a:extLst>
                <a:ext uri="{FF2B5EF4-FFF2-40B4-BE49-F238E27FC236}">
                  <a16:creationId xmlns:a16="http://schemas.microsoft.com/office/drawing/2014/main" id="{E378579B-C328-4C6F-81A0-F7F6B8E5D38B}"/>
                </a:ext>
              </a:extLst>
            </xdr:cNvPr>
            <xdr:cNvSpPr txBox="1"/>
          </xdr:nvSpPr>
          <xdr:spPr>
            <a:xfrm>
              <a:off x="1724024" y="4772025"/>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F4EC4D-40F6-4062-878E-583209D9B744}" type="TxLink">
                <a:rPr lang="en-US" sz="1050" b="0" i="0" u="none" strike="noStrike">
                  <a:solidFill>
                    <a:schemeClr val="bg2">
                      <a:lumMod val="25000"/>
                    </a:schemeClr>
                  </a:solidFill>
                  <a:latin typeface="Arial"/>
                  <a:cs typeface="Arial"/>
                </a:rPr>
                <a:pPr algn="ctr"/>
                <a:t>Costs Driver Paid</a:t>
              </a:fld>
              <a:endParaRPr lang="en-US" sz="1050">
                <a:solidFill>
                  <a:schemeClr val="bg2">
                    <a:lumMod val="25000"/>
                  </a:schemeClr>
                </a:solidFill>
                <a:latin typeface="Arial" panose="020B0604020202020204" pitchFamily="34" charset="0"/>
                <a:cs typeface="Arial" panose="020B0604020202020204" pitchFamily="34" charset="0"/>
              </a:endParaRPr>
            </a:p>
          </xdr:txBody>
        </xdr:sp>
        <xdr:sp macro="" textlink="'Pivot Table'!BC10">
          <xdr:nvSpPr>
            <xdr:cNvPr id="143" name="TextBox 142">
              <a:extLst>
                <a:ext uri="{FF2B5EF4-FFF2-40B4-BE49-F238E27FC236}">
                  <a16:creationId xmlns:a16="http://schemas.microsoft.com/office/drawing/2014/main" id="{5898B5B9-8ACF-41E9-B151-2CA7205576FC}"/>
                </a:ext>
              </a:extLst>
            </xdr:cNvPr>
            <xdr:cNvSpPr txBox="1"/>
          </xdr:nvSpPr>
          <xdr:spPr>
            <a:xfrm>
              <a:off x="1724024" y="33337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E29554-4A67-4619-B77E-07D947E3BA67}" type="TxLink">
                <a:rPr lang="en-US" sz="1100" b="1" i="0" u="none" strike="noStrike">
                  <a:solidFill>
                    <a:srgbClr val="000000"/>
                  </a:solidFill>
                  <a:latin typeface="Arial"/>
                  <a:cs typeface="Arial"/>
                </a:rPr>
                <a:pPr algn="ctr"/>
                <a:t>328</a:t>
              </a:fld>
              <a:endParaRPr lang="en-US" sz="1100">
                <a:latin typeface="Arial" panose="020B0604020202020204" pitchFamily="34" charset="0"/>
                <a:cs typeface="Arial" panose="020B0604020202020204" pitchFamily="34" charset="0"/>
              </a:endParaRPr>
            </a:p>
          </xdr:txBody>
        </xdr:sp>
        <xdr:sp macro="" textlink="'Pivot Table'!BC9">
          <xdr:nvSpPr>
            <xdr:cNvPr id="145" name="TextBox 144">
              <a:extLst>
                <a:ext uri="{FF2B5EF4-FFF2-40B4-BE49-F238E27FC236}">
                  <a16:creationId xmlns:a16="http://schemas.microsoft.com/office/drawing/2014/main" id="{2087BD70-6B99-456E-88AC-62EDB30CD8E7}"/>
                </a:ext>
              </a:extLst>
            </xdr:cNvPr>
            <xdr:cNvSpPr txBox="1"/>
          </xdr:nvSpPr>
          <xdr:spPr>
            <a:xfrm>
              <a:off x="1724024" y="354330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0BC7E4-3A4B-4A28-B259-84D0DDCC2247}" type="TxLink">
                <a:rPr lang="en-US" sz="1050" b="0" i="0" u="none" strike="noStrike">
                  <a:solidFill>
                    <a:schemeClr val="bg2">
                      <a:lumMod val="25000"/>
                    </a:schemeClr>
                  </a:solidFill>
                  <a:latin typeface="Arial"/>
                  <a:cs typeface="Arial"/>
                </a:rPr>
                <a:pPr algn="ctr"/>
                <a:t>Extra Pay</a:t>
              </a:fld>
              <a:endParaRPr lang="en-US" sz="1050">
                <a:solidFill>
                  <a:schemeClr val="bg2">
                    <a:lumMod val="25000"/>
                  </a:schemeClr>
                </a:solidFill>
                <a:latin typeface="Arial" panose="020B0604020202020204" pitchFamily="34" charset="0"/>
                <a:cs typeface="Arial" panose="020B0604020202020204" pitchFamily="34" charset="0"/>
              </a:endParaRPr>
            </a:p>
          </xdr:txBody>
        </xdr:sp>
      </xdr:grpSp>
      <xdr:grpSp>
        <xdr:nvGrpSpPr>
          <xdr:cNvPr id="168" name="Group 167">
            <a:extLst>
              <a:ext uri="{FF2B5EF4-FFF2-40B4-BE49-F238E27FC236}">
                <a16:creationId xmlns:a16="http://schemas.microsoft.com/office/drawing/2014/main" id="{CBA230CE-179B-30B6-BB44-0ED25EC15464}"/>
              </a:ext>
            </a:extLst>
          </xdr:cNvPr>
          <xdr:cNvGrpSpPr/>
        </xdr:nvGrpSpPr>
        <xdr:grpSpPr>
          <a:xfrm>
            <a:off x="1907381" y="2978944"/>
            <a:ext cx="966787" cy="266700"/>
            <a:chOff x="1964531" y="3112294"/>
            <a:chExt cx="966787" cy="266700"/>
          </a:xfrm>
        </xdr:grpSpPr>
        <xdr:sp macro="" textlink="'Pivot Table'!AY15">
          <xdr:nvSpPr>
            <xdr:cNvPr id="148" name="TextBox 147">
              <a:extLst>
                <a:ext uri="{FF2B5EF4-FFF2-40B4-BE49-F238E27FC236}">
                  <a16:creationId xmlns:a16="http://schemas.microsoft.com/office/drawing/2014/main" id="{96EAFF6E-A744-4C8A-9D8F-5BA66C7A30CA}"/>
                </a:ext>
              </a:extLst>
            </xdr:cNvPr>
            <xdr:cNvSpPr txBox="1"/>
          </xdr:nvSpPr>
          <xdr:spPr>
            <a:xfrm>
              <a:off x="1964531" y="3117057"/>
              <a:ext cx="966787"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451FF6-5738-47BD-BCA0-BE7F3561C83F}" type="TxLink">
                <a:rPr lang="en-US" sz="1100" b="1" i="0" u="none" strike="noStrike">
                  <a:solidFill>
                    <a:schemeClr val="accent1"/>
                  </a:solidFill>
                  <a:latin typeface="Arial"/>
                  <a:cs typeface="Arial"/>
                </a:rPr>
                <a:pPr algn="ctr"/>
                <a:t>$5,299.40</a:t>
              </a:fld>
              <a:endParaRPr lang="en-US" sz="1100">
                <a:solidFill>
                  <a:schemeClr val="accent1"/>
                </a:solidFill>
                <a:latin typeface="Arial" panose="020B0604020202020204" pitchFamily="34" charset="0"/>
                <a:cs typeface="Arial" panose="020B0604020202020204" pitchFamily="34" charset="0"/>
              </a:endParaRPr>
            </a:p>
          </xdr:txBody>
        </xdr:sp>
        <xdr:sp macro="" textlink="">
          <xdr:nvSpPr>
            <xdr:cNvPr id="165" name="Rectangle 164">
              <a:extLst>
                <a:ext uri="{FF2B5EF4-FFF2-40B4-BE49-F238E27FC236}">
                  <a16:creationId xmlns:a16="http://schemas.microsoft.com/office/drawing/2014/main" id="{47EBACA9-022A-4406-A42D-09634710EE32}"/>
                </a:ext>
              </a:extLst>
            </xdr:cNvPr>
            <xdr:cNvSpPr/>
          </xdr:nvSpPr>
          <xdr:spPr>
            <a:xfrm>
              <a:off x="1966911" y="3112294"/>
              <a:ext cx="962026" cy="266700"/>
            </a:xfrm>
            <a:prstGeom prst="rect">
              <a:avLst/>
            </a:prstGeom>
            <a:solidFill>
              <a:schemeClr val="accent1">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grpSp>
    </xdr:grpSp>
    <xdr:clientData/>
  </xdr:twoCellAnchor>
  <xdr:twoCellAnchor editAs="absolute">
    <xdr:from>
      <xdr:col>0</xdr:col>
      <xdr:colOff>219075</xdr:colOff>
      <xdr:row>26</xdr:row>
      <xdr:rowOff>133350</xdr:rowOff>
    </xdr:from>
    <xdr:to>
      <xdr:col>5</xdr:col>
      <xdr:colOff>76200</xdr:colOff>
      <xdr:row>40</xdr:row>
      <xdr:rowOff>123825</xdr:rowOff>
    </xdr:to>
    <xdr:sp macro="" textlink="">
      <xdr:nvSpPr>
        <xdr:cNvPr id="171" name="Rectangle: Rounded Corners 170">
          <a:extLst>
            <a:ext uri="{FF2B5EF4-FFF2-40B4-BE49-F238E27FC236}">
              <a16:creationId xmlns:a16="http://schemas.microsoft.com/office/drawing/2014/main" id="{241D8848-5852-388A-6D6E-841F95C81498}"/>
            </a:ext>
          </a:extLst>
        </xdr:cNvPr>
        <xdr:cNvSpPr/>
      </xdr:nvSpPr>
      <xdr:spPr>
        <a:xfrm>
          <a:off x="219075" y="5086350"/>
          <a:ext cx="2905125" cy="26574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514350</xdr:colOff>
      <xdr:row>26</xdr:row>
      <xdr:rowOff>57150</xdr:rowOff>
    </xdr:from>
    <xdr:to>
      <xdr:col>4</xdr:col>
      <xdr:colOff>180975</xdr:colOff>
      <xdr:row>26</xdr:row>
      <xdr:rowOff>66675</xdr:rowOff>
    </xdr:to>
    <xdr:cxnSp macro="">
      <xdr:nvCxnSpPr>
        <xdr:cNvPr id="173" name="Straight Connector 172">
          <a:extLst>
            <a:ext uri="{FF2B5EF4-FFF2-40B4-BE49-F238E27FC236}">
              <a16:creationId xmlns:a16="http://schemas.microsoft.com/office/drawing/2014/main" id="{70844A54-96AF-452C-AB97-F930CE0C1837}"/>
            </a:ext>
          </a:extLst>
        </xdr:cNvPr>
        <xdr:cNvCxnSpPr/>
      </xdr:nvCxnSpPr>
      <xdr:spPr>
        <a:xfrm>
          <a:off x="514350" y="5010150"/>
          <a:ext cx="2105025" cy="95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552450</xdr:colOff>
      <xdr:row>26</xdr:row>
      <xdr:rowOff>161925</xdr:rowOff>
    </xdr:from>
    <xdr:to>
      <xdr:col>4</xdr:col>
      <xdr:colOff>542925</xdr:colOff>
      <xdr:row>36</xdr:row>
      <xdr:rowOff>171450</xdr:rowOff>
    </xdr:to>
    <xdr:grpSp>
      <xdr:nvGrpSpPr>
        <xdr:cNvPr id="178" name="Group 177">
          <a:extLst>
            <a:ext uri="{FF2B5EF4-FFF2-40B4-BE49-F238E27FC236}">
              <a16:creationId xmlns:a16="http://schemas.microsoft.com/office/drawing/2014/main" id="{67F12F2E-3B28-A8C9-E41A-D52E8F0834F8}"/>
            </a:ext>
          </a:extLst>
        </xdr:cNvPr>
        <xdr:cNvGrpSpPr/>
      </xdr:nvGrpSpPr>
      <xdr:grpSpPr>
        <a:xfrm>
          <a:off x="1162050" y="5114925"/>
          <a:ext cx="1819275" cy="1914525"/>
          <a:chOff x="1114425" y="5229225"/>
          <a:chExt cx="1819275" cy="1914525"/>
        </a:xfrm>
      </xdr:grpSpPr>
      <mc:AlternateContent xmlns:mc="http://schemas.openxmlformats.org/markup-compatibility/2006" xmlns:a14="http://schemas.microsoft.com/office/drawing/2010/main">
        <mc:Choice Requires="a14">
          <xdr:graphicFrame macro="">
            <xdr:nvGraphicFramePr>
              <xdr:cNvPr id="176" name="Driver Name">
                <a:extLst>
                  <a:ext uri="{FF2B5EF4-FFF2-40B4-BE49-F238E27FC236}">
                    <a16:creationId xmlns:a16="http://schemas.microsoft.com/office/drawing/2014/main" id="{8E6F8788-7A4A-468E-A981-91439A0DD270}"/>
                  </a:ext>
                </a:extLst>
              </xdr:cNvPr>
              <xdr:cNvGraphicFramePr/>
            </xdr:nvGraphicFramePr>
            <xdr:xfrm>
              <a:off x="1114425" y="5229225"/>
              <a:ext cx="1819275" cy="1914525"/>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162050" y="5114925"/>
                <a:ext cx="1819275"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7" name="Rectangle 176">
            <a:extLst>
              <a:ext uri="{FF2B5EF4-FFF2-40B4-BE49-F238E27FC236}">
                <a16:creationId xmlns:a16="http://schemas.microsoft.com/office/drawing/2014/main" id="{255958DF-6931-C4B6-7D92-CED0AC6C92AC}"/>
              </a:ext>
            </a:extLst>
          </xdr:cNvPr>
          <xdr:cNvSpPr/>
        </xdr:nvSpPr>
        <xdr:spPr>
          <a:xfrm>
            <a:off x="2657476" y="5314950"/>
            <a:ext cx="228600" cy="171449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600075</xdr:colOff>
      <xdr:row>27</xdr:row>
      <xdr:rowOff>160464</xdr:rowOff>
    </xdr:from>
    <xdr:to>
      <xdr:col>1</xdr:col>
      <xdr:colOff>450366</xdr:colOff>
      <xdr:row>36</xdr:row>
      <xdr:rowOff>167593</xdr:rowOff>
    </xdr:to>
    <xdr:grpSp>
      <xdr:nvGrpSpPr>
        <xdr:cNvPr id="183" name="Group 182">
          <a:extLst>
            <a:ext uri="{FF2B5EF4-FFF2-40B4-BE49-F238E27FC236}">
              <a16:creationId xmlns:a16="http://schemas.microsoft.com/office/drawing/2014/main" id="{59F6EC57-CCEB-C039-D39C-30758EED0745}"/>
            </a:ext>
          </a:extLst>
        </xdr:cNvPr>
        <xdr:cNvGrpSpPr/>
      </xdr:nvGrpSpPr>
      <xdr:grpSpPr>
        <a:xfrm>
          <a:off x="600075" y="5303964"/>
          <a:ext cx="459891" cy="1721629"/>
          <a:chOff x="600075" y="5303964"/>
          <a:chExt cx="459891" cy="1721629"/>
        </a:xfrm>
      </xdr:grpSpPr>
      <xdr:pic>
        <xdr:nvPicPr>
          <xdr:cNvPr id="179" name="Picture 178">
            <a:extLst>
              <a:ext uri="{FF2B5EF4-FFF2-40B4-BE49-F238E27FC236}">
                <a16:creationId xmlns:a16="http://schemas.microsoft.com/office/drawing/2014/main" id="{79765B8B-8EA8-4BCD-9462-56C7C8821C3D}"/>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42534" t="3709" r="37466" b="72799"/>
          <a:stretch/>
        </xdr:blipFill>
        <xdr:spPr>
          <a:xfrm>
            <a:off x="619125" y="5767450"/>
            <a:ext cx="415089" cy="420624"/>
          </a:xfrm>
          <a:prstGeom prst="ellipse">
            <a:avLst/>
          </a:prstGeom>
        </xdr:spPr>
      </xdr:pic>
      <xdr:pic>
        <xdr:nvPicPr>
          <xdr:cNvPr id="180" name="Picture 179">
            <a:extLst>
              <a:ext uri="{FF2B5EF4-FFF2-40B4-BE49-F238E27FC236}">
                <a16:creationId xmlns:a16="http://schemas.microsoft.com/office/drawing/2014/main" id="{874072D6-E6B3-4DD4-8825-A0CAE96274CC}"/>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24534" t="3543" r="40666" b="61287"/>
          <a:stretch/>
        </xdr:blipFill>
        <xdr:spPr>
          <a:xfrm>
            <a:off x="600075" y="5303964"/>
            <a:ext cx="409575" cy="420560"/>
          </a:xfrm>
          <a:prstGeom prst="ellipse">
            <a:avLst/>
          </a:prstGeom>
        </xdr:spPr>
      </xdr:pic>
      <xdr:pic>
        <xdr:nvPicPr>
          <xdr:cNvPr id="181" name="Picture 180">
            <a:extLst>
              <a:ext uri="{FF2B5EF4-FFF2-40B4-BE49-F238E27FC236}">
                <a16:creationId xmlns:a16="http://schemas.microsoft.com/office/drawing/2014/main" id="{A92A49EC-C461-449B-97DA-202FFA087B60}"/>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41333" r="39201" b="78827"/>
          <a:stretch/>
        </xdr:blipFill>
        <xdr:spPr>
          <a:xfrm>
            <a:off x="628650" y="6231000"/>
            <a:ext cx="431316" cy="384048"/>
          </a:xfrm>
          <a:prstGeom prst="ellipse">
            <a:avLst/>
          </a:prstGeom>
        </xdr:spPr>
      </xdr:pic>
      <xdr:pic>
        <xdr:nvPicPr>
          <xdr:cNvPr id="182" name="Picture 181">
            <a:extLst>
              <a:ext uri="{FF2B5EF4-FFF2-40B4-BE49-F238E27FC236}">
                <a16:creationId xmlns:a16="http://schemas.microsoft.com/office/drawing/2014/main" id="{1F9CB1B2-966D-4302-ACD7-5EED067B3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7601" t="-405" r="39599" b="71390"/>
          <a:stretch/>
        </xdr:blipFill>
        <xdr:spPr>
          <a:xfrm>
            <a:off x="600075" y="6657975"/>
            <a:ext cx="420624" cy="367618"/>
          </a:xfrm>
          <a:prstGeom prst="ellipse">
            <a:avLst/>
          </a:prstGeom>
        </xdr:spPr>
      </xdr:pic>
    </xdr:grpSp>
    <xdr:clientData/>
  </xdr:twoCellAnchor>
  <xdr:twoCellAnchor editAs="absolute">
    <xdr:from>
      <xdr:col>11</xdr:col>
      <xdr:colOff>142875</xdr:colOff>
      <xdr:row>21</xdr:row>
      <xdr:rowOff>28575</xdr:rowOff>
    </xdr:from>
    <xdr:to>
      <xdr:col>19</xdr:col>
      <xdr:colOff>400050</xdr:colOff>
      <xdr:row>38</xdr:row>
      <xdr:rowOff>66675</xdr:rowOff>
    </xdr:to>
    <xdr:sp macro="" textlink="">
      <xdr:nvSpPr>
        <xdr:cNvPr id="186" name="Rectangle 185">
          <a:extLst>
            <a:ext uri="{FF2B5EF4-FFF2-40B4-BE49-F238E27FC236}">
              <a16:creationId xmlns:a16="http://schemas.microsoft.com/office/drawing/2014/main" id="{2A7609D0-4814-41C0-8517-7BB6F0C77D24}"/>
            </a:ext>
          </a:extLst>
        </xdr:cNvPr>
        <xdr:cNvSpPr/>
      </xdr:nvSpPr>
      <xdr:spPr>
        <a:xfrm>
          <a:off x="6848475" y="4029075"/>
          <a:ext cx="5133975" cy="32766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9524</xdr:colOff>
      <xdr:row>23</xdr:row>
      <xdr:rowOff>114300</xdr:rowOff>
    </xdr:from>
    <xdr:to>
      <xdr:col>18</xdr:col>
      <xdr:colOff>466725</xdr:colOff>
      <xdr:row>36</xdr:row>
      <xdr:rowOff>142874</xdr:rowOff>
    </xdr:to>
    <xdr:grpSp>
      <xdr:nvGrpSpPr>
        <xdr:cNvPr id="192" name="Group 191">
          <a:extLst>
            <a:ext uri="{FF2B5EF4-FFF2-40B4-BE49-F238E27FC236}">
              <a16:creationId xmlns:a16="http://schemas.microsoft.com/office/drawing/2014/main" id="{68A1F3D5-4BFB-0AA8-7226-1981ABB4F981}"/>
            </a:ext>
          </a:extLst>
        </xdr:cNvPr>
        <xdr:cNvGrpSpPr/>
      </xdr:nvGrpSpPr>
      <xdr:grpSpPr>
        <a:xfrm>
          <a:off x="7324724" y="4495800"/>
          <a:ext cx="4114801" cy="2505074"/>
          <a:chOff x="7286624" y="4598669"/>
          <a:chExt cx="4114801" cy="2926081"/>
        </a:xfrm>
      </xdr:grpSpPr>
      <xdr:sp macro="" textlink="">
        <xdr:nvSpPr>
          <xdr:cNvPr id="189" name="Arrow: Bent 188">
            <a:extLst>
              <a:ext uri="{FF2B5EF4-FFF2-40B4-BE49-F238E27FC236}">
                <a16:creationId xmlns:a16="http://schemas.microsoft.com/office/drawing/2014/main" id="{0725CBAC-08EA-9B2C-62D5-A7DAB54A5B88}"/>
              </a:ext>
            </a:extLst>
          </xdr:cNvPr>
          <xdr:cNvSpPr/>
        </xdr:nvSpPr>
        <xdr:spPr>
          <a:xfrm rot="16200000">
            <a:off x="6417944" y="5467349"/>
            <a:ext cx="2926080" cy="1188720"/>
          </a:xfrm>
          <a:prstGeom prst="bentArrow">
            <a:avLst>
              <a:gd name="adj1" fmla="val 1531"/>
              <a:gd name="adj2" fmla="val 1020"/>
              <a:gd name="adj3" fmla="val 0"/>
              <a:gd name="adj4" fmla="val 43750"/>
            </a:avLst>
          </a:prstGeom>
          <a:noFill/>
          <a:ln w="19050">
            <a:solidFill>
              <a:schemeClr val="accent1">
                <a:lumMod val="50000"/>
                <a:alpha val="6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91" name="Arrow: Bent 190">
            <a:extLst>
              <a:ext uri="{FF2B5EF4-FFF2-40B4-BE49-F238E27FC236}">
                <a16:creationId xmlns:a16="http://schemas.microsoft.com/office/drawing/2014/main" id="{8CAA8FCC-6F04-411A-A3C1-834898BEF256}"/>
              </a:ext>
            </a:extLst>
          </xdr:cNvPr>
          <xdr:cNvSpPr/>
        </xdr:nvSpPr>
        <xdr:spPr>
          <a:xfrm rot="10800000">
            <a:off x="8475345" y="6336030"/>
            <a:ext cx="2926080" cy="1188720"/>
          </a:xfrm>
          <a:prstGeom prst="bentArrow">
            <a:avLst>
              <a:gd name="adj1" fmla="val 1531"/>
              <a:gd name="adj2" fmla="val 1020"/>
              <a:gd name="adj3" fmla="val 0"/>
              <a:gd name="adj4" fmla="val 43750"/>
            </a:avLst>
          </a:prstGeom>
          <a:noFill/>
          <a:ln w="19050">
            <a:solidFill>
              <a:schemeClr val="accent1">
                <a:lumMod val="50000"/>
                <a:alpha val="6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absolute">
    <xdr:from>
      <xdr:col>12</xdr:col>
      <xdr:colOff>571500</xdr:colOff>
      <xdr:row>35</xdr:row>
      <xdr:rowOff>152400</xdr:rowOff>
    </xdr:from>
    <xdr:to>
      <xdr:col>15</xdr:col>
      <xdr:colOff>180975</xdr:colOff>
      <xdr:row>37</xdr:row>
      <xdr:rowOff>57150</xdr:rowOff>
    </xdr:to>
    <xdr:sp macro="" textlink="'Pivot Table'!BR9">
      <xdr:nvSpPr>
        <xdr:cNvPr id="195" name="Rectangle 194">
          <a:extLst>
            <a:ext uri="{FF2B5EF4-FFF2-40B4-BE49-F238E27FC236}">
              <a16:creationId xmlns:a16="http://schemas.microsoft.com/office/drawing/2014/main" id="{A72983CE-7C4C-4B7A-B209-4EDD42C7E073}"/>
            </a:ext>
          </a:extLst>
        </xdr:cNvPr>
        <xdr:cNvSpPr/>
      </xdr:nvSpPr>
      <xdr:spPr>
        <a:xfrm>
          <a:off x="7886700" y="6819900"/>
          <a:ext cx="1438275" cy="285750"/>
        </a:xfrm>
        <a:prstGeom prst="rect">
          <a:avLst/>
        </a:prstGeom>
        <a:solidFill>
          <a:schemeClr val="bg2">
            <a:alpha val="9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339DE0FE-77F5-4172-966E-C4186BEAA538}" type="TxLink">
            <a:rPr lang="en-US" sz="1100" b="0" i="0" u="none" strike="noStrike">
              <a:solidFill>
                <a:schemeClr val="bg2">
                  <a:lumMod val="10000"/>
                </a:schemeClr>
              </a:solidFill>
              <a:latin typeface="Arial" panose="020B0604020202020204" pitchFamily="34" charset="0"/>
              <a:cs typeface="Arial" panose="020B0604020202020204" pitchFamily="34" charset="0"/>
            </a:rPr>
            <a:pPr algn="r"/>
            <a:t>ERE Stage</a:t>
          </a:fld>
          <a:endParaRPr lang="en-US" sz="11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editAs="absolute">
    <xdr:from>
      <xdr:col>11</xdr:col>
      <xdr:colOff>323851</xdr:colOff>
      <xdr:row>29</xdr:row>
      <xdr:rowOff>104775</xdr:rowOff>
    </xdr:from>
    <xdr:to>
      <xdr:col>15</xdr:col>
      <xdr:colOff>57150</xdr:colOff>
      <xdr:row>31</xdr:row>
      <xdr:rowOff>9525</xdr:rowOff>
    </xdr:to>
    <xdr:sp macro="" textlink="'Pivot Table'!BQ9">
      <xdr:nvSpPr>
        <xdr:cNvPr id="197" name="Rectangle 196">
          <a:extLst>
            <a:ext uri="{FF2B5EF4-FFF2-40B4-BE49-F238E27FC236}">
              <a16:creationId xmlns:a16="http://schemas.microsoft.com/office/drawing/2014/main" id="{0B831165-49CB-4A38-B5A8-39F207C92508}"/>
            </a:ext>
          </a:extLst>
        </xdr:cNvPr>
        <xdr:cNvSpPr/>
      </xdr:nvSpPr>
      <xdr:spPr>
        <a:xfrm>
          <a:off x="7029451" y="5629275"/>
          <a:ext cx="2171699" cy="285750"/>
        </a:xfrm>
        <a:prstGeom prst="rect">
          <a:avLst/>
        </a:prstGeom>
        <a:solidFill>
          <a:schemeClr val="bg2">
            <a:alpha val="9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6938667-ABFA-4D43-8B27-E3DDAE8A7F91}" type="TxLink">
            <a:rPr lang="en-US" sz="1100" b="0" i="0" u="none" strike="noStrike">
              <a:solidFill>
                <a:schemeClr val="bg2">
                  <a:lumMod val="10000"/>
                </a:schemeClr>
              </a:solidFill>
              <a:latin typeface="Arial" panose="020B0604020202020204" pitchFamily="34" charset="0"/>
              <a:cs typeface="Arial" panose="020B0604020202020204" pitchFamily="34" charset="0"/>
            </a:rPr>
            <a:pPr algn="r"/>
            <a:t>Shipment cost sub-items</a:t>
          </a:fld>
          <a:endParaRPr lang="en-US" sz="11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editAs="absolute">
    <xdr:from>
      <xdr:col>15</xdr:col>
      <xdr:colOff>400050</xdr:colOff>
      <xdr:row>36</xdr:row>
      <xdr:rowOff>0</xdr:rowOff>
    </xdr:from>
    <xdr:to>
      <xdr:col>17</xdr:col>
      <xdr:colOff>590550</xdr:colOff>
      <xdr:row>37</xdr:row>
      <xdr:rowOff>95250</xdr:rowOff>
    </xdr:to>
    <xdr:sp macro="" textlink="'Pivot Table'!BS9">
      <xdr:nvSpPr>
        <xdr:cNvPr id="199" name="Rectangle 198">
          <a:extLst>
            <a:ext uri="{FF2B5EF4-FFF2-40B4-BE49-F238E27FC236}">
              <a16:creationId xmlns:a16="http://schemas.microsoft.com/office/drawing/2014/main" id="{5FFDB43C-BF5C-4C16-9442-443E6B81355C}"/>
            </a:ext>
          </a:extLst>
        </xdr:cNvPr>
        <xdr:cNvSpPr/>
      </xdr:nvSpPr>
      <xdr:spPr>
        <a:xfrm>
          <a:off x="9544050" y="6858000"/>
          <a:ext cx="1409700" cy="285750"/>
        </a:xfrm>
        <a:prstGeom prst="rect">
          <a:avLst/>
        </a:prstGeom>
        <a:solidFill>
          <a:schemeClr val="bg2">
            <a:alpha val="9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57BBD658-0B3E-4FEB-89A0-26EFEBAFA8B1}" type="TxLink">
            <a:rPr lang="en-US" sz="1100" b="0" i="0" u="none" strike="noStrike">
              <a:solidFill>
                <a:schemeClr val="bg2">
                  <a:lumMod val="10000"/>
                </a:schemeClr>
              </a:solidFill>
              <a:latin typeface="Arial" panose="020B0604020202020204" pitchFamily="34" charset="0"/>
              <a:cs typeface="Arial" panose="020B0604020202020204" pitchFamily="34" charset="0"/>
            </a:rPr>
            <a:pPr algn="r"/>
            <a:t>Basic freight</a:t>
          </a:fld>
          <a:endParaRPr lang="en-US" sz="11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editAs="absolute">
    <xdr:from>
      <xdr:col>17</xdr:col>
      <xdr:colOff>38100</xdr:colOff>
      <xdr:row>31</xdr:row>
      <xdr:rowOff>95250</xdr:rowOff>
    </xdr:from>
    <xdr:to>
      <xdr:col>19</xdr:col>
      <xdr:colOff>381000</xdr:colOff>
      <xdr:row>33</xdr:row>
      <xdr:rowOff>0</xdr:rowOff>
    </xdr:to>
    <xdr:sp macro="" textlink="'Pivot Table'!BT9">
      <xdr:nvSpPr>
        <xdr:cNvPr id="201" name="Rectangle 200">
          <a:extLst>
            <a:ext uri="{FF2B5EF4-FFF2-40B4-BE49-F238E27FC236}">
              <a16:creationId xmlns:a16="http://schemas.microsoft.com/office/drawing/2014/main" id="{E90792C5-1803-4771-8745-ED690CC15B05}"/>
            </a:ext>
          </a:extLst>
        </xdr:cNvPr>
        <xdr:cNvSpPr/>
      </xdr:nvSpPr>
      <xdr:spPr>
        <a:xfrm>
          <a:off x="10401300" y="6000750"/>
          <a:ext cx="1562100" cy="285750"/>
        </a:xfrm>
        <a:prstGeom prst="rect">
          <a:avLst/>
        </a:prstGeom>
        <a:solidFill>
          <a:schemeClr val="bg2">
            <a:alpha val="9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9BFF0C57-23A6-45C3-96AD-B4C093BED3F9}" type="TxLink">
            <a:rPr lang="en-US" sz="1100" b="0" i="0" u="none" strike="noStrike">
              <a:solidFill>
                <a:schemeClr val="bg2">
                  <a:lumMod val="10000"/>
                </a:schemeClr>
              </a:solidFill>
              <a:latin typeface="Arial" panose="020B0604020202020204" pitchFamily="34" charset="0"/>
              <a:cs typeface="Arial" panose="020B0604020202020204" pitchFamily="34" charset="0"/>
            </a:rPr>
            <a:pPr algn="r"/>
            <a:t>Final Amount</a:t>
          </a:fld>
          <a:endParaRPr lang="en-US" sz="11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editAs="absolute">
    <xdr:from>
      <xdr:col>11</xdr:col>
      <xdr:colOff>295275</xdr:colOff>
      <xdr:row>24</xdr:row>
      <xdr:rowOff>114300</xdr:rowOff>
    </xdr:from>
    <xdr:to>
      <xdr:col>14</xdr:col>
      <xdr:colOff>542925</xdr:colOff>
      <xdr:row>26</xdr:row>
      <xdr:rowOff>19050</xdr:rowOff>
    </xdr:to>
    <xdr:grpSp>
      <xdr:nvGrpSpPr>
        <xdr:cNvPr id="211" name="Group 210">
          <a:extLst>
            <a:ext uri="{FF2B5EF4-FFF2-40B4-BE49-F238E27FC236}">
              <a16:creationId xmlns:a16="http://schemas.microsoft.com/office/drawing/2014/main" id="{846AB8E4-DD53-B3A3-2D94-62E93D900A0A}"/>
            </a:ext>
          </a:extLst>
        </xdr:cNvPr>
        <xdr:cNvGrpSpPr/>
      </xdr:nvGrpSpPr>
      <xdr:grpSpPr>
        <a:xfrm>
          <a:off x="7000875" y="4686300"/>
          <a:ext cx="2076450" cy="285750"/>
          <a:chOff x="6972300" y="4648200"/>
          <a:chExt cx="2076450" cy="285750"/>
        </a:xfrm>
      </xdr:grpSpPr>
      <xdr:sp macro="" textlink="'Pivot Table'!BP9">
        <xdr:nvSpPr>
          <xdr:cNvPr id="193" name="Rectangle 192">
            <a:extLst>
              <a:ext uri="{FF2B5EF4-FFF2-40B4-BE49-F238E27FC236}">
                <a16:creationId xmlns:a16="http://schemas.microsoft.com/office/drawing/2014/main" id="{F8BC0348-B88A-3A79-7E88-F481780894C3}"/>
              </a:ext>
            </a:extLst>
          </xdr:cNvPr>
          <xdr:cNvSpPr/>
        </xdr:nvSpPr>
        <xdr:spPr>
          <a:xfrm>
            <a:off x="6972300" y="4648200"/>
            <a:ext cx="2076450" cy="285750"/>
          </a:xfrm>
          <a:prstGeom prst="rect">
            <a:avLst/>
          </a:prstGeom>
          <a:solidFill>
            <a:schemeClr val="bg2">
              <a:alpha val="9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0376EDB1-FEA7-4598-A157-DB4B377F1621}" type="TxLink">
              <a:rPr lang="en-US" sz="1100" b="0" i="0" u="none" strike="noStrike">
                <a:solidFill>
                  <a:schemeClr val="bg2">
                    <a:lumMod val="10000"/>
                  </a:schemeClr>
                </a:solidFill>
                <a:latin typeface="Arial" panose="020B0604020202020204" pitchFamily="34" charset="0"/>
                <a:cs typeface="Arial" panose="020B0604020202020204" pitchFamily="34" charset="0"/>
              </a:rPr>
              <a:pPr algn="r"/>
              <a:t> First condition type</a:t>
            </a:fld>
            <a:endParaRPr lang="en-US" sz="1100" b="0">
              <a:solidFill>
                <a:schemeClr val="bg2">
                  <a:lumMod val="10000"/>
                </a:schemeClr>
              </a:solidFill>
              <a:latin typeface="Arial" panose="020B0604020202020204" pitchFamily="34" charset="0"/>
              <a:cs typeface="Arial" panose="020B0604020202020204" pitchFamily="34" charset="0"/>
            </a:endParaRPr>
          </a:p>
        </xdr:txBody>
      </xdr:sp>
      <xdr:sp macro="" textlink="'Pivot Table'!BP10">
        <xdr:nvSpPr>
          <xdr:cNvPr id="202" name="TextBox 201">
            <a:extLst>
              <a:ext uri="{FF2B5EF4-FFF2-40B4-BE49-F238E27FC236}">
                <a16:creationId xmlns:a16="http://schemas.microsoft.com/office/drawing/2014/main" id="{37D31C19-113E-6243-64F2-FCB2C2E96C10}"/>
              </a:ext>
            </a:extLst>
          </xdr:cNvPr>
          <xdr:cNvSpPr txBox="1"/>
        </xdr:nvSpPr>
        <xdr:spPr>
          <a:xfrm>
            <a:off x="6991350" y="4676775"/>
            <a:ext cx="733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5A3011-B9E3-487B-84CB-43242139E243}" type="TxLink">
              <a:rPr lang="en-US" sz="1100" b="1" i="0" u="none" strike="noStrike">
                <a:solidFill>
                  <a:srgbClr val="000000"/>
                </a:solidFill>
                <a:latin typeface="Arial"/>
                <a:cs typeface="Arial"/>
              </a:rPr>
              <a:pPr/>
              <a:t>46675</a:t>
            </a:fld>
            <a:endParaRPr lang="en-US" sz="1100"/>
          </a:p>
        </xdr:txBody>
      </xdr:sp>
    </xdr:grpSp>
    <xdr:clientData/>
  </xdr:twoCellAnchor>
  <xdr:twoCellAnchor editAs="absolute">
    <xdr:from>
      <xdr:col>11</xdr:col>
      <xdr:colOff>333375</xdr:colOff>
      <xdr:row>29</xdr:row>
      <xdr:rowOff>123825</xdr:rowOff>
    </xdr:from>
    <xdr:to>
      <xdr:col>12</xdr:col>
      <xdr:colOff>457200</xdr:colOff>
      <xdr:row>30</xdr:row>
      <xdr:rowOff>171450</xdr:rowOff>
    </xdr:to>
    <xdr:sp macro="" textlink="'Pivot Table'!BQ10">
      <xdr:nvSpPr>
        <xdr:cNvPr id="204" name="TextBox 203">
          <a:extLst>
            <a:ext uri="{FF2B5EF4-FFF2-40B4-BE49-F238E27FC236}">
              <a16:creationId xmlns:a16="http://schemas.microsoft.com/office/drawing/2014/main" id="{F89B1F9E-D43C-4EAE-9051-5CFB3622412F}"/>
            </a:ext>
          </a:extLst>
        </xdr:cNvPr>
        <xdr:cNvSpPr txBox="1"/>
      </xdr:nvSpPr>
      <xdr:spPr>
        <a:xfrm>
          <a:off x="7038975" y="5648325"/>
          <a:ext cx="733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2388A3-FDB8-4263-B450-167E097C6E85}" type="TxLink">
            <a:rPr lang="en-US" sz="1100" b="1" i="0" u="none" strike="noStrike">
              <a:solidFill>
                <a:srgbClr val="000000"/>
              </a:solidFill>
              <a:latin typeface="Arial"/>
              <a:cs typeface="Arial"/>
            </a:rPr>
            <a:pPr/>
            <a:t>71808</a:t>
          </a:fld>
          <a:endParaRPr lang="en-US" sz="1100"/>
        </a:p>
      </xdr:txBody>
    </xdr:sp>
    <xdr:clientData/>
  </xdr:twoCellAnchor>
  <xdr:twoCellAnchor editAs="absolute">
    <xdr:from>
      <xdr:col>12</xdr:col>
      <xdr:colOff>571500</xdr:colOff>
      <xdr:row>35</xdr:row>
      <xdr:rowOff>152400</xdr:rowOff>
    </xdr:from>
    <xdr:to>
      <xdr:col>14</xdr:col>
      <xdr:colOff>85725</xdr:colOff>
      <xdr:row>37</xdr:row>
      <xdr:rowOff>9525</xdr:rowOff>
    </xdr:to>
    <xdr:sp macro="" textlink="'Pivot Table'!BR10">
      <xdr:nvSpPr>
        <xdr:cNvPr id="206" name="TextBox 205">
          <a:extLst>
            <a:ext uri="{FF2B5EF4-FFF2-40B4-BE49-F238E27FC236}">
              <a16:creationId xmlns:a16="http://schemas.microsoft.com/office/drawing/2014/main" id="{271652DB-31BA-4B40-982C-37EDA712050A}"/>
            </a:ext>
          </a:extLst>
        </xdr:cNvPr>
        <xdr:cNvSpPr txBox="1"/>
      </xdr:nvSpPr>
      <xdr:spPr>
        <a:xfrm>
          <a:off x="7886700" y="6819900"/>
          <a:ext cx="733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38AEF3-660B-4E2E-B0F7-A9C5CF2F8332}" type="TxLink">
            <a:rPr lang="en-US" sz="1100" b="1" i="0" u="none" strike="noStrike">
              <a:solidFill>
                <a:srgbClr val="000000"/>
              </a:solidFill>
              <a:latin typeface="Arial"/>
              <a:cs typeface="Arial"/>
            </a:rPr>
            <a:pPr/>
            <a:t>61036</a:t>
          </a:fld>
          <a:endParaRPr lang="en-US" sz="1100"/>
        </a:p>
      </xdr:txBody>
    </xdr:sp>
    <xdr:clientData/>
  </xdr:twoCellAnchor>
  <xdr:twoCellAnchor editAs="absolute">
    <xdr:from>
      <xdr:col>15</xdr:col>
      <xdr:colOff>400050</xdr:colOff>
      <xdr:row>36</xdr:row>
      <xdr:rowOff>0</xdr:rowOff>
    </xdr:from>
    <xdr:to>
      <xdr:col>16</xdr:col>
      <xdr:colOff>523875</xdr:colOff>
      <xdr:row>37</xdr:row>
      <xdr:rowOff>47625</xdr:rowOff>
    </xdr:to>
    <xdr:sp macro="" textlink="'Pivot Table'!BS10">
      <xdr:nvSpPr>
        <xdr:cNvPr id="208" name="TextBox 207">
          <a:extLst>
            <a:ext uri="{FF2B5EF4-FFF2-40B4-BE49-F238E27FC236}">
              <a16:creationId xmlns:a16="http://schemas.microsoft.com/office/drawing/2014/main" id="{102198FE-FC96-4A02-B679-996C0011B873}"/>
            </a:ext>
          </a:extLst>
        </xdr:cNvPr>
        <xdr:cNvSpPr txBox="1"/>
      </xdr:nvSpPr>
      <xdr:spPr>
        <a:xfrm>
          <a:off x="9544050" y="6858000"/>
          <a:ext cx="733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FBECDF-FA2B-4D40-9AF9-3BF143EC98BC}" type="TxLink">
            <a:rPr lang="en-US" sz="1100" b="1" i="0" u="none" strike="noStrike">
              <a:solidFill>
                <a:srgbClr val="000000"/>
              </a:solidFill>
              <a:latin typeface="Arial"/>
              <a:cs typeface="Arial"/>
            </a:rPr>
            <a:pPr/>
            <a:t>89760</a:t>
          </a:fld>
          <a:endParaRPr lang="en-US" sz="1100"/>
        </a:p>
      </xdr:txBody>
    </xdr:sp>
    <xdr:clientData/>
  </xdr:twoCellAnchor>
  <xdr:twoCellAnchor editAs="absolute">
    <xdr:from>
      <xdr:col>17</xdr:col>
      <xdr:colOff>123825</xdr:colOff>
      <xdr:row>31</xdr:row>
      <xdr:rowOff>114300</xdr:rowOff>
    </xdr:from>
    <xdr:to>
      <xdr:col>18</xdr:col>
      <xdr:colOff>247650</xdr:colOff>
      <xdr:row>32</xdr:row>
      <xdr:rowOff>161925</xdr:rowOff>
    </xdr:to>
    <xdr:sp macro="" textlink="'Pivot Table'!BT10">
      <xdr:nvSpPr>
        <xdr:cNvPr id="210" name="TextBox 209">
          <a:extLst>
            <a:ext uri="{FF2B5EF4-FFF2-40B4-BE49-F238E27FC236}">
              <a16:creationId xmlns:a16="http://schemas.microsoft.com/office/drawing/2014/main" id="{D9EF3D08-98E0-4158-B4B8-84FE694BED1F}"/>
            </a:ext>
          </a:extLst>
        </xdr:cNvPr>
        <xdr:cNvSpPr txBox="1"/>
      </xdr:nvSpPr>
      <xdr:spPr>
        <a:xfrm>
          <a:off x="10487025" y="6019800"/>
          <a:ext cx="733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531FB5-37CE-48E9-A38A-BEB9EB1DA27F}" type="TxLink">
            <a:rPr lang="en-US" sz="1100" b="1" i="0" u="none" strike="noStrike">
              <a:solidFill>
                <a:srgbClr val="000000"/>
              </a:solidFill>
              <a:latin typeface="Arial"/>
              <a:cs typeface="Arial"/>
            </a:rPr>
            <a:pPr/>
            <a:t>107711</a:t>
          </a:fld>
          <a:endParaRPr lang="en-US" sz="1100"/>
        </a:p>
      </xdr:txBody>
    </xdr:sp>
    <xdr:clientData/>
  </xdr:twoCellAnchor>
  <xdr:twoCellAnchor editAs="absolute">
    <xdr:from>
      <xdr:col>10</xdr:col>
      <xdr:colOff>581025</xdr:colOff>
      <xdr:row>21</xdr:row>
      <xdr:rowOff>171450</xdr:rowOff>
    </xdr:from>
    <xdr:to>
      <xdr:col>14</xdr:col>
      <xdr:colOff>180975</xdr:colOff>
      <xdr:row>23</xdr:row>
      <xdr:rowOff>76200</xdr:rowOff>
    </xdr:to>
    <xdr:sp macro="" textlink="">
      <xdr:nvSpPr>
        <xdr:cNvPr id="214" name="TextBox 213">
          <a:extLst>
            <a:ext uri="{FF2B5EF4-FFF2-40B4-BE49-F238E27FC236}">
              <a16:creationId xmlns:a16="http://schemas.microsoft.com/office/drawing/2014/main" id="{5BAEA52D-8904-4430-88DC-D77E84A251D3}"/>
            </a:ext>
          </a:extLst>
        </xdr:cNvPr>
        <xdr:cNvSpPr txBox="1"/>
      </xdr:nvSpPr>
      <xdr:spPr>
        <a:xfrm>
          <a:off x="6677025" y="4171950"/>
          <a:ext cx="2038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panose="020B0604020202020204" pitchFamily="34" charset="0"/>
              <a:cs typeface="Arial" panose="020B0604020202020204" pitchFamily="34" charset="0"/>
            </a:rPr>
            <a:t>Shipment</a:t>
          </a:r>
          <a:r>
            <a:rPr lang="en-US" sz="1200" baseline="0">
              <a:latin typeface="Arial" panose="020B0604020202020204" pitchFamily="34" charset="0"/>
              <a:cs typeface="Arial" panose="020B0604020202020204" pitchFamily="34" charset="0"/>
            </a:rPr>
            <a:t>  Segment</a:t>
          </a:r>
        </a:p>
        <a:p>
          <a:pPr algn="ctr"/>
          <a:endParaRPr lang="en-US" sz="1200">
            <a:latin typeface="Arial" panose="020B0604020202020204" pitchFamily="34" charset="0"/>
            <a:cs typeface="Arial" panose="020B0604020202020204" pitchFamily="34" charset="0"/>
          </a:endParaRPr>
        </a:p>
      </xdr:txBody>
    </xdr:sp>
    <xdr:clientData/>
  </xdr:twoCellAnchor>
  <xdr:twoCellAnchor editAs="absolute">
    <xdr:from>
      <xdr:col>14</xdr:col>
      <xdr:colOff>342900</xdr:colOff>
      <xdr:row>27</xdr:row>
      <xdr:rowOff>171450</xdr:rowOff>
    </xdr:from>
    <xdr:to>
      <xdr:col>17</xdr:col>
      <xdr:colOff>552450</xdr:colOff>
      <xdr:row>29</xdr:row>
      <xdr:rowOff>76200</xdr:rowOff>
    </xdr:to>
    <xdr:sp macro="" textlink="">
      <xdr:nvSpPr>
        <xdr:cNvPr id="216" name="TextBox 215">
          <a:extLst>
            <a:ext uri="{FF2B5EF4-FFF2-40B4-BE49-F238E27FC236}">
              <a16:creationId xmlns:a16="http://schemas.microsoft.com/office/drawing/2014/main" id="{E72DB9AA-391F-4D65-A92F-64863F801FD6}"/>
            </a:ext>
          </a:extLst>
        </xdr:cNvPr>
        <xdr:cNvSpPr txBox="1"/>
      </xdr:nvSpPr>
      <xdr:spPr>
        <a:xfrm>
          <a:off x="8877300" y="5314950"/>
          <a:ext cx="2038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aseline="0">
              <a:latin typeface="Arial" panose="020B0604020202020204" pitchFamily="34" charset="0"/>
              <a:cs typeface="Arial" panose="020B0604020202020204" pitchFamily="34" charset="0"/>
            </a:rPr>
            <a:t>Pricing Procedure</a:t>
          </a:r>
        </a:p>
        <a:p>
          <a:pPr algn="ctr"/>
          <a:endParaRPr lang="en-US" sz="1200">
            <a:latin typeface="Arial" panose="020B0604020202020204" pitchFamily="34" charset="0"/>
            <a:cs typeface="Arial" panose="020B0604020202020204" pitchFamily="34" charset="0"/>
          </a:endParaRPr>
        </a:p>
      </xdr:txBody>
    </xdr:sp>
    <xdr:clientData/>
  </xdr:twoCellAnchor>
  <xdr:twoCellAnchor editAs="absolute">
    <xdr:from>
      <xdr:col>20</xdr:col>
      <xdr:colOff>104775</xdr:colOff>
      <xdr:row>27</xdr:row>
      <xdr:rowOff>38100</xdr:rowOff>
    </xdr:from>
    <xdr:to>
      <xdr:col>24</xdr:col>
      <xdr:colOff>257177</xdr:colOff>
      <xdr:row>37</xdr:row>
      <xdr:rowOff>123825</xdr:rowOff>
    </xdr:to>
    <xdr:grpSp>
      <xdr:nvGrpSpPr>
        <xdr:cNvPr id="234" name="Group 233">
          <a:extLst>
            <a:ext uri="{FF2B5EF4-FFF2-40B4-BE49-F238E27FC236}">
              <a16:creationId xmlns:a16="http://schemas.microsoft.com/office/drawing/2014/main" id="{32822E48-28E3-4F12-9ECE-99AB35E50FA6}"/>
            </a:ext>
          </a:extLst>
        </xdr:cNvPr>
        <xdr:cNvGrpSpPr/>
      </xdr:nvGrpSpPr>
      <xdr:grpSpPr>
        <a:xfrm>
          <a:off x="12296775" y="5181600"/>
          <a:ext cx="2590802" cy="1990725"/>
          <a:chOff x="12763499" y="1952625"/>
          <a:chExt cx="2590802" cy="1990725"/>
        </a:xfrm>
      </xdr:grpSpPr>
      <xdr:grpSp>
        <xdr:nvGrpSpPr>
          <xdr:cNvPr id="235" name="Group 234">
            <a:extLst>
              <a:ext uri="{FF2B5EF4-FFF2-40B4-BE49-F238E27FC236}">
                <a16:creationId xmlns:a16="http://schemas.microsoft.com/office/drawing/2014/main" id="{E25DD228-69FE-5992-8C23-77E27B8B34D9}"/>
              </a:ext>
            </a:extLst>
          </xdr:cNvPr>
          <xdr:cNvGrpSpPr/>
        </xdr:nvGrpSpPr>
        <xdr:grpSpPr>
          <a:xfrm>
            <a:off x="12763499" y="1952625"/>
            <a:ext cx="2590802" cy="1990725"/>
            <a:chOff x="12763499" y="1952625"/>
            <a:chExt cx="2590802" cy="1990725"/>
          </a:xfrm>
        </xdr:grpSpPr>
        <xdr:sp macro="" textlink="">
          <xdr:nvSpPr>
            <xdr:cNvPr id="239" name="Rectangle: Rounded Corners 238">
              <a:extLst>
                <a:ext uri="{FF2B5EF4-FFF2-40B4-BE49-F238E27FC236}">
                  <a16:creationId xmlns:a16="http://schemas.microsoft.com/office/drawing/2014/main" id="{C2BF9442-BE92-1CC5-45ED-794B93C8C8E3}"/>
                </a:ext>
              </a:extLst>
            </xdr:cNvPr>
            <xdr:cNvSpPr/>
          </xdr:nvSpPr>
          <xdr:spPr>
            <a:xfrm>
              <a:off x="12763499" y="1952625"/>
              <a:ext cx="2590802" cy="1990725"/>
            </a:xfrm>
            <a:prstGeom prst="roundRect">
              <a:avLst>
                <a:gd name="adj" fmla="val 7971"/>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TextBox 239">
              <a:extLst>
                <a:ext uri="{FF2B5EF4-FFF2-40B4-BE49-F238E27FC236}">
                  <a16:creationId xmlns:a16="http://schemas.microsoft.com/office/drawing/2014/main" id="{F4A182E8-330D-D2CE-F91E-D354EE047D51}"/>
                </a:ext>
              </a:extLst>
            </xdr:cNvPr>
            <xdr:cNvSpPr txBox="1"/>
          </xdr:nvSpPr>
          <xdr:spPr>
            <a:xfrm>
              <a:off x="12896849" y="2038349"/>
              <a:ext cx="168592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Load</a:t>
              </a:r>
              <a:endParaRPr lang="en-US" sz="1200" b="0"/>
            </a:p>
          </xdr:txBody>
        </xdr:sp>
        <xdr:sp macro="" textlink="'Pivot Table'!BX11">
          <xdr:nvSpPr>
            <xdr:cNvPr id="241" name="TextBox 240">
              <a:extLst>
                <a:ext uri="{FF2B5EF4-FFF2-40B4-BE49-F238E27FC236}">
                  <a16:creationId xmlns:a16="http://schemas.microsoft.com/office/drawing/2014/main" id="{7DD04193-EDB1-9AD8-A989-52410DCDCC4C}"/>
                </a:ext>
              </a:extLst>
            </xdr:cNvPr>
            <xdr:cNvSpPr txBox="1"/>
          </xdr:nvSpPr>
          <xdr:spPr>
            <a:xfrm>
              <a:off x="12877798" y="2324100"/>
              <a:ext cx="704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F870C5C-87E9-4F8D-8F79-7C7D6BAA5436}" type="TxLink">
                <a:rPr lang="en-US" sz="1200" b="1" i="0" u="none" strike="noStrike">
                  <a:solidFill>
                    <a:schemeClr val="accent1"/>
                  </a:solidFill>
                  <a:latin typeface="Arial" panose="020B0604020202020204" pitchFamily="34" charset="0"/>
                  <a:cs typeface="Arial" panose="020B0604020202020204" pitchFamily="34" charset="0"/>
                </a:rPr>
                <a:pPr/>
                <a:t>1047.8</a:t>
              </a:fld>
              <a:endParaRPr lang="en-US" sz="1400" b="1">
                <a:solidFill>
                  <a:schemeClr val="accent1"/>
                </a:solidFill>
                <a:latin typeface="Arial" panose="020B0604020202020204" pitchFamily="34" charset="0"/>
                <a:cs typeface="Arial" panose="020B0604020202020204" pitchFamily="34" charset="0"/>
              </a:endParaRPr>
            </a:p>
          </xdr:txBody>
        </xdr:sp>
        <xdr:sp macro="" textlink="'Pivot Table'!BW14">
          <xdr:nvSpPr>
            <xdr:cNvPr id="242" name="TextBox 241">
              <a:extLst>
                <a:ext uri="{FF2B5EF4-FFF2-40B4-BE49-F238E27FC236}">
                  <a16:creationId xmlns:a16="http://schemas.microsoft.com/office/drawing/2014/main" id="{ECBBE081-C95E-1F65-C87C-55159538C354}"/>
                </a:ext>
              </a:extLst>
            </xdr:cNvPr>
            <xdr:cNvSpPr txBox="1"/>
          </xdr:nvSpPr>
          <xdr:spPr>
            <a:xfrm>
              <a:off x="12877798" y="2705100"/>
              <a:ext cx="53340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1D649B-80EE-44AA-AA1E-7D8C7E1A6916}" type="TxLink">
                <a:rPr lang="en-US" sz="1100" b="0" i="0" u="none" strike="noStrike">
                  <a:solidFill>
                    <a:srgbClr val="000000"/>
                  </a:solidFill>
                  <a:latin typeface="Arial"/>
                  <a:cs typeface="Arial"/>
                </a:rPr>
                <a:pPr algn="l"/>
                <a:t>Iron</a:t>
              </a:fld>
              <a:endParaRPr lang="en-US" b="0"/>
            </a:p>
          </xdr:txBody>
        </xdr:sp>
        <xdr:sp macro="" textlink="'Pivot Table'!BW15">
          <xdr:nvSpPr>
            <xdr:cNvPr id="243" name="TextBox 242">
              <a:extLst>
                <a:ext uri="{FF2B5EF4-FFF2-40B4-BE49-F238E27FC236}">
                  <a16:creationId xmlns:a16="http://schemas.microsoft.com/office/drawing/2014/main" id="{2D81E22A-10BF-724C-9811-8FD705BF255F}"/>
                </a:ext>
              </a:extLst>
            </xdr:cNvPr>
            <xdr:cNvSpPr txBox="1"/>
          </xdr:nvSpPr>
          <xdr:spPr>
            <a:xfrm>
              <a:off x="12877799" y="3024187"/>
              <a:ext cx="6096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DE2C49D-5981-4915-A65D-8795E06A92E5}" type="TxLink">
                <a:rPr lang="en-US" sz="1100" b="0" i="0" u="none" strike="noStrike">
                  <a:solidFill>
                    <a:srgbClr val="000000"/>
                  </a:solidFill>
                  <a:latin typeface="Arial"/>
                  <a:cs typeface="Arial"/>
                </a:rPr>
                <a:pPr algn="l"/>
                <a:t>Sand</a:t>
              </a:fld>
              <a:endParaRPr lang="en-US" sz="1200" b="0"/>
            </a:p>
          </xdr:txBody>
        </xdr:sp>
        <xdr:sp macro="" textlink="'Pivot Table'!BW16">
          <xdr:nvSpPr>
            <xdr:cNvPr id="244" name="TextBox 243">
              <a:extLst>
                <a:ext uri="{FF2B5EF4-FFF2-40B4-BE49-F238E27FC236}">
                  <a16:creationId xmlns:a16="http://schemas.microsoft.com/office/drawing/2014/main" id="{E735FB6F-F978-B6BE-8A9F-F6784385C67F}"/>
                </a:ext>
              </a:extLst>
            </xdr:cNvPr>
            <xdr:cNvSpPr txBox="1"/>
          </xdr:nvSpPr>
          <xdr:spPr>
            <a:xfrm>
              <a:off x="12877799" y="3414712"/>
              <a:ext cx="5715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A18F750-7DCF-44CA-B31E-009D83618D8F}" type="TxLink">
                <a:rPr lang="en-US" sz="1100" b="0" i="0" u="none" strike="noStrike">
                  <a:solidFill>
                    <a:srgbClr val="000000"/>
                  </a:solidFill>
                  <a:latin typeface="Arial"/>
                  <a:cs typeface="Arial"/>
                </a:rPr>
                <a:pPr algn="l"/>
                <a:t>Wood</a:t>
              </a:fld>
              <a:endParaRPr lang="en-US" sz="1200" b="0"/>
            </a:p>
          </xdr:txBody>
        </xdr:sp>
        <xdr:sp macro="" textlink="'Pivot Table'!BY14">
          <xdr:nvSpPr>
            <xdr:cNvPr id="246" name="TextBox 245">
              <a:extLst>
                <a:ext uri="{FF2B5EF4-FFF2-40B4-BE49-F238E27FC236}">
                  <a16:creationId xmlns:a16="http://schemas.microsoft.com/office/drawing/2014/main" id="{DEE55BD6-138D-B16A-9D54-57241D2DC3F7}"/>
                </a:ext>
              </a:extLst>
            </xdr:cNvPr>
            <xdr:cNvSpPr txBox="1"/>
          </xdr:nvSpPr>
          <xdr:spPr>
            <a:xfrm>
              <a:off x="14201774" y="2695575"/>
              <a:ext cx="8001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670C4D-A11C-42A8-8BFA-188A486DC08D}" type="TxLink">
                <a:rPr lang="en-US" sz="1100" b="1" i="0" u="none" strike="noStrike">
                  <a:solidFill>
                    <a:srgbClr val="000000"/>
                  </a:solidFill>
                  <a:latin typeface="Arial"/>
                  <a:cs typeface="Arial"/>
                </a:rPr>
                <a:pPr/>
                <a:t>13</a:t>
              </a:fld>
              <a:endParaRPr lang="en-US" sz="1200" b="0"/>
            </a:p>
          </xdr:txBody>
        </xdr:sp>
        <xdr:sp macro="" textlink="'Pivot Table'!BY15">
          <xdr:nvSpPr>
            <xdr:cNvPr id="247" name="TextBox 246">
              <a:extLst>
                <a:ext uri="{FF2B5EF4-FFF2-40B4-BE49-F238E27FC236}">
                  <a16:creationId xmlns:a16="http://schemas.microsoft.com/office/drawing/2014/main" id="{8A4CA050-FFD3-8379-2594-DB391768A779}"/>
                </a:ext>
              </a:extLst>
            </xdr:cNvPr>
            <xdr:cNvSpPr txBox="1"/>
          </xdr:nvSpPr>
          <xdr:spPr>
            <a:xfrm>
              <a:off x="14201774" y="3057525"/>
              <a:ext cx="3810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C1348A-1FA2-4FB1-BF08-9EDC4EBD8BEA}" type="TxLink">
                <a:rPr lang="en-US" sz="1100" b="1" i="0" u="none" strike="noStrike">
                  <a:solidFill>
                    <a:srgbClr val="000000"/>
                  </a:solidFill>
                  <a:latin typeface="Arial"/>
                  <a:cs typeface="Arial"/>
                </a:rPr>
                <a:pPr/>
                <a:t>17</a:t>
              </a:fld>
              <a:endParaRPr lang="en-US" sz="1200" b="0"/>
            </a:p>
          </xdr:txBody>
        </xdr:sp>
        <xdr:sp macro="" textlink="'Pivot Table'!BY16">
          <xdr:nvSpPr>
            <xdr:cNvPr id="248" name="TextBox 247">
              <a:extLst>
                <a:ext uri="{FF2B5EF4-FFF2-40B4-BE49-F238E27FC236}">
                  <a16:creationId xmlns:a16="http://schemas.microsoft.com/office/drawing/2014/main" id="{89704AF7-926F-75F3-A66C-223EB89A80DA}"/>
                </a:ext>
              </a:extLst>
            </xdr:cNvPr>
            <xdr:cNvSpPr txBox="1"/>
          </xdr:nvSpPr>
          <xdr:spPr>
            <a:xfrm>
              <a:off x="14201775" y="3448050"/>
              <a:ext cx="533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5AE053-FAEC-42B8-9BA8-BFBCF751AEFE}" type="TxLink">
                <a:rPr lang="en-US" sz="1100" b="1" i="0" u="none" strike="noStrike">
                  <a:solidFill>
                    <a:srgbClr val="000000"/>
                  </a:solidFill>
                  <a:latin typeface="Arial"/>
                  <a:cs typeface="Arial"/>
                </a:rPr>
                <a:pPr/>
                <a:t>31</a:t>
              </a:fld>
              <a:endParaRPr lang="en-US" sz="1200" b="0"/>
            </a:p>
          </xdr:txBody>
        </xdr:sp>
      </xdr:grpSp>
      <xdr:cxnSp macro="">
        <xdr:nvCxnSpPr>
          <xdr:cNvPr id="236" name="Straight Connector 235">
            <a:extLst>
              <a:ext uri="{FF2B5EF4-FFF2-40B4-BE49-F238E27FC236}">
                <a16:creationId xmlns:a16="http://schemas.microsoft.com/office/drawing/2014/main" id="{E6B30EA4-3DAC-847A-5DFA-19A973E1DB96}"/>
              </a:ext>
            </a:extLst>
          </xdr:cNvPr>
          <xdr:cNvCxnSpPr/>
        </xdr:nvCxnSpPr>
        <xdr:spPr>
          <a:xfrm flipV="1">
            <a:off x="12858750" y="2638425"/>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37" name="Straight Connector 236">
            <a:extLst>
              <a:ext uri="{FF2B5EF4-FFF2-40B4-BE49-F238E27FC236}">
                <a16:creationId xmlns:a16="http://schemas.microsoft.com/office/drawing/2014/main" id="{5AFECA50-2708-F476-B44C-1F5CD663611E}"/>
              </a:ext>
            </a:extLst>
          </xdr:cNvPr>
          <xdr:cNvCxnSpPr/>
        </xdr:nvCxnSpPr>
        <xdr:spPr>
          <a:xfrm flipV="1">
            <a:off x="12858749" y="3028950"/>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38" name="Straight Connector 237">
            <a:extLst>
              <a:ext uri="{FF2B5EF4-FFF2-40B4-BE49-F238E27FC236}">
                <a16:creationId xmlns:a16="http://schemas.microsoft.com/office/drawing/2014/main" id="{973FB74F-51EA-EE89-A324-D334FBE366B4}"/>
              </a:ext>
            </a:extLst>
          </xdr:cNvPr>
          <xdr:cNvCxnSpPr/>
        </xdr:nvCxnSpPr>
        <xdr:spPr>
          <a:xfrm flipV="1">
            <a:off x="12877798" y="3414712"/>
            <a:ext cx="2314575" cy="190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21</xdr:col>
      <xdr:colOff>114299</xdr:colOff>
      <xdr:row>29</xdr:row>
      <xdr:rowOff>47625</xdr:rowOff>
    </xdr:from>
    <xdr:to>
      <xdr:col>23</xdr:col>
      <xdr:colOff>123824</xdr:colOff>
      <xdr:row>30</xdr:row>
      <xdr:rowOff>171450</xdr:rowOff>
    </xdr:to>
    <xdr:sp macro="" textlink="">
      <xdr:nvSpPr>
        <xdr:cNvPr id="251" name="TextBox 250">
          <a:extLst>
            <a:ext uri="{FF2B5EF4-FFF2-40B4-BE49-F238E27FC236}">
              <a16:creationId xmlns:a16="http://schemas.microsoft.com/office/drawing/2014/main" id="{BDCA0650-0ACB-1402-8927-1D21F7FEEEA8}"/>
            </a:ext>
          </a:extLst>
        </xdr:cNvPr>
        <xdr:cNvSpPr txBox="1"/>
      </xdr:nvSpPr>
      <xdr:spPr>
        <a:xfrm>
          <a:off x="12915899" y="5572125"/>
          <a:ext cx="12287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/Tone/</a:t>
          </a:r>
          <a:r>
            <a:rPr lang="en-US" sz="800" b="1">
              <a:solidFill>
                <a:schemeClr val="accent1"/>
              </a:solidFill>
            </a:rPr>
            <a:t>131</a:t>
          </a:r>
          <a:r>
            <a:rPr lang="en-US" sz="800" b="1" baseline="0">
              <a:solidFill>
                <a:schemeClr val="accent1"/>
              </a:solidFill>
            </a:rPr>
            <a:t> </a:t>
          </a:r>
          <a:r>
            <a:rPr lang="en-US" sz="800" baseline="0">
              <a:solidFill>
                <a:schemeClr val="accent1"/>
              </a:solidFill>
            </a:rPr>
            <a:t>Freights</a:t>
          </a:r>
          <a:endParaRPr lang="en-US" sz="800">
            <a:solidFill>
              <a:schemeClr val="accent1"/>
            </a:solidFill>
          </a:endParaRPr>
        </a:p>
      </xdr:txBody>
    </xdr:sp>
    <xdr:clientData/>
  </xdr:twoCellAnchor>
  <xdr:twoCellAnchor editAs="absolute">
    <xdr:from>
      <xdr:col>6</xdr:col>
      <xdr:colOff>85725</xdr:colOff>
      <xdr:row>26</xdr:row>
      <xdr:rowOff>123826</xdr:rowOff>
    </xdr:from>
    <xdr:to>
      <xdr:col>7</xdr:col>
      <xdr:colOff>95250</xdr:colOff>
      <xdr:row>27</xdr:row>
      <xdr:rowOff>142876</xdr:rowOff>
    </xdr:to>
    <xdr:sp macro="" textlink="'Pivot Table'!BK12">
      <xdr:nvSpPr>
        <xdr:cNvPr id="140" name="TextBox 139">
          <a:extLst>
            <a:ext uri="{FF2B5EF4-FFF2-40B4-BE49-F238E27FC236}">
              <a16:creationId xmlns:a16="http://schemas.microsoft.com/office/drawing/2014/main" id="{D4238189-86BF-0A98-5530-9E56D2C441C0}"/>
            </a:ext>
          </a:extLst>
        </xdr:cNvPr>
        <xdr:cNvSpPr txBox="1"/>
      </xdr:nvSpPr>
      <xdr:spPr>
        <a:xfrm>
          <a:off x="3743325" y="5076826"/>
          <a:ext cx="619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6E5407-2A77-4D67-93B9-9336B2BA7F84}" type="TxLink">
            <a:rPr lang="en-US" sz="900" b="0" i="0" u="none" strike="noStrike">
              <a:solidFill>
                <a:srgbClr val="44546A"/>
              </a:solidFill>
              <a:latin typeface="Arial"/>
              <a:cs typeface="Arial"/>
            </a:rPr>
            <a:pPr/>
            <a:t>Nunavut</a:t>
          </a:fld>
          <a:endParaRPr lang="en-US" sz="1100"/>
        </a:p>
      </xdr:txBody>
    </xdr:sp>
    <xdr:clientData/>
  </xdr:twoCellAnchor>
  <xdr:twoCellAnchor editAs="absolute">
    <xdr:from>
      <xdr:col>19</xdr:col>
      <xdr:colOff>123825</xdr:colOff>
      <xdr:row>3</xdr:row>
      <xdr:rowOff>123825</xdr:rowOff>
    </xdr:from>
    <xdr:to>
      <xdr:col>19</xdr:col>
      <xdr:colOff>409575</xdr:colOff>
      <xdr:row>5</xdr:row>
      <xdr:rowOff>38100</xdr:rowOff>
    </xdr:to>
    <xdr:sp macro="" textlink="">
      <xdr:nvSpPr>
        <xdr:cNvPr id="229" name="Rectangle 228">
          <a:extLst>
            <a:ext uri="{FF2B5EF4-FFF2-40B4-BE49-F238E27FC236}">
              <a16:creationId xmlns:a16="http://schemas.microsoft.com/office/drawing/2014/main" id="{D8F55EFC-9DA7-7C4F-4800-475F40E47962}"/>
            </a:ext>
          </a:extLst>
        </xdr:cNvPr>
        <xdr:cNvSpPr/>
      </xdr:nvSpPr>
      <xdr:spPr>
        <a:xfrm>
          <a:off x="11706225" y="695325"/>
          <a:ext cx="285750"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276225</xdr:colOff>
      <xdr:row>21</xdr:row>
      <xdr:rowOff>133350</xdr:rowOff>
    </xdr:from>
    <xdr:to>
      <xdr:col>19</xdr:col>
      <xdr:colOff>485775</xdr:colOff>
      <xdr:row>23</xdr:row>
      <xdr:rowOff>38100</xdr:rowOff>
    </xdr:to>
    <xdr:sp macro="" textlink="">
      <xdr:nvSpPr>
        <xdr:cNvPr id="232" name="TextBox 231">
          <a:extLst>
            <a:ext uri="{FF2B5EF4-FFF2-40B4-BE49-F238E27FC236}">
              <a16:creationId xmlns:a16="http://schemas.microsoft.com/office/drawing/2014/main" id="{89BC1DC9-3691-4851-B6EE-5DE44C302B02}"/>
            </a:ext>
          </a:extLst>
        </xdr:cNvPr>
        <xdr:cNvSpPr txBox="1"/>
      </xdr:nvSpPr>
      <xdr:spPr>
        <a:xfrm>
          <a:off x="10029825" y="4133850"/>
          <a:ext cx="2038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Arial" panose="020B0604020202020204" pitchFamily="34" charset="0"/>
              <a:cs typeface="Arial" panose="020B0604020202020204" pitchFamily="34" charset="0"/>
            </a:rPr>
            <a:t>Shipment</a:t>
          </a:r>
          <a:r>
            <a:rPr lang="en-US" sz="1000" b="1" baseline="0">
              <a:latin typeface="Arial" panose="020B0604020202020204" pitchFamily="34" charset="0"/>
              <a:cs typeface="Arial" panose="020B0604020202020204" pitchFamily="34" charset="0"/>
            </a:rPr>
            <a:t>  Cost Settlement</a:t>
          </a:r>
        </a:p>
        <a:p>
          <a:pPr algn="ctr"/>
          <a:endParaRPr lang="en-US" sz="1200">
            <a:latin typeface="Arial" panose="020B0604020202020204" pitchFamily="34" charset="0"/>
            <a:cs typeface="Arial" panose="020B0604020202020204" pitchFamily="34" charset="0"/>
          </a:endParaRPr>
        </a:p>
      </xdr:txBody>
    </xdr:sp>
    <xdr:clientData/>
  </xdr:twoCellAnchor>
  <xdr:twoCellAnchor editAs="absolute">
    <xdr:from>
      <xdr:col>21</xdr:col>
      <xdr:colOff>323850</xdr:colOff>
      <xdr:row>31</xdr:row>
      <xdr:rowOff>9525</xdr:rowOff>
    </xdr:from>
    <xdr:to>
      <xdr:col>22</xdr:col>
      <xdr:colOff>200025</xdr:colOff>
      <xdr:row>32</xdr:row>
      <xdr:rowOff>152400</xdr:rowOff>
    </xdr:to>
    <xdr:sp macro="" textlink="'Pivot Table'!BX14">
      <xdr:nvSpPr>
        <xdr:cNvPr id="245" name="TextBox 244">
          <a:extLst>
            <a:ext uri="{FF2B5EF4-FFF2-40B4-BE49-F238E27FC236}">
              <a16:creationId xmlns:a16="http://schemas.microsoft.com/office/drawing/2014/main" id="{AD2C36CD-3356-43E9-ACBD-3BD9E7CDD2D8}"/>
            </a:ext>
          </a:extLst>
        </xdr:cNvPr>
        <xdr:cNvSpPr txBox="1"/>
      </xdr:nvSpPr>
      <xdr:spPr>
        <a:xfrm>
          <a:off x="13125450" y="5915025"/>
          <a:ext cx="485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F2150ED-A960-4CC8-BC03-5765D44554A6}" type="TxLink">
            <a:rPr lang="en-US" sz="1100" b="1" i="0" u="none" strike="noStrike">
              <a:solidFill>
                <a:srgbClr val="000000"/>
              </a:solidFill>
              <a:latin typeface="Arial"/>
              <a:cs typeface="Arial"/>
            </a:rPr>
            <a:pPr/>
            <a:t>236</a:t>
          </a:fld>
          <a:endParaRPr lang="en-US" sz="1200" b="0"/>
        </a:p>
      </xdr:txBody>
    </xdr:sp>
    <xdr:clientData/>
  </xdr:twoCellAnchor>
  <xdr:twoCellAnchor editAs="absolute">
    <xdr:from>
      <xdr:col>21</xdr:col>
      <xdr:colOff>352425</xdr:colOff>
      <xdr:row>33</xdr:row>
      <xdr:rowOff>19050</xdr:rowOff>
    </xdr:from>
    <xdr:to>
      <xdr:col>22</xdr:col>
      <xdr:colOff>228600</xdr:colOff>
      <xdr:row>34</xdr:row>
      <xdr:rowOff>161925</xdr:rowOff>
    </xdr:to>
    <xdr:sp macro="" textlink="'Pivot Table'!BX15">
      <xdr:nvSpPr>
        <xdr:cNvPr id="250" name="TextBox 249">
          <a:extLst>
            <a:ext uri="{FF2B5EF4-FFF2-40B4-BE49-F238E27FC236}">
              <a16:creationId xmlns:a16="http://schemas.microsoft.com/office/drawing/2014/main" id="{8AD81B5B-14FC-4A8D-A88A-F28C78CC378E}"/>
            </a:ext>
          </a:extLst>
        </xdr:cNvPr>
        <xdr:cNvSpPr txBox="1"/>
      </xdr:nvSpPr>
      <xdr:spPr>
        <a:xfrm>
          <a:off x="13154025" y="6305550"/>
          <a:ext cx="485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32E0264-1782-408F-B1B5-E137B5AE296D}" type="TxLink">
            <a:rPr lang="en-US" sz="1100" b="1" i="0" u="none" strike="noStrike">
              <a:solidFill>
                <a:srgbClr val="000000"/>
              </a:solidFill>
              <a:latin typeface="Arial"/>
              <a:cs typeface="Arial"/>
            </a:rPr>
            <a:pPr/>
            <a:t>284</a:t>
          </a:fld>
          <a:endParaRPr lang="en-US" sz="1200" b="0"/>
        </a:p>
      </xdr:txBody>
    </xdr:sp>
    <xdr:clientData/>
  </xdr:twoCellAnchor>
  <xdr:twoCellAnchor editAs="absolute">
    <xdr:from>
      <xdr:col>21</xdr:col>
      <xdr:colOff>381000</xdr:colOff>
      <xdr:row>35</xdr:row>
      <xdr:rowOff>28575</xdr:rowOff>
    </xdr:from>
    <xdr:to>
      <xdr:col>22</xdr:col>
      <xdr:colOff>276225</xdr:colOff>
      <xdr:row>36</xdr:row>
      <xdr:rowOff>171450</xdr:rowOff>
    </xdr:to>
    <xdr:sp macro="" textlink="'Pivot Table'!BX16">
      <xdr:nvSpPr>
        <xdr:cNvPr id="253" name="TextBox 252">
          <a:extLst>
            <a:ext uri="{FF2B5EF4-FFF2-40B4-BE49-F238E27FC236}">
              <a16:creationId xmlns:a16="http://schemas.microsoft.com/office/drawing/2014/main" id="{540C5312-03F0-493B-9AE5-222EB0631100}"/>
            </a:ext>
          </a:extLst>
        </xdr:cNvPr>
        <xdr:cNvSpPr txBox="1"/>
      </xdr:nvSpPr>
      <xdr:spPr>
        <a:xfrm>
          <a:off x="13182600" y="6696075"/>
          <a:ext cx="5048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54E97-ADC0-4F76-8756-DA62040FA8A1}" type="TxLink">
            <a:rPr lang="en-US" sz="1100" b="1" i="0" u="none" strike="noStrike">
              <a:solidFill>
                <a:srgbClr val="000000"/>
              </a:solidFill>
              <a:latin typeface="Arial"/>
              <a:cs typeface="Arial"/>
            </a:rPr>
            <a:pPr/>
            <a:t>528</a:t>
          </a:fld>
          <a:endParaRPr lang="en-US" sz="1200" b="0"/>
        </a:p>
      </xdr:txBody>
    </xdr:sp>
    <xdr:clientData/>
  </xdr:twoCellAnchor>
  <xdr:twoCellAnchor editAs="absolute">
    <xdr:from>
      <xdr:col>5</xdr:col>
      <xdr:colOff>266699</xdr:colOff>
      <xdr:row>20</xdr:row>
      <xdr:rowOff>123825</xdr:rowOff>
    </xdr:from>
    <xdr:to>
      <xdr:col>10</xdr:col>
      <xdr:colOff>542924</xdr:colOff>
      <xdr:row>37</xdr:row>
      <xdr:rowOff>171450</xdr:rowOff>
    </xdr:to>
    <xdr:grpSp>
      <xdr:nvGrpSpPr>
        <xdr:cNvPr id="256" name="Group 255">
          <a:extLst>
            <a:ext uri="{FF2B5EF4-FFF2-40B4-BE49-F238E27FC236}">
              <a16:creationId xmlns:a16="http://schemas.microsoft.com/office/drawing/2014/main" id="{3B9EEF11-526F-C9FD-9E7F-46BA544D7FEB}"/>
            </a:ext>
          </a:extLst>
        </xdr:cNvPr>
        <xdr:cNvGrpSpPr/>
      </xdr:nvGrpSpPr>
      <xdr:grpSpPr>
        <a:xfrm>
          <a:off x="3314699" y="3933825"/>
          <a:ext cx="3324225" cy="3286125"/>
          <a:chOff x="3314699" y="4086225"/>
          <a:chExt cx="3324225" cy="3286125"/>
        </a:xfrm>
      </xdr:grpSpPr>
      <xdr:grpSp>
        <xdr:nvGrpSpPr>
          <xdr:cNvPr id="230" name="Group 229">
            <a:extLst>
              <a:ext uri="{FF2B5EF4-FFF2-40B4-BE49-F238E27FC236}">
                <a16:creationId xmlns:a16="http://schemas.microsoft.com/office/drawing/2014/main" id="{E71C0B60-EE8A-412F-1751-C2AB878ECED1}"/>
              </a:ext>
            </a:extLst>
          </xdr:cNvPr>
          <xdr:cNvGrpSpPr/>
        </xdr:nvGrpSpPr>
        <xdr:grpSpPr>
          <a:xfrm>
            <a:off x="3314699" y="4086225"/>
            <a:ext cx="3324225" cy="3286125"/>
            <a:chOff x="3324224" y="4438650"/>
            <a:chExt cx="3324225" cy="3286125"/>
          </a:xfrm>
        </xdr:grpSpPr>
        <xdr:sp macro="" textlink="">
          <xdr:nvSpPr>
            <xdr:cNvPr id="184" name="Rectangle 183">
              <a:extLst>
                <a:ext uri="{FF2B5EF4-FFF2-40B4-BE49-F238E27FC236}">
                  <a16:creationId xmlns:a16="http://schemas.microsoft.com/office/drawing/2014/main" id="{0B17D0C9-C358-2D53-F78D-5EAC6DB2B757}"/>
                </a:ext>
              </a:extLst>
            </xdr:cNvPr>
            <xdr:cNvSpPr/>
          </xdr:nvSpPr>
          <xdr:spPr>
            <a:xfrm>
              <a:off x="3390899" y="4448175"/>
              <a:ext cx="3257550" cy="32766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5" name="Group 134">
              <a:extLst>
                <a:ext uri="{FF2B5EF4-FFF2-40B4-BE49-F238E27FC236}">
                  <a16:creationId xmlns:a16="http://schemas.microsoft.com/office/drawing/2014/main" id="{4BBCABFA-1A19-BDAF-8572-0E1838A033F2}"/>
                </a:ext>
              </a:extLst>
            </xdr:cNvPr>
            <xdr:cNvGrpSpPr/>
          </xdr:nvGrpSpPr>
          <xdr:grpSpPr>
            <a:xfrm>
              <a:off x="3733800" y="4600575"/>
              <a:ext cx="2309687" cy="2800350"/>
              <a:chOff x="3733800" y="4600575"/>
              <a:chExt cx="2309687" cy="2800350"/>
            </a:xfrm>
          </xdr:grpSpPr>
          <xdr:grpSp>
            <xdr:nvGrpSpPr>
              <xdr:cNvPr id="109" name="Group 108">
                <a:extLst>
                  <a:ext uri="{FF2B5EF4-FFF2-40B4-BE49-F238E27FC236}">
                    <a16:creationId xmlns:a16="http://schemas.microsoft.com/office/drawing/2014/main" id="{BC705EB0-F8BD-C92E-6344-D4F35FF22001}"/>
                  </a:ext>
                </a:extLst>
              </xdr:cNvPr>
              <xdr:cNvGrpSpPr/>
            </xdr:nvGrpSpPr>
            <xdr:grpSpPr>
              <a:xfrm>
                <a:off x="3733800" y="4600575"/>
                <a:ext cx="2309687" cy="2800350"/>
                <a:chOff x="3733800" y="4600575"/>
                <a:chExt cx="2309687" cy="2800350"/>
              </a:xfrm>
            </xdr:grpSpPr>
            <xdr:pic>
              <xdr:nvPicPr>
                <xdr:cNvPr id="11" name="Graphic 10">
                  <a:extLst>
                    <a:ext uri="{FF2B5EF4-FFF2-40B4-BE49-F238E27FC236}">
                      <a16:creationId xmlns:a16="http://schemas.microsoft.com/office/drawing/2014/main" id="{A2DD75F2-7C0D-42E3-926D-374EA029660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981449" y="4600575"/>
                  <a:ext cx="2062038" cy="2676525"/>
                </a:xfrm>
                <a:prstGeom prst="rect">
                  <a:avLst/>
                </a:prstGeom>
              </xdr:spPr>
            </xdr:pic>
            <xdr:cxnSp macro="">
              <xdr:nvCxnSpPr>
                <xdr:cNvPr id="31" name="Straight Arrow Connector 30">
                  <a:extLst>
                    <a:ext uri="{FF2B5EF4-FFF2-40B4-BE49-F238E27FC236}">
                      <a16:creationId xmlns:a16="http://schemas.microsoft.com/office/drawing/2014/main" id="{57E7D5E3-DF2A-6A31-AA69-DCA2C64A57DE}"/>
                    </a:ext>
                  </a:extLst>
                </xdr:cNvPr>
                <xdr:cNvCxnSpPr/>
              </xdr:nvCxnSpPr>
              <xdr:spPr>
                <a:xfrm flipH="1" flipV="1">
                  <a:off x="4191000" y="5276850"/>
                  <a:ext cx="400050" cy="942975"/>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 name="Straight Arrow Connector 37">
                  <a:extLst>
                    <a:ext uri="{FF2B5EF4-FFF2-40B4-BE49-F238E27FC236}">
                      <a16:creationId xmlns:a16="http://schemas.microsoft.com/office/drawing/2014/main" id="{65613D57-9BC0-4102-B04D-7E53913B5FA2}"/>
                    </a:ext>
                  </a:extLst>
                </xdr:cNvPr>
                <xdr:cNvCxnSpPr/>
              </xdr:nvCxnSpPr>
              <xdr:spPr>
                <a:xfrm>
                  <a:off x="5667374" y="7038975"/>
                  <a:ext cx="76201" cy="36195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Straight Arrow Connector 39">
                  <a:extLst>
                    <a:ext uri="{FF2B5EF4-FFF2-40B4-BE49-F238E27FC236}">
                      <a16:creationId xmlns:a16="http://schemas.microsoft.com/office/drawing/2014/main" id="{AFAFB778-43FC-4CF4-80D8-8FE9ADC88E50}"/>
                    </a:ext>
                  </a:extLst>
                </xdr:cNvPr>
                <xdr:cNvCxnSpPr/>
              </xdr:nvCxnSpPr>
              <xdr:spPr>
                <a:xfrm flipH="1">
                  <a:off x="4457700" y="6905625"/>
                  <a:ext cx="123825" cy="32385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 name="Straight Arrow Connector 41">
                  <a:extLst>
                    <a:ext uri="{FF2B5EF4-FFF2-40B4-BE49-F238E27FC236}">
                      <a16:creationId xmlns:a16="http://schemas.microsoft.com/office/drawing/2014/main" id="{EC4C578A-80DB-43D6-9B3F-87D60497BAB3}"/>
                    </a:ext>
                  </a:extLst>
                </xdr:cNvPr>
                <xdr:cNvCxnSpPr/>
              </xdr:nvCxnSpPr>
              <xdr:spPr>
                <a:xfrm flipH="1" flipV="1">
                  <a:off x="3733800" y="5972175"/>
                  <a:ext cx="314325" cy="53340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5" name="Straight Arrow Connector 64">
                  <a:extLst>
                    <a:ext uri="{FF2B5EF4-FFF2-40B4-BE49-F238E27FC236}">
                      <a16:creationId xmlns:a16="http://schemas.microsoft.com/office/drawing/2014/main" id="{2EAC0E7A-6257-4FB0-A6C7-4224A604038D}"/>
                    </a:ext>
                  </a:extLst>
                </xdr:cNvPr>
                <xdr:cNvCxnSpPr>
                  <a:endCxn id="11" idx="3"/>
                </xdr:cNvCxnSpPr>
              </xdr:nvCxnSpPr>
              <xdr:spPr>
                <a:xfrm flipV="1">
                  <a:off x="5715000" y="5938838"/>
                  <a:ext cx="328487" cy="1204912"/>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4" name="Straight Arrow Connector 93">
                  <a:extLst>
                    <a:ext uri="{FF2B5EF4-FFF2-40B4-BE49-F238E27FC236}">
                      <a16:creationId xmlns:a16="http://schemas.microsoft.com/office/drawing/2014/main" id="{6E9528D0-B9FF-40C8-A3F5-7F82306F37F7}"/>
                    </a:ext>
                  </a:extLst>
                </xdr:cNvPr>
                <xdr:cNvCxnSpPr/>
              </xdr:nvCxnSpPr>
              <xdr:spPr>
                <a:xfrm>
                  <a:off x="4991100" y="6962775"/>
                  <a:ext cx="2318" cy="30480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9" name="Straight Arrow Connector 128">
                <a:extLst>
                  <a:ext uri="{FF2B5EF4-FFF2-40B4-BE49-F238E27FC236}">
                    <a16:creationId xmlns:a16="http://schemas.microsoft.com/office/drawing/2014/main" id="{5E4189E0-ACB2-4096-A998-A12C6E4E0849}"/>
                  </a:ext>
                </a:extLst>
              </xdr:cNvPr>
              <xdr:cNvCxnSpPr/>
            </xdr:nvCxnSpPr>
            <xdr:spPr>
              <a:xfrm flipH="1">
                <a:off x="3924300" y="6753225"/>
                <a:ext cx="342900" cy="36195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Pivot Table'!BK10">
          <xdr:nvSpPr>
            <xdr:cNvPr id="149" name="TextBox 148">
              <a:extLst>
                <a:ext uri="{FF2B5EF4-FFF2-40B4-BE49-F238E27FC236}">
                  <a16:creationId xmlns:a16="http://schemas.microsoft.com/office/drawing/2014/main" id="{E348D4EB-5911-493E-AB43-01C3D8011B0E}"/>
                </a:ext>
              </a:extLst>
            </xdr:cNvPr>
            <xdr:cNvSpPr txBox="1"/>
          </xdr:nvSpPr>
          <xdr:spPr>
            <a:xfrm>
              <a:off x="5600699" y="7324725"/>
              <a:ext cx="76200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0EB021-8BC2-4A02-AC0C-DA2E00AC75A8}" type="TxLink">
                <a:rPr lang="en-US" sz="900" b="0" i="0" u="none" strike="noStrike">
                  <a:solidFill>
                    <a:srgbClr val="44546A"/>
                  </a:solidFill>
                  <a:latin typeface="Arial"/>
                  <a:cs typeface="Arial"/>
                </a:rPr>
                <a:pPr algn="ctr"/>
                <a:t>New Brunswick</a:t>
              </a:fld>
              <a:endParaRPr lang="en-US" sz="1100"/>
            </a:p>
          </xdr:txBody>
        </xdr:sp>
        <xdr:sp macro="" textlink="'Pivot Table'!BK9">
          <xdr:nvSpPr>
            <xdr:cNvPr id="167" name="TextBox 166">
              <a:extLst>
                <a:ext uri="{FF2B5EF4-FFF2-40B4-BE49-F238E27FC236}">
                  <a16:creationId xmlns:a16="http://schemas.microsoft.com/office/drawing/2014/main" id="{AB480A9D-AD18-4C98-879C-D1D1DB4EB06B}"/>
                </a:ext>
              </a:extLst>
            </xdr:cNvPr>
            <xdr:cNvSpPr txBox="1"/>
          </xdr:nvSpPr>
          <xdr:spPr>
            <a:xfrm>
              <a:off x="4648200" y="7429500"/>
              <a:ext cx="76200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D7579A-79E6-4CA4-A9C3-EEB37481ACD9}" type="TxLink">
                <a:rPr lang="en-US" sz="900" b="0" i="0" u="none" strike="noStrike">
                  <a:solidFill>
                    <a:srgbClr val="44546A"/>
                  </a:solidFill>
                  <a:latin typeface="Arial"/>
                  <a:cs typeface="Arial"/>
                </a:rPr>
                <a:pPr algn="ctr"/>
                <a:t>Manitoba</a:t>
              </a:fld>
              <a:endParaRPr lang="en-US" sz="1100"/>
            </a:p>
          </xdr:txBody>
        </xdr:sp>
        <xdr:sp macro="" textlink="'Pivot Table'!BK8">
          <xdr:nvSpPr>
            <xdr:cNvPr id="172" name="TextBox 171">
              <a:extLst>
                <a:ext uri="{FF2B5EF4-FFF2-40B4-BE49-F238E27FC236}">
                  <a16:creationId xmlns:a16="http://schemas.microsoft.com/office/drawing/2014/main" id="{D8DB6345-7D1A-422B-A5C2-356E56DCF6CD}"/>
                </a:ext>
              </a:extLst>
            </xdr:cNvPr>
            <xdr:cNvSpPr txBox="1"/>
          </xdr:nvSpPr>
          <xdr:spPr>
            <a:xfrm>
              <a:off x="3400425" y="7153275"/>
              <a:ext cx="76200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7DDF80-61B2-474F-8AFC-73B10B49F5A1}" type="TxLink">
                <a:rPr lang="en-US" sz="900" b="0" i="0" u="none" strike="noStrike">
                  <a:solidFill>
                    <a:srgbClr val="44546A"/>
                  </a:solidFill>
                  <a:latin typeface="Arial"/>
                  <a:cs typeface="Arial"/>
                </a:rPr>
                <a:pPr algn="ctr"/>
                <a:t>British Columbia</a:t>
              </a:fld>
              <a:endParaRPr lang="en-US" sz="1100"/>
            </a:p>
          </xdr:txBody>
        </xdr:sp>
        <xdr:sp macro="" textlink="'Pivot Table'!BK7">
          <xdr:nvSpPr>
            <xdr:cNvPr id="175" name="TextBox 174">
              <a:extLst>
                <a:ext uri="{FF2B5EF4-FFF2-40B4-BE49-F238E27FC236}">
                  <a16:creationId xmlns:a16="http://schemas.microsoft.com/office/drawing/2014/main" id="{7A65D49D-58C2-4A70-9FDA-6D50C43100B9}"/>
                </a:ext>
              </a:extLst>
            </xdr:cNvPr>
            <xdr:cNvSpPr txBox="1"/>
          </xdr:nvSpPr>
          <xdr:spPr>
            <a:xfrm>
              <a:off x="4076699" y="7400925"/>
              <a:ext cx="7620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EC991E-523A-4ABC-8782-23D3F7E6A7DB}" type="TxLink">
                <a:rPr lang="en-US" sz="900" b="0" i="0" u="none" strike="noStrike">
                  <a:solidFill>
                    <a:srgbClr val="44546A"/>
                  </a:solidFill>
                  <a:latin typeface="Arial"/>
                  <a:cs typeface="Arial"/>
                </a:rPr>
                <a:pPr algn="ctr"/>
                <a:t>Alberta</a:t>
              </a:fld>
              <a:endParaRPr lang="en-US" sz="1100"/>
            </a:p>
          </xdr:txBody>
        </xdr:sp>
        <xdr:sp macro="" textlink="'Pivot Table'!BK14">
          <xdr:nvSpPr>
            <xdr:cNvPr id="187" name="TextBox 186">
              <a:extLst>
                <a:ext uri="{FF2B5EF4-FFF2-40B4-BE49-F238E27FC236}">
                  <a16:creationId xmlns:a16="http://schemas.microsoft.com/office/drawing/2014/main" id="{11067B39-01ED-4DF0-A0B6-5EC2CCD892D9}"/>
                </a:ext>
              </a:extLst>
            </xdr:cNvPr>
            <xdr:cNvSpPr txBox="1"/>
          </xdr:nvSpPr>
          <xdr:spPr>
            <a:xfrm>
              <a:off x="3400425" y="5791200"/>
              <a:ext cx="609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6EB5ED-E005-4827-B311-807EE7D03887}" type="TxLink">
                <a:rPr lang="en-US" sz="900" b="0" i="0" u="none" strike="noStrike">
                  <a:solidFill>
                    <a:srgbClr val="44546A"/>
                  </a:solidFill>
                  <a:latin typeface="Arial"/>
                  <a:cs typeface="Arial"/>
                </a:rPr>
                <a:pPr algn="ctr"/>
                <a:t>Yukon</a:t>
              </a:fld>
              <a:endParaRPr lang="en-US" sz="1100"/>
            </a:p>
          </xdr:txBody>
        </xdr:sp>
        <xdr:sp macro="" textlink="'Pivot Table'!BK11">
          <xdr:nvSpPr>
            <xdr:cNvPr id="196" name="TextBox 195">
              <a:extLst>
                <a:ext uri="{FF2B5EF4-FFF2-40B4-BE49-F238E27FC236}">
                  <a16:creationId xmlns:a16="http://schemas.microsoft.com/office/drawing/2014/main" id="{AD99E414-8FE0-42AF-A6F0-7AFAD5C72F69}"/>
                </a:ext>
              </a:extLst>
            </xdr:cNvPr>
            <xdr:cNvSpPr txBox="1"/>
          </xdr:nvSpPr>
          <xdr:spPr>
            <a:xfrm>
              <a:off x="5857874" y="5800725"/>
              <a:ext cx="76200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7D9873-AFE7-44C3-B628-FC938F604667}" type="TxLink">
                <a:rPr lang="en-US" sz="900" b="0" i="0" u="none" strike="noStrike">
                  <a:solidFill>
                    <a:srgbClr val="44546A"/>
                  </a:solidFill>
                  <a:latin typeface="Arial"/>
                  <a:cs typeface="Arial"/>
                </a:rPr>
                <a:pPr algn="ctr"/>
                <a:t>Nova Scotia</a:t>
              </a:fld>
              <a:endParaRPr lang="en-US" sz="1100"/>
            </a:p>
          </xdr:txBody>
        </xdr:sp>
        <xdr:sp macro="" textlink="'Pivot Table'!BM12">
          <xdr:nvSpPr>
            <xdr:cNvPr id="200" name="TextBox 199">
              <a:extLst>
                <a:ext uri="{FF2B5EF4-FFF2-40B4-BE49-F238E27FC236}">
                  <a16:creationId xmlns:a16="http://schemas.microsoft.com/office/drawing/2014/main" id="{98740479-E5F6-4BD3-B939-2CDC7F131400}"/>
                </a:ext>
              </a:extLst>
            </xdr:cNvPr>
            <xdr:cNvSpPr txBox="1"/>
          </xdr:nvSpPr>
          <xdr:spPr>
            <a:xfrm>
              <a:off x="3876675" y="4933949"/>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3692AC-2B4E-4BCD-A0A1-B5D436FBC6B0}" type="TxLink">
                <a:rPr lang="en-US" sz="1100" b="1" i="0" u="none" strike="noStrike">
                  <a:solidFill>
                    <a:srgbClr val="000000"/>
                  </a:solidFill>
                  <a:latin typeface="Arial"/>
                  <a:cs typeface="Arial"/>
                </a:rPr>
                <a:pPr algn="ctr"/>
                <a:t>4</a:t>
              </a:fld>
              <a:endParaRPr lang="en-US" sz="1100"/>
            </a:p>
          </xdr:txBody>
        </xdr:sp>
        <xdr:sp macro="" textlink="'Pivot Table'!BM14">
          <xdr:nvSpPr>
            <xdr:cNvPr id="205" name="TextBox 204">
              <a:extLst>
                <a:ext uri="{FF2B5EF4-FFF2-40B4-BE49-F238E27FC236}">
                  <a16:creationId xmlns:a16="http://schemas.microsoft.com/office/drawing/2014/main" id="{70CBAB3B-6310-4A46-8006-3FBAF7E36779}"/>
                </a:ext>
              </a:extLst>
            </xdr:cNvPr>
            <xdr:cNvSpPr txBox="1"/>
          </xdr:nvSpPr>
          <xdr:spPr>
            <a:xfrm>
              <a:off x="3514724" y="5600700"/>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59F582-1E5E-4DF8-A256-DD67AF5768A7}" type="TxLink">
                <a:rPr lang="en-US" sz="1100" b="1" i="0" u="none" strike="noStrike">
                  <a:solidFill>
                    <a:srgbClr val="000000"/>
                  </a:solidFill>
                  <a:latin typeface="Arial"/>
                  <a:cs typeface="Arial"/>
                </a:rPr>
                <a:pPr algn="ctr"/>
                <a:t>-</a:t>
              </a:fld>
              <a:endParaRPr lang="en-US" sz="1100"/>
            </a:p>
          </xdr:txBody>
        </xdr:sp>
        <xdr:sp macro="" textlink="'Pivot Table'!BM8">
          <xdr:nvSpPr>
            <xdr:cNvPr id="207" name="TextBox 206">
              <a:extLst>
                <a:ext uri="{FF2B5EF4-FFF2-40B4-BE49-F238E27FC236}">
                  <a16:creationId xmlns:a16="http://schemas.microsoft.com/office/drawing/2014/main" id="{6452D501-A75E-4515-A717-DC4C8960D109}"/>
                </a:ext>
              </a:extLst>
            </xdr:cNvPr>
            <xdr:cNvSpPr txBox="1"/>
          </xdr:nvSpPr>
          <xdr:spPr>
            <a:xfrm>
              <a:off x="3581399" y="6962775"/>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F29B3D-F9F0-49B5-A57A-CEB282FC88B6}" type="TxLink">
                <a:rPr lang="en-US" sz="1100" b="1" i="0" u="none" strike="noStrike">
                  <a:solidFill>
                    <a:srgbClr val="000000"/>
                  </a:solidFill>
                  <a:latin typeface="Arial"/>
                  <a:cs typeface="Arial"/>
                </a:rPr>
                <a:pPr algn="ctr"/>
                <a:t>2</a:t>
              </a:fld>
              <a:endParaRPr lang="en-US" sz="1100"/>
            </a:p>
          </xdr:txBody>
        </xdr:sp>
        <xdr:sp macro="" textlink="'Pivot Table'!BM7">
          <xdr:nvSpPr>
            <xdr:cNvPr id="212" name="TextBox 211">
              <a:extLst>
                <a:ext uri="{FF2B5EF4-FFF2-40B4-BE49-F238E27FC236}">
                  <a16:creationId xmlns:a16="http://schemas.microsoft.com/office/drawing/2014/main" id="{312BFA2B-65B4-4D4F-9848-14FE7BD44C4C}"/>
                </a:ext>
              </a:extLst>
            </xdr:cNvPr>
            <xdr:cNvSpPr txBox="1"/>
          </xdr:nvSpPr>
          <xdr:spPr>
            <a:xfrm>
              <a:off x="4276724" y="7219950"/>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603E16-BD65-46A9-83C1-98803913A48B}" type="TxLink">
                <a:rPr lang="en-US" sz="1100" b="1" i="0" u="none" strike="noStrike">
                  <a:solidFill>
                    <a:srgbClr val="000000"/>
                  </a:solidFill>
                  <a:latin typeface="Arial"/>
                  <a:cs typeface="Arial"/>
                </a:rPr>
                <a:pPr algn="ctr"/>
                <a:t>2</a:t>
              </a:fld>
              <a:endParaRPr lang="en-US" sz="1100"/>
            </a:p>
          </xdr:txBody>
        </xdr:sp>
        <xdr:sp macro="" textlink="'Pivot Table'!BM9">
          <xdr:nvSpPr>
            <xdr:cNvPr id="215" name="TextBox 214">
              <a:extLst>
                <a:ext uri="{FF2B5EF4-FFF2-40B4-BE49-F238E27FC236}">
                  <a16:creationId xmlns:a16="http://schemas.microsoft.com/office/drawing/2014/main" id="{1A708375-E053-4464-8854-0D54CC4A949A}"/>
                </a:ext>
              </a:extLst>
            </xdr:cNvPr>
            <xdr:cNvSpPr txBox="1"/>
          </xdr:nvSpPr>
          <xdr:spPr>
            <a:xfrm>
              <a:off x="4819650" y="7229475"/>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30BA29-6F85-4856-81BC-97BDFE763881}" type="TxLink">
                <a:rPr lang="en-US" sz="1100" b="1" i="0" u="none" strike="noStrike">
                  <a:solidFill>
                    <a:srgbClr val="000000"/>
                  </a:solidFill>
                  <a:latin typeface="Arial"/>
                  <a:cs typeface="Arial"/>
                </a:rPr>
                <a:pPr algn="ctr"/>
                <a:t>2</a:t>
              </a:fld>
              <a:endParaRPr lang="en-US" sz="1100"/>
            </a:p>
          </xdr:txBody>
        </xdr:sp>
        <xdr:sp macro="" textlink="'Pivot Table'!BM10">
          <xdr:nvSpPr>
            <xdr:cNvPr id="218" name="TextBox 217">
              <a:extLst>
                <a:ext uri="{FF2B5EF4-FFF2-40B4-BE49-F238E27FC236}">
                  <a16:creationId xmlns:a16="http://schemas.microsoft.com/office/drawing/2014/main" id="{6F41E6CB-02A5-4E61-BE46-6FA92F3EB03F}"/>
                </a:ext>
              </a:extLst>
            </xdr:cNvPr>
            <xdr:cNvSpPr txBox="1"/>
          </xdr:nvSpPr>
          <xdr:spPr>
            <a:xfrm>
              <a:off x="5838824" y="7172325"/>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1EA344-311C-4CEA-87B8-B37732DFA822}" type="TxLink">
                <a:rPr lang="en-US" sz="1100" b="1" i="0" u="none" strike="noStrike">
                  <a:solidFill>
                    <a:srgbClr val="000000"/>
                  </a:solidFill>
                  <a:latin typeface="Arial"/>
                  <a:cs typeface="Arial"/>
                </a:rPr>
                <a:pPr algn="ctr"/>
                <a:t>2</a:t>
              </a:fld>
              <a:endParaRPr lang="en-US" sz="1100"/>
            </a:p>
          </xdr:txBody>
        </xdr:sp>
        <xdr:sp macro="" textlink="'Pivot Table'!BM11">
          <xdr:nvSpPr>
            <xdr:cNvPr id="220" name="TextBox 219">
              <a:extLst>
                <a:ext uri="{FF2B5EF4-FFF2-40B4-BE49-F238E27FC236}">
                  <a16:creationId xmlns:a16="http://schemas.microsoft.com/office/drawing/2014/main" id="{B1F66EEF-16EC-4589-9E36-C7DA80A1EA73}"/>
                </a:ext>
              </a:extLst>
            </xdr:cNvPr>
            <xdr:cNvSpPr txBox="1"/>
          </xdr:nvSpPr>
          <xdr:spPr>
            <a:xfrm>
              <a:off x="6067424" y="5619750"/>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163DD1-5197-4C94-B404-914245477717}" type="TxLink">
                <a:rPr lang="en-US" sz="1100" b="1" i="0" u="none" strike="noStrike">
                  <a:solidFill>
                    <a:srgbClr val="000000"/>
                  </a:solidFill>
                  <a:latin typeface="Arial"/>
                  <a:cs typeface="Arial"/>
                </a:rPr>
                <a:pPr algn="ctr"/>
                <a:t>-</a:t>
              </a:fld>
              <a:endParaRPr lang="en-US" sz="1100"/>
            </a:p>
          </xdr:txBody>
        </xdr:sp>
        <xdr:sp macro="" textlink="">
          <xdr:nvSpPr>
            <xdr:cNvPr id="221" name="TextBox 220">
              <a:extLst>
                <a:ext uri="{FF2B5EF4-FFF2-40B4-BE49-F238E27FC236}">
                  <a16:creationId xmlns:a16="http://schemas.microsoft.com/office/drawing/2014/main" id="{551EC44E-9202-5443-F4FA-C4EA7808CB69}"/>
                </a:ext>
              </a:extLst>
            </xdr:cNvPr>
            <xdr:cNvSpPr txBox="1"/>
          </xdr:nvSpPr>
          <xdr:spPr>
            <a:xfrm>
              <a:off x="3333750" y="4438650"/>
              <a:ext cx="10001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Destinations </a:t>
              </a:r>
            </a:p>
          </xdr:txBody>
        </xdr:sp>
        <xdr:grpSp>
          <xdr:nvGrpSpPr>
            <xdr:cNvPr id="228" name="Group 227">
              <a:extLst>
                <a:ext uri="{FF2B5EF4-FFF2-40B4-BE49-F238E27FC236}">
                  <a16:creationId xmlns:a16="http://schemas.microsoft.com/office/drawing/2014/main" id="{B88FE6BE-AA40-2096-7557-C68D5573DABB}"/>
                </a:ext>
              </a:extLst>
            </xdr:cNvPr>
            <xdr:cNvGrpSpPr/>
          </xdr:nvGrpSpPr>
          <xdr:grpSpPr>
            <a:xfrm>
              <a:off x="3324224" y="4638674"/>
              <a:ext cx="1371601" cy="276225"/>
              <a:chOff x="3428999" y="4619624"/>
              <a:chExt cx="1371601" cy="276225"/>
            </a:xfrm>
          </xdr:grpSpPr>
          <xdr:sp macro="" textlink="'Pivot Table'!BM6">
            <xdr:nvSpPr>
              <xdr:cNvPr id="223" name="TextBox 222">
                <a:extLst>
                  <a:ext uri="{FF2B5EF4-FFF2-40B4-BE49-F238E27FC236}">
                    <a16:creationId xmlns:a16="http://schemas.microsoft.com/office/drawing/2014/main" id="{B708CCC0-8646-440F-9A9F-97F9164FE7DE}"/>
                  </a:ext>
                </a:extLst>
              </xdr:cNvPr>
              <xdr:cNvSpPr txBox="1"/>
            </xdr:nvSpPr>
            <xdr:spPr>
              <a:xfrm>
                <a:off x="3428999" y="4629149"/>
                <a:ext cx="3619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1622E4-D556-4EBA-B422-743AB330386B}" type="TxLink">
                  <a:rPr lang="en-US" sz="1200" b="1" i="0" u="none" strike="noStrike">
                    <a:solidFill>
                      <a:schemeClr val="accent1"/>
                    </a:solidFill>
                    <a:latin typeface="Arial"/>
                    <a:cs typeface="Arial"/>
                  </a:rPr>
                  <a:pPr algn="ctr"/>
                  <a:t>10</a:t>
                </a:fld>
                <a:endParaRPr lang="en-US" sz="1100" b="1">
                  <a:solidFill>
                    <a:schemeClr val="accent1"/>
                  </a:solidFill>
                </a:endParaRPr>
              </a:p>
            </xdr:txBody>
          </xdr:sp>
          <xdr:sp macro="" textlink="">
            <xdr:nvSpPr>
              <xdr:cNvPr id="226" name="TextBox 225">
                <a:extLst>
                  <a:ext uri="{FF2B5EF4-FFF2-40B4-BE49-F238E27FC236}">
                    <a16:creationId xmlns:a16="http://schemas.microsoft.com/office/drawing/2014/main" id="{BA3B00E9-81F3-C7DD-ACC6-74303F34C4EE}"/>
                  </a:ext>
                </a:extLst>
              </xdr:cNvPr>
              <xdr:cNvSpPr txBox="1"/>
            </xdr:nvSpPr>
            <xdr:spPr>
              <a:xfrm>
                <a:off x="3629024" y="4619624"/>
                <a:ext cx="117157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latin typeface="Arial" panose="020B0604020202020204" pitchFamily="34" charset="0"/>
                    <a:cs typeface="Arial" panose="020B0604020202020204" pitchFamily="34" charset="0"/>
                  </a:rPr>
                  <a:t>/Freight </a:t>
                </a:r>
                <a:r>
                  <a:rPr lang="en-US" sz="800" b="0">
                    <a:solidFill>
                      <a:schemeClr val="accent1"/>
                    </a:solidFill>
                    <a:latin typeface="Arial" panose="020B0604020202020204" pitchFamily="34" charset="0"/>
                    <a:cs typeface="Arial" panose="020B0604020202020204" pitchFamily="34" charset="0"/>
                  </a:rPr>
                  <a:t>/ 7Cities</a:t>
                </a:r>
              </a:p>
            </xdr:txBody>
          </xdr:sp>
        </xdr:grpSp>
      </xdr:grpSp>
      <xdr:sp macro="" textlink="'Pivot Table'!BK12">
        <xdr:nvSpPr>
          <xdr:cNvPr id="255" name="TextBox 254">
            <a:extLst>
              <a:ext uri="{FF2B5EF4-FFF2-40B4-BE49-F238E27FC236}">
                <a16:creationId xmlns:a16="http://schemas.microsoft.com/office/drawing/2014/main" id="{075EA390-8D7E-4900-AF27-5B258FF0C59A}"/>
              </a:ext>
            </a:extLst>
          </xdr:cNvPr>
          <xdr:cNvSpPr txBox="1"/>
        </xdr:nvSpPr>
        <xdr:spPr>
          <a:xfrm>
            <a:off x="3724274" y="4752975"/>
            <a:ext cx="609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854C49-F978-4B95-B036-77C76D1756F9}" type="TxLink">
              <a:rPr lang="en-US" sz="900" b="0" i="0" u="none" strike="noStrike">
                <a:solidFill>
                  <a:srgbClr val="44546A"/>
                </a:solidFill>
                <a:latin typeface="Arial"/>
                <a:cs typeface="Arial"/>
              </a:rPr>
              <a:pPr algn="ctr"/>
              <a:t>Nunavut</a:t>
            </a:fld>
            <a:endParaRPr lang="en-US" sz="1100"/>
          </a:p>
        </xdr:txBody>
      </xdr:sp>
    </xdr:grpSp>
    <xdr:clientData/>
  </xdr:twoCellAnchor>
  <xdr:twoCellAnchor editAs="oneCell">
    <xdr:from>
      <xdr:col>12</xdr:col>
      <xdr:colOff>452258</xdr:colOff>
      <xdr:row>36</xdr:row>
      <xdr:rowOff>65642</xdr:rowOff>
    </xdr:from>
    <xdr:to>
      <xdr:col>12</xdr:col>
      <xdr:colOff>589418</xdr:colOff>
      <xdr:row>37</xdr:row>
      <xdr:rowOff>12302</xdr:rowOff>
    </xdr:to>
    <xdr:pic>
      <xdr:nvPicPr>
        <xdr:cNvPr id="17" name="Picture 16">
          <a:extLst>
            <a:ext uri="{FF2B5EF4-FFF2-40B4-BE49-F238E27FC236}">
              <a16:creationId xmlns:a16="http://schemas.microsoft.com/office/drawing/2014/main" id="{8E0FB31B-F282-691B-36B5-86E324BBDB6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21338067">
          <a:off x="7767458" y="6923642"/>
          <a:ext cx="137160" cy="137160"/>
        </a:xfrm>
        <a:prstGeom prst="rect">
          <a:avLst/>
        </a:prstGeom>
      </xdr:spPr>
    </xdr:pic>
    <xdr:clientData/>
  </xdr:twoCellAnchor>
  <xdr:twoCellAnchor editAs="oneCell">
    <xdr:from>
      <xdr:col>11</xdr:col>
      <xdr:colOff>568418</xdr:colOff>
      <xdr:row>28</xdr:row>
      <xdr:rowOff>171450</xdr:rowOff>
    </xdr:from>
    <xdr:to>
      <xdr:col>12</xdr:col>
      <xdr:colOff>95978</xdr:colOff>
      <xdr:row>29</xdr:row>
      <xdr:rowOff>118110</xdr:rowOff>
    </xdr:to>
    <xdr:pic>
      <xdr:nvPicPr>
        <xdr:cNvPr id="26" name="Picture 25">
          <a:extLst>
            <a:ext uri="{FF2B5EF4-FFF2-40B4-BE49-F238E27FC236}">
              <a16:creationId xmlns:a16="http://schemas.microsoft.com/office/drawing/2014/main" id="{F8F19E7F-5A55-48B4-9E4E-B273F6F6FB9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7274018" y="5505450"/>
          <a:ext cx="137160" cy="137160"/>
        </a:xfrm>
        <a:prstGeom prst="rect">
          <a:avLst/>
        </a:prstGeom>
      </xdr:spPr>
    </xdr:pic>
    <xdr:clientData/>
  </xdr:twoCellAnchor>
  <xdr:twoCellAnchor editAs="oneCell">
    <xdr:from>
      <xdr:col>11</xdr:col>
      <xdr:colOff>558893</xdr:colOff>
      <xdr:row>23</xdr:row>
      <xdr:rowOff>180975</xdr:rowOff>
    </xdr:from>
    <xdr:to>
      <xdr:col>12</xdr:col>
      <xdr:colOff>86453</xdr:colOff>
      <xdr:row>24</xdr:row>
      <xdr:rowOff>127635</xdr:rowOff>
    </xdr:to>
    <xdr:pic>
      <xdr:nvPicPr>
        <xdr:cNvPr id="35" name="Picture 34">
          <a:extLst>
            <a:ext uri="{FF2B5EF4-FFF2-40B4-BE49-F238E27FC236}">
              <a16:creationId xmlns:a16="http://schemas.microsoft.com/office/drawing/2014/main" id="{483F7E6D-3F0A-414B-9825-FC4EB055B38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7264493" y="4562475"/>
          <a:ext cx="137160" cy="137160"/>
        </a:xfrm>
        <a:prstGeom prst="rect">
          <a:avLst/>
        </a:prstGeom>
      </xdr:spPr>
    </xdr:pic>
    <xdr:clientData/>
  </xdr:twoCellAnchor>
  <xdr:twoCellAnchor editAs="oneCell">
    <xdr:from>
      <xdr:col>15</xdr:col>
      <xdr:colOff>282669</xdr:colOff>
      <xdr:row>36</xdr:row>
      <xdr:rowOff>57150</xdr:rowOff>
    </xdr:from>
    <xdr:to>
      <xdr:col>15</xdr:col>
      <xdr:colOff>419829</xdr:colOff>
      <xdr:row>37</xdr:row>
      <xdr:rowOff>3810</xdr:rowOff>
    </xdr:to>
    <xdr:pic>
      <xdr:nvPicPr>
        <xdr:cNvPr id="41" name="Picture 40">
          <a:extLst>
            <a:ext uri="{FF2B5EF4-FFF2-40B4-BE49-F238E27FC236}">
              <a16:creationId xmlns:a16="http://schemas.microsoft.com/office/drawing/2014/main" id="{D06EC1C3-D47D-4183-BBF1-057AB58FE43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26669" y="6915150"/>
          <a:ext cx="137160" cy="137160"/>
        </a:xfrm>
        <a:prstGeom prst="rect">
          <a:avLst/>
        </a:prstGeom>
      </xdr:spPr>
    </xdr:pic>
    <xdr:clientData/>
  </xdr:twoCellAnchor>
  <xdr:twoCellAnchor editAs="oneCell">
    <xdr:from>
      <xdr:col>18</xdr:col>
      <xdr:colOff>390525</xdr:colOff>
      <xdr:row>33</xdr:row>
      <xdr:rowOff>0</xdr:rowOff>
    </xdr:from>
    <xdr:to>
      <xdr:col>18</xdr:col>
      <xdr:colOff>527685</xdr:colOff>
      <xdr:row>33</xdr:row>
      <xdr:rowOff>137160</xdr:rowOff>
    </xdr:to>
    <xdr:pic>
      <xdr:nvPicPr>
        <xdr:cNvPr id="49" name="Picture 48">
          <a:extLst>
            <a:ext uri="{FF2B5EF4-FFF2-40B4-BE49-F238E27FC236}">
              <a16:creationId xmlns:a16="http://schemas.microsoft.com/office/drawing/2014/main" id="{52E35933-22D4-4B79-9EE4-04D4A1877E2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16200000">
          <a:off x="11363325" y="6286500"/>
          <a:ext cx="137160" cy="1371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87.520117245367" createdVersion="8" refreshedVersion="8" minRefreshableVersion="3" recordCount="62" xr:uid="{C302593A-53F3-4B72-935F-218A15F0D7AF}">
  <cacheSource type="worksheet">
    <worksheetSource ref="A1:AC1048576" sheet="Datatable"/>
  </cacheSource>
  <cacheFields count="30">
    <cacheField name="Month" numFmtId="0">
      <sharedItems containsBlank="1" count="13">
        <s v="Jan"/>
        <s v="Feb"/>
        <s v="Mar"/>
        <s v="Apr"/>
        <s v="May"/>
        <s v="Jun"/>
        <s v="Jul"/>
        <s v="Aug"/>
        <s v="Sep"/>
        <s v="Oct"/>
        <s v="Nov"/>
        <s v="Dec"/>
        <m/>
      </sharedItems>
    </cacheField>
    <cacheField name="Day" numFmtId="0">
      <sharedItems containsString="0" containsBlank="1" containsNumber="1" containsInteger="1" minValue="1" maxValue="29"/>
    </cacheField>
    <cacheField name="Load" numFmtId="0">
      <sharedItems containsBlank="1" count="4">
        <s v="Wood"/>
        <s v="Sand"/>
        <s v="Iron"/>
        <m/>
      </sharedItems>
    </cacheField>
    <cacheField name="Tonnage" numFmtId="0">
      <sharedItems containsString="0" containsBlank="1" containsNumber="1" minValue="11" maxValue="23"/>
    </cacheField>
    <cacheField name="Customer Type" numFmtId="0">
      <sharedItems containsBlank="1" count="3">
        <s v="Retaining Customer"/>
        <s v="New Customer"/>
        <m/>
      </sharedItems>
    </cacheField>
    <cacheField name="Destination" numFmtId="0">
      <sharedItems containsBlank="1" count="9">
        <s v="Nunavut."/>
        <s v="British Columbia"/>
        <s v="Manitoba"/>
        <s v="New Brunswick"/>
        <s v="Nunavut"/>
        <s v="Alberta"/>
        <s v="Yukon"/>
        <s v="Nova Scotia"/>
        <m/>
      </sharedItems>
    </cacheField>
    <cacheField name="Rate" numFmtId="0">
      <sharedItems containsString="0" containsBlank="1" containsNumber="1" containsInteger="1" minValue="3456" maxValue="8765"/>
    </cacheField>
    <cacheField name="Truck" numFmtId="0">
      <sharedItems containsBlank="1"/>
    </cacheField>
    <cacheField name="Insurance" numFmtId="0">
      <sharedItems containsString="0" containsBlank="1" containsNumber="1" containsInteger="1" minValue="132" maxValue="132"/>
    </cacheField>
    <cacheField name="Fuel" numFmtId="0">
      <sharedItems containsString="0" containsBlank="1" containsNumber="1" containsInteger="1" minValue="245" maxValue="453"/>
    </cacheField>
    <cacheField name="Diesel Exhaust Fluid" numFmtId="0">
      <sharedItems containsString="0" containsBlank="1" containsNumber="1" containsInteger="1" minValue="50" maxValue="74"/>
    </cacheField>
    <cacheField name="Advance" numFmtId="0">
      <sharedItems containsString="0" containsBlank="1" containsNumber="1" containsInteger="1" minValue="250" maxValue="250"/>
    </cacheField>
    <cacheField name="Warehouse" numFmtId="0">
      <sharedItems containsString="0" containsBlank="1" containsNumber="1" containsInteger="1" minValue="120" maxValue="134"/>
    </cacheField>
    <cacheField name="Repairs" numFmtId="0">
      <sharedItems containsString="0" containsBlank="1" containsNumber="1" containsInteger="1" minValue="32" maxValue="65"/>
    </cacheField>
    <cacheField name="Tolls" numFmtId="0">
      <sharedItems containsString="0" containsBlank="1" containsNumber="1" containsInteger="1" minValue="51" maxValue="134"/>
    </cacheField>
    <cacheField name="Fundings" numFmtId="0">
      <sharedItems containsString="0" containsBlank="1" containsNumber="1" containsInteger="1" minValue="6" maxValue="66"/>
    </cacheField>
    <cacheField name="Driver Name" numFmtId="0">
      <sharedItems containsBlank="1" count="5">
        <s v="Alessandro Smith"/>
        <s v="Beauregard Mike"/>
        <s v="Jean Bartholomew"/>
        <s v="Jaison Augustine"/>
        <m/>
      </sharedItems>
    </cacheField>
    <cacheField name="Odometer" numFmtId="0">
      <sharedItems containsString="0" containsBlank="1" containsNumber="1" minValue="295.41000000000003" maxValue="333"/>
    </cacheField>
    <cacheField name="Miles" numFmtId="0">
      <sharedItems containsString="0" containsBlank="1" containsNumber="1" containsInteger="1" minValue="234" maxValue="399"/>
    </cacheField>
    <cacheField name="Rate Per Miles" numFmtId="0">
      <sharedItems containsString="0" containsBlank="1" containsNumber="1" minValue="163.79999999999998" maxValue="279.29999999999995"/>
    </cacheField>
    <cacheField name="Extra Stops" numFmtId="0">
      <sharedItems containsString="0" containsBlank="1" containsNumber="1" containsInteger="1" minValue="100" maxValue="100"/>
    </cacheField>
    <cacheField name="Extra Pay" numFmtId="0">
      <sharedItems containsString="0" containsBlank="1" containsNumber="1" containsInteger="1" minValue="22" maxValue="29"/>
    </cacheField>
    <cacheField name="Costs Driver Paid" numFmtId="0">
      <sharedItems containsString="0" containsBlank="1" containsNumber="1" containsInteger="1" minValue="54" maxValue="61"/>
    </cacheField>
    <cacheField name="Total Expenses" numFmtId="0">
      <sharedItems containsString="0" containsBlank="1" containsNumber="1" minValue="1409.1" maxValue="1622.9"/>
    </cacheField>
    <cacheField name="First condition type" numFmtId="0">
      <sharedItems containsString="0" containsBlank="1" containsNumber="1" minValue="449.28000000000003" maxValue="1139.45"/>
    </cacheField>
    <cacheField name="Shipment cost sub-items" numFmtId="0">
      <sharedItems containsString="0" containsBlank="1" containsNumber="1" minValue="691.2" maxValue="1753"/>
    </cacheField>
    <cacheField name="ERE Stage" numFmtId="0">
      <sharedItems containsString="0" containsBlank="1" containsNumber="1" minValue="587.5200000000001" maxValue="1490.0500000000002"/>
    </cacheField>
    <cacheField name="Basic freight" numFmtId="0">
      <sharedItems containsString="0" containsBlank="1" containsNumber="1" minValue="864" maxValue="2191.25"/>
    </cacheField>
    <cacheField name="Final Amount" numFmtId="0">
      <sharedItems containsString="0" containsBlank="1"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2019208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n v="1"/>
    <x v="0"/>
    <n v="11"/>
    <x v="0"/>
    <x v="0"/>
    <n v="5556"/>
    <s v="Freightliner Sprinter"/>
    <n v="132"/>
    <n v="400"/>
    <n v="50"/>
    <n v="250"/>
    <n v="120"/>
    <n v="65"/>
    <n v="134"/>
    <n v="6"/>
    <x v="0"/>
    <n v="295.41000000000003"/>
    <n v="343"/>
    <n v="240.1"/>
    <n v="100"/>
    <n v="22"/>
    <n v="54"/>
    <n v="1573.1"/>
    <n v="722.28"/>
    <n v="1111.2"/>
    <n v="944.5200000000001"/>
    <n v="1389"/>
    <n v="1666.8"/>
  </r>
  <r>
    <x v="0"/>
    <n v="3"/>
    <x v="0"/>
    <n v="21.3"/>
    <x v="0"/>
    <x v="1"/>
    <n v="5556"/>
    <s v="Freightliner Sprinter"/>
    <n v="132"/>
    <n v="400"/>
    <n v="50"/>
    <n v="250"/>
    <n v="120"/>
    <n v="65"/>
    <n v="134"/>
    <n v="6"/>
    <x v="1"/>
    <n v="295.41000000000003"/>
    <n v="343"/>
    <n v="240.1"/>
    <n v="100"/>
    <n v="22"/>
    <n v="54"/>
    <n v="1573.1"/>
    <n v="722.28"/>
    <n v="1111.2"/>
    <n v="944.5200000000001"/>
    <n v="1389"/>
    <n v="1666.8"/>
  </r>
  <r>
    <x v="0"/>
    <n v="13"/>
    <x v="0"/>
    <n v="22"/>
    <x v="0"/>
    <x v="2"/>
    <n v="5556"/>
    <s v="Freightliner Sprinter"/>
    <n v="132"/>
    <n v="400"/>
    <n v="50"/>
    <n v="250"/>
    <n v="120"/>
    <n v="65"/>
    <n v="134"/>
    <n v="6"/>
    <x v="2"/>
    <n v="295.41000000000003"/>
    <n v="343"/>
    <n v="240.1"/>
    <n v="100"/>
    <n v="22"/>
    <n v="54"/>
    <n v="1573.1"/>
    <n v="722.28"/>
    <n v="1111.2"/>
    <n v="944.5200000000001"/>
    <n v="1389"/>
    <n v="1666.8"/>
  </r>
  <r>
    <x v="1"/>
    <n v="4"/>
    <x v="1"/>
    <n v="14.5"/>
    <x v="0"/>
    <x v="1"/>
    <n v="4567"/>
    <s v="Freightliner Sprinter"/>
    <n v="132"/>
    <n v="333"/>
    <n v="51"/>
    <n v="250"/>
    <n v="134"/>
    <n v="65"/>
    <n v="134"/>
    <n v="6"/>
    <x v="0"/>
    <n v="295.41000000000003"/>
    <n v="354"/>
    <n v="247.79999999999998"/>
    <n v="100"/>
    <n v="23"/>
    <n v="55"/>
    <n v="1530.8"/>
    <n v="593.71"/>
    <n v="913.40000000000009"/>
    <n v="776.3900000000001"/>
    <n v="1141.75"/>
    <n v="1370.1"/>
  </r>
  <r>
    <x v="1"/>
    <n v="5"/>
    <x v="1"/>
    <n v="18"/>
    <x v="0"/>
    <x v="2"/>
    <n v="4567"/>
    <s v="Freightliner Sprinter"/>
    <n v="132"/>
    <n v="333"/>
    <n v="52"/>
    <n v="250"/>
    <n v="134"/>
    <n v="65"/>
    <n v="134"/>
    <n v="6"/>
    <x v="1"/>
    <n v="295.41000000000003"/>
    <n v="354"/>
    <n v="247.79999999999998"/>
    <n v="100"/>
    <n v="23"/>
    <n v="55"/>
    <n v="1531.8"/>
    <n v="593.71"/>
    <n v="913.40000000000009"/>
    <n v="776.3900000000001"/>
    <n v="1141.75"/>
    <n v="1370.1"/>
  </r>
  <r>
    <x v="1"/>
    <n v="6"/>
    <x v="1"/>
    <n v="19"/>
    <x v="0"/>
    <x v="3"/>
    <n v="4567"/>
    <s v="Freightliner Sprinter"/>
    <n v="132"/>
    <n v="333"/>
    <n v="53"/>
    <n v="250"/>
    <n v="134"/>
    <n v="65"/>
    <n v="134"/>
    <n v="6"/>
    <x v="2"/>
    <n v="295.41000000000003"/>
    <n v="354"/>
    <n v="247.79999999999998"/>
    <n v="100"/>
    <n v="23"/>
    <n v="55"/>
    <n v="1532.8"/>
    <n v="593.71"/>
    <n v="913.40000000000009"/>
    <n v="776.3900000000001"/>
    <n v="1141.75"/>
    <n v="1370.1"/>
  </r>
  <r>
    <x v="1"/>
    <n v="14"/>
    <x v="1"/>
    <n v="20"/>
    <x v="0"/>
    <x v="4"/>
    <n v="4567"/>
    <s v="Freightliner Sprinter"/>
    <n v="132"/>
    <n v="333"/>
    <n v="54"/>
    <n v="250"/>
    <n v="134"/>
    <n v="65"/>
    <n v="134"/>
    <n v="6"/>
    <x v="3"/>
    <n v="295.41000000000003"/>
    <n v="354"/>
    <n v="247.79999999999998"/>
    <n v="100"/>
    <n v="23"/>
    <n v="55"/>
    <n v="1533.8"/>
    <n v="593.71"/>
    <n v="913.40000000000009"/>
    <n v="776.3900000000001"/>
    <n v="1141.75"/>
    <n v="1370.1"/>
  </r>
  <r>
    <x v="2"/>
    <n v="2"/>
    <x v="2"/>
    <n v="21"/>
    <x v="0"/>
    <x v="2"/>
    <n v="3458"/>
    <s v="Freightliner Sprinter"/>
    <n v="132"/>
    <n v="453"/>
    <n v="55"/>
    <n v="250"/>
    <n v="121"/>
    <n v="32"/>
    <n v="56"/>
    <n v="56"/>
    <x v="0"/>
    <n v="295.41000000000003"/>
    <n v="333"/>
    <n v="233.1"/>
    <n v="100"/>
    <n v="24"/>
    <n v="56"/>
    <n v="1568.1"/>
    <n v="449.54"/>
    <n v="691.6"/>
    <n v="587.86"/>
    <n v="864.5"/>
    <n v="1037.3999999999999"/>
  </r>
  <r>
    <x v="2"/>
    <n v="3"/>
    <x v="2"/>
    <n v="22"/>
    <x v="1"/>
    <x v="1"/>
    <n v="3458"/>
    <s v="Freightliner Sprinter"/>
    <n v="132"/>
    <n v="453"/>
    <n v="56"/>
    <n v="250"/>
    <n v="121"/>
    <n v="32"/>
    <n v="56"/>
    <n v="56"/>
    <x v="1"/>
    <n v="295.41000000000003"/>
    <n v="333"/>
    <n v="233.1"/>
    <n v="100"/>
    <n v="24"/>
    <n v="56"/>
    <n v="1569.1"/>
    <n v="449.54"/>
    <n v="691.6"/>
    <n v="587.86"/>
    <n v="864.5"/>
    <n v="1037.3999999999999"/>
  </r>
  <r>
    <x v="2"/>
    <n v="7"/>
    <x v="1"/>
    <n v="22.7"/>
    <x v="1"/>
    <x v="2"/>
    <n v="3458"/>
    <s v="Freightliner Sprinter"/>
    <n v="132"/>
    <n v="453"/>
    <n v="57"/>
    <n v="250"/>
    <n v="121"/>
    <n v="32"/>
    <n v="56"/>
    <n v="56"/>
    <x v="3"/>
    <n v="295.41000000000003"/>
    <n v="333"/>
    <n v="233.1"/>
    <n v="100"/>
    <n v="24"/>
    <n v="56"/>
    <n v="1570.1"/>
    <n v="449.54"/>
    <n v="691.6"/>
    <n v="587.86"/>
    <n v="864.5"/>
    <n v="1037.3999999999999"/>
  </r>
  <r>
    <x v="2"/>
    <n v="8"/>
    <x v="2"/>
    <n v="12"/>
    <x v="0"/>
    <x v="3"/>
    <n v="3458"/>
    <s v="Freightliner Sprinter"/>
    <n v="132"/>
    <n v="453"/>
    <n v="58"/>
    <n v="250"/>
    <n v="121"/>
    <n v="32"/>
    <n v="56"/>
    <n v="56"/>
    <x v="3"/>
    <n v="295.41000000000003"/>
    <n v="333"/>
    <n v="233.1"/>
    <n v="100"/>
    <n v="24"/>
    <n v="56"/>
    <n v="1571.1"/>
    <n v="449.54"/>
    <n v="691.6"/>
    <n v="587.86"/>
    <n v="864.5"/>
    <n v="1037.3999999999999"/>
  </r>
  <r>
    <x v="2"/>
    <n v="9"/>
    <x v="0"/>
    <n v="13"/>
    <x v="1"/>
    <x v="5"/>
    <n v="3458"/>
    <s v="Freightliner Sprinter"/>
    <n v="132"/>
    <n v="453"/>
    <n v="59"/>
    <n v="250"/>
    <n v="121"/>
    <m/>
    <n v="56"/>
    <n v="56"/>
    <x v="0"/>
    <n v="295.41000000000003"/>
    <n v="333"/>
    <n v="233.1"/>
    <n v="100"/>
    <n v="24"/>
    <n v="56"/>
    <n v="1540.1"/>
    <n v="449.54"/>
    <n v="691.6"/>
    <n v="587.86"/>
    <n v="864.5"/>
    <n v="1037.3999999999999"/>
  </r>
  <r>
    <x v="3"/>
    <n v="12"/>
    <x v="0"/>
    <n v="16"/>
    <x v="0"/>
    <x v="6"/>
    <n v="6433"/>
    <s v="Chevrolet Express"/>
    <n v="132"/>
    <n v="399"/>
    <n v="72"/>
    <n v="250"/>
    <n v="134"/>
    <m/>
    <n v="134"/>
    <n v="6"/>
    <x v="1"/>
    <n v="295.41000000000003"/>
    <n v="343"/>
    <n v="240.1"/>
    <n v="100"/>
    <n v="25"/>
    <n v="57"/>
    <n v="1549.1"/>
    <n v="836.29000000000008"/>
    <n v="1286.6000000000001"/>
    <n v="1093.6100000000001"/>
    <n v="1608.25"/>
    <n v="1929.8999999999999"/>
  </r>
  <r>
    <x v="3"/>
    <n v="16"/>
    <x v="1"/>
    <n v="17"/>
    <x v="1"/>
    <x v="7"/>
    <n v="6433"/>
    <s v="Chevrolet Express"/>
    <n v="132"/>
    <n v="399"/>
    <n v="73"/>
    <n v="250"/>
    <n v="134"/>
    <n v="65"/>
    <n v="134"/>
    <n v="6"/>
    <x v="2"/>
    <n v="295.41000000000003"/>
    <n v="343"/>
    <n v="240.1"/>
    <n v="100"/>
    <n v="25"/>
    <n v="57"/>
    <n v="1615.1"/>
    <n v="836.29000000000008"/>
    <n v="1286.6000000000001"/>
    <n v="1093.6100000000001"/>
    <n v="1608.25"/>
    <n v="1929.8999999999999"/>
  </r>
  <r>
    <x v="3"/>
    <n v="22"/>
    <x v="0"/>
    <n v="18"/>
    <x v="1"/>
    <x v="2"/>
    <n v="6433"/>
    <s v="Chevrolet Express"/>
    <n v="132"/>
    <n v="399"/>
    <n v="74"/>
    <n v="250"/>
    <n v="134"/>
    <n v="65"/>
    <n v="134"/>
    <n v="6"/>
    <x v="3"/>
    <n v="295.41000000000003"/>
    <n v="343"/>
    <n v="240.1"/>
    <n v="100"/>
    <n v="25"/>
    <n v="57"/>
    <n v="1616.1"/>
    <n v="836.29000000000008"/>
    <n v="1286.6000000000001"/>
    <n v="1093.6100000000001"/>
    <n v="1608.25"/>
    <n v="1929.8999999999999"/>
  </r>
  <r>
    <x v="4"/>
    <n v="5"/>
    <x v="1"/>
    <n v="11"/>
    <x v="0"/>
    <x v="4"/>
    <n v="8765"/>
    <s v="Chevrolet Express"/>
    <n v="132"/>
    <n v="387"/>
    <n v="50"/>
    <n v="250"/>
    <n v="128"/>
    <n v="34"/>
    <n v="128"/>
    <n v="46"/>
    <x v="0"/>
    <n v="333"/>
    <n v="343"/>
    <n v="240.1"/>
    <n v="100"/>
    <n v="26"/>
    <n v="58"/>
    <n v="1579.1"/>
    <n v="1139.45"/>
    <n v="1753"/>
    <n v="1490.0500000000002"/>
    <n v="2191.25"/>
    <n v="2629.5"/>
  </r>
  <r>
    <x v="4"/>
    <n v="13"/>
    <x v="1"/>
    <n v="21"/>
    <x v="0"/>
    <x v="7"/>
    <n v="8765"/>
    <s v="Chevrolet Express"/>
    <n v="132"/>
    <n v="387"/>
    <n v="50"/>
    <n v="250"/>
    <n v="128"/>
    <n v="34"/>
    <n v="128"/>
    <n v="46"/>
    <x v="1"/>
    <n v="333"/>
    <n v="343"/>
    <n v="240.1"/>
    <n v="100"/>
    <n v="26"/>
    <n v="58"/>
    <n v="1579.1"/>
    <n v="1139.45"/>
    <n v="1753"/>
    <n v="1490.0500000000002"/>
    <n v="2191.25"/>
    <n v="2629.5"/>
  </r>
  <r>
    <x v="4"/>
    <n v="14"/>
    <x v="1"/>
    <n v="22"/>
    <x v="0"/>
    <x v="3"/>
    <n v="8765"/>
    <s v="Chevrolet Express"/>
    <n v="132"/>
    <n v="387"/>
    <n v="50"/>
    <n v="250"/>
    <n v="128"/>
    <n v="34"/>
    <n v="128"/>
    <n v="46"/>
    <x v="2"/>
    <n v="333"/>
    <n v="343"/>
    <n v="240.1"/>
    <n v="100"/>
    <n v="26"/>
    <n v="58"/>
    <n v="1579.1"/>
    <n v="1139.45"/>
    <n v="1753"/>
    <n v="1490.0500000000002"/>
    <n v="2191.25"/>
    <n v="2629.5"/>
  </r>
  <r>
    <x v="4"/>
    <n v="15"/>
    <x v="2"/>
    <n v="23"/>
    <x v="1"/>
    <x v="4"/>
    <n v="8765"/>
    <s v="Chevrolet Express"/>
    <n v="132"/>
    <n v="387"/>
    <n v="50"/>
    <n v="250"/>
    <n v="128"/>
    <n v="34"/>
    <n v="128"/>
    <n v="46"/>
    <x v="3"/>
    <n v="333"/>
    <n v="343"/>
    <n v="240.1"/>
    <n v="100"/>
    <n v="26"/>
    <n v="58"/>
    <n v="1579.1"/>
    <n v="1139.45"/>
    <n v="1753"/>
    <n v="1490.0500000000002"/>
    <n v="2191.25"/>
    <n v="2629.5"/>
  </r>
  <r>
    <x v="5"/>
    <n v="17"/>
    <x v="2"/>
    <n v="12.9"/>
    <x v="0"/>
    <x v="2"/>
    <n v="5432"/>
    <s v="Chevrolet Express"/>
    <n v="132"/>
    <n v="245"/>
    <n v="50"/>
    <n v="250"/>
    <n v="120"/>
    <m/>
    <n v="120"/>
    <n v="66"/>
    <x v="0"/>
    <n v="295.41000000000003"/>
    <n v="343"/>
    <n v="240.1"/>
    <n v="100"/>
    <n v="27"/>
    <n v="59"/>
    <n v="1409.1"/>
    <n v="706.16"/>
    <n v="1086.4000000000001"/>
    <n v="923.44"/>
    <n v="1358"/>
    <n v="1629.6"/>
  </r>
  <r>
    <x v="5"/>
    <n v="18"/>
    <x v="2"/>
    <n v="12.9"/>
    <x v="0"/>
    <x v="3"/>
    <n v="5432"/>
    <s v="Chevrolet Express"/>
    <n v="132"/>
    <n v="245"/>
    <n v="50"/>
    <n v="250"/>
    <n v="120"/>
    <m/>
    <n v="120"/>
    <n v="66"/>
    <x v="1"/>
    <n v="295.41000000000003"/>
    <n v="343"/>
    <n v="240.1"/>
    <n v="100"/>
    <n v="27"/>
    <n v="59"/>
    <n v="1409.1"/>
    <n v="706.16"/>
    <n v="1086.4000000000001"/>
    <n v="923.44"/>
    <n v="1358"/>
    <n v="1629.6"/>
  </r>
  <r>
    <x v="5"/>
    <n v="18"/>
    <x v="2"/>
    <n v="21"/>
    <x v="0"/>
    <x v="7"/>
    <n v="5432"/>
    <s v="Chevrolet Express"/>
    <n v="132"/>
    <n v="245"/>
    <n v="50"/>
    <n v="250"/>
    <n v="120"/>
    <m/>
    <n v="120"/>
    <n v="66"/>
    <x v="2"/>
    <n v="295.41000000000003"/>
    <n v="343"/>
    <n v="240.1"/>
    <n v="100"/>
    <n v="27"/>
    <n v="59"/>
    <n v="1409.1"/>
    <n v="706.16"/>
    <n v="1086.4000000000001"/>
    <n v="923.44"/>
    <n v="1358"/>
    <n v="1629.6"/>
  </r>
  <r>
    <x v="5"/>
    <n v="24"/>
    <x v="2"/>
    <n v="22"/>
    <x v="1"/>
    <x v="7"/>
    <n v="5432"/>
    <s v="Chevrolet Express"/>
    <n v="132"/>
    <n v="245"/>
    <n v="50"/>
    <n v="250"/>
    <n v="120"/>
    <m/>
    <n v="120"/>
    <n v="66"/>
    <x v="3"/>
    <n v="295.41000000000003"/>
    <n v="343"/>
    <n v="240.1"/>
    <n v="100"/>
    <n v="27"/>
    <n v="59"/>
    <n v="1409.1"/>
    <n v="706.16"/>
    <n v="1086.4000000000001"/>
    <n v="923.44"/>
    <n v="1358"/>
    <n v="1629.6"/>
  </r>
  <r>
    <x v="6"/>
    <n v="7"/>
    <x v="0"/>
    <n v="23"/>
    <x v="1"/>
    <x v="1"/>
    <n v="6778"/>
    <s v="RAM ProMaster"/>
    <n v="132"/>
    <n v="400"/>
    <n v="50"/>
    <n v="250"/>
    <n v="134"/>
    <m/>
    <n v="134"/>
    <n v="6"/>
    <x v="0"/>
    <n v="295.41000000000003"/>
    <n v="377"/>
    <n v="263.89999999999998"/>
    <n v="100"/>
    <n v="28"/>
    <n v="60"/>
    <n v="1557.9"/>
    <n v="881.14"/>
    <n v="1355.6000000000001"/>
    <n v="1152.26"/>
    <n v="1694.5"/>
    <n v="2033.3999999999999"/>
  </r>
  <r>
    <x v="6"/>
    <n v="19"/>
    <x v="0"/>
    <n v="12"/>
    <x v="1"/>
    <x v="2"/>
    <n v="6778"/>
    <s v="RAM ProMaster"/>
    <n v="132"/>
    <n v="400"/>
    <n v="50"/>
    <n v="250"/>
    <n v="134"/>
    <n v="65"/>
    <n v="134"/>
    <n v="6"/>
    <x v="1"/>
    <n v="295.41000000000003"/>
    <n v="377"/>
    <n v="263.89999999999998"/>
    <n v="100"/>
    <n v="28"/>
    <n v="60"/>
    <n v="1622.9"/>
    <n v="881.14"/>
    <n v="1355.6000000000001"/>
    <n v="1152.26"/>
    <n v="1694.5"/>
    <n v="2033.3999999999999"/>
  </r>
  <r>
    <x v="6"/>
    <n v="19"/>
    <x v="0"/>
    <n v="13"/>
    <x v="0"/>
    <x v="3"/>
    <n v="6778"/>
    <s v="RAM ProMaster"/>
    <n v="132"/>
    <n v="400"/>
    <n v="50"/>
    <n v="250"/>
    <n v="134"/>
    <n v="65"/>
    <n v="134"/>
    <n v="6"/>
    <x v="2"/>
    <n v="295.41000000000003"/>
    <n v="377"/>
    <n v="263.89999999999998"/>
    <n v="100"/>
    <n v="28"/>
    <n v="60"/>
    <n v="1622.9"/>
    <n v="881.14"/>
    <n v="1355.6000000000001"/>
    <n v="1152.26"/>
    <n v="1694.5"/>
    <n v="2033.3999999999999"/>
  </r>
  <r>
    <x v="6"/>
    <n v="20"/>
    <x v="0"/>
    <n v="14"/>
    <x v="0"/>
    <x v="4"/>
    <n v="6778"/>
    <s v="RAM ProMaster"/>
    <n v="132"/>
    <n v="400"/>
    <n v="50"/>
    <n v="250"/>
    <n v="134"/>
    <n v="65"/>
    <n v="134"/>
    <n v="6"/>
    <x v="3"/>
    <n v="295.41000000000003"/>
    <n v="377"/>
    <n v="263.89999999999998"/>
    <n v="100"/>
    <n v="28"/>
    <n v="60"/>
    <n v="1622.9"/>
    <n v="881.14"/>
    <n v="1355.6000000000001"/>
    <n v="1152.26"/>
    <n v="1694.5"/>
    <n v="2033.3999999999999"/>
  </r>
  <r>
    <x v="6"/>
    <n v="21"/>
    <x v="0"/>
    <n v="15"/>
    <x v="0"/>
    <x v="5"/>
    <n v="6778"/>
    <s v="RAM ProMaster"/>
    <n v="132"/>
    <n v="400"/>
    <n v="50"/>
    <n v="250"/>
    <n v="134"/>
    <n v="65"/>
    <n v="134"/>
    <n v="6"/>
    <x v="0"/>
    <n v="295.41000000000003"/>
    <n v="377"/>
    <n v="263.89999999999998"/>
    <n v="100"/>
    <n v="28"/>
    <n v="60"/>
    <n v="1622.9"/>
    <n v="881.14"/>
    <n v="1355.6000000000001"/>
    <n v="1152.26"/>
    <n v="1694.5"/>
    <n v="2033.3999999999999"/>
  </r>
  <r>
    <x v="6"/>
    <n v="25"/>
    <x v="0"/>
    <n v="16"/>
    <x v="0"/>
    <x v="4"/>
    <n v="6778"/>
    <s v="RAM ProMaster"/>
    <n v="132"/>
    <n v="400"/>
    <n v="50"/>
    <n v="250"/>
    <n v="134"/>
    <n v="65"/>
    <n v="134"/>
    <n v="6"/>
    <x v="1"/>
    <n v="295.41000000000003"/>
    <n v="377"/>
    <n v="263.89999999999998"/>
    <n v="100"/>
    <n v="28"/>
    <n v="60"/>
    <n v="1622.9"/>
    <n v="881.14"/>
    <n v="1355.6000000000001"/>
    <n v="1152.26"/>
    <n v="1694.5"/>
    <n v="2033.3999999999999"/>
  </r>
  <r>
    <x v="6"/>
    <n v="7"/>
    <x v="0"/>
    <n v="23"/>
    <x v="1"/>
    <x v="1"/>
    <n v="6778"/>
    <s v="RAM ProMaster"/>
    <n v="132"/>
    <n v="400"/>
    <n v="50"/>
    <n v="250"/>
    <n v="134"/>
    <m/>
    <n v="134"/>
    <n v="6"/>
    <x v="2"/>
    <n v="295.41000000000003"/>
    <n v="377"/>
    <n v="263.89999999999998"/>
    <n v="100"/>
    <n v="28"/>
    <n v="60"/>
    <n v="1557.9"/>
    <n v="881.14"/>
    <n v="1355.6000000000001"/>
    <n v="1152.26"/>
    <n v="1694.5"/>
    <n v="2033.3999999999999"/>
  </r>
  <r>
    <x v="6"/>
    <n v="19"/>
    <x v="0"/>
    <n v="12"/>
    <x v="1"/>
    <x v="2"/>
    <n v="6778"/>
    <s v="RAM ProMaster"/>
    <n v="132"/>
    <n v="400"/>
    <n v="50"/>
    <n v="250"/>
    <n v="134"/>
    <n v="65"/>
    <n v="134"/>
    <n v="6"/>
    <x v="3"/>
    <n v="295.41000000000003"/>
    <n v="377"/>
    <n v="263.89999999999998"/>
    <n v="100"/>
    <n v="28"/>
    <n v="60"/>
    <n v="1622.9"/>
    <n v="881.14"/>
    <n v="1355.6000000000001"/>
    <n v="1152.26"/>
    <n v="1694.5"/>
    <n v="2033.3999999999999"/>
  </r>
  <r>
    <x v="6"/>
    <n v="19"/>
    <x v="0"/>
    <n v="13"/>
    <x v="0"/>
    <x v="3"/>
    <n v="6778"/>
    <s v="RAM ProMaster"/>
    <n v="132"/>
    <n v="400"/>
    <n v="50"/>
    <n v="250"/>
    <n v="134"/>
    <n v="65"/>
    <n v="134"/>
    <n v="6"/>
    <x v="0"/>
    <n v="295.41000000000003"/>
    <n v="377"/>
    <n v="263.89999999999998"/>
    <n v="100"/>
    <n v="28"/>
    <n v="60"/>
    <n v="1622.9"/>
    <n v="881.14"/>
    <n v="1355.6000000000001"/>
    <n v="1152.26"/>
    <n v="1694.5"/>
    <n v="2033.3999999999999"/>
  </r>
  <r>
    <x v="6"/>
    <n v="20"/>
    <x v="0"/>
    <n v="14"/>
    <x v="0"/>
    <x v="4"/>
    <n v="6778"/>
    <s v="RAM ProMaster"/>
    <n v="132"/>
    <n v="400"/>
    <n v="50"/>
    <n v="250"/>
    <n v="134"/>
    <n v="65"/>
    <n v="134"/>
    <n v="6"/>
    <x v="1"/>
    <n v="295.41000000000003"/>
    <n v="377"/>
    <n v="263.89999999999998"/>
    <n v="100"/>
    <n v="28"/>
    <n v="60"/>
    <n v="1622.9"/>
    <n v="881.14"/>
    <n v="1355.6000000000001"/>
    <n v="1152.26"/>
    <n v="1694.5"/>
    <n v="2033.3999999999999"/>
  </r>
  <r>
    <x v="6"/>
    <n v="21"/>
    <x v="0"/>
    <n v="15"/>
    <x v="0"/>
    <x v="5"/>
    <n v="6778"/>
    <s v="RAM ProMaster"/>
    <n v="132"/>
    <n v="400"/>
    <n v="50"/>
    <n v="250"/>
    <n v="134"/>
    <n v="65"/>
    <n v="134"/>
    <n v="6"/>
    <x v="2"/>
    <n v="295.41000000000003"/>
    <n v="377"/>
    <n v="263.89999999999998"/>
    <n v="100"/>
    <n v="28"/>
    <n v="60"/>
    <n v="1622.9"/>
    <n v="881.14"/>
    <n v="1355.6000000000001"/>
    <n v="1152.26"/>
    <n v="1694.5"/>
    <n v="2033.3999999999999"/>
  </r>
  <r>
    <x v="6"/>
    <n v="25"/>
    <x v="0"/>
    <n v="16"/>
    <x v="0"/>
    <x v="4"/>
    <n v="6778"/>
    <s v="RAM ProMaster"/>
    <n v="132"/>
    <n v="400"/>
    <n v="50"/>
    <n v="250"/>
    <n v="134"/>
    <n v="65"/>
    <n v="134"/>
    <n v="6"/>
    <x v="3"/>
    <n v="295.41000000000003"/>
    <n v="377"/>
    <n v="263.89999999999998"/>
    <n v="100"/>
    <n v="28"/>
    <n v="60"/>
    <n v="1622.9"/>
    <n v="881.14"/>
    <n v="1355.6000000000001"/>
    <n v="1152.26"/>
    <n v="1694.5"/>
    <n v="2033.3999999999999"/>
  </r>
  <r>
    <x v="7"/>
    <n v="8"/>
    <x v="1"/>
    <n v="17"/>
    <x v="0"/>
    <x v="7"/>
    <n v="6543"/>
    <s v="RAM ProMaster"/>
    <n v="132"/>
    <n v="400"/>
    <n v="50"/>
    <n v="250"/>
    <n v="121"/>
    <m/>
    <n v="51"/>
    <n v="51"/>
    <x v="0"/>
    <n v="295.41000000000003"/>
    <n v="389"/>
    <n v="272.29999999999995"/>
    <n v="100"/>
    <n v="29"/>
    <n v="61"/>
    <n v="1517.3"/>
    <n v="850.59"/>
    <n v="1308.6000000000001"/>
    <n v="1112.3100000000002"/>
    <n v="1635.75"/>
    <n v="1962.8999999999999"/>
  </r>
  <r>
    <x v="7"/>
    <n v="20"/>
    <x v="1"/>
    <n v="18"/>
    <x v="0"/>
    <x v="5"/>
    <n v="6543"/>
    <s v="RAM ProMaster"/>
    <n v="132"/>
    <n v="400"/>
    <n v="50"/>
    <n v="250"/>
    <n v="121"/>
    <m/>
    <n v="51"/>
    <n v="51"/>
    <x v="1"/>
    <n v="295.41000000000003"/>
    <n v="389"/>
    <n v="272.29999999999995"/>
    <n v="100"/>
    <n v="29"/>
    <n v="61"/>
    <n v="1517.3"/>
    <n v="850.59"/>
    <n v="1308.6000000000001"/>
    <n v="1112.3100000000002"/>
    <n v="1635.75"/>
    <n v="1962.8999999999999"/>
  </r>
  <r>
    <x v="7"/>
    <n v="22"/>
    <x v="1"/>
    <n v="12.9"/>
    <x v="0"/>
    <x v="1"/>
    <n v="6543"/>
    <s v="RAM ProMaster"/>
    <n v="132"/>
    <n v="400"/>
    <n v="50"/>
    <n v="250"/>
    <n v="121"/>
    <n v="33"/>
    <n v="51"/>
    <n v="51"/>
    <x v="2"/>
    <n v="295.41000000000003"/>
    <n v="389"/>
    <n v="272.29999999999995"/>
    <n v="100"/>
    <n v="29"/>
    <n v="61"/>
    <n v="1550.3"/>
    <n v="850.59"/>
    <n v="1308.6000000000001"/>
    <n v="1112.3100000000002"/>
    <n v="1635.75"/>
    <n v="1962.8999999999999"/>
  </r>
  <r>
    <x v="7"/>
    <n v="23"/>
    <x v="1"/>
    <n v="12.9"/>
    <x v="0"/>
    <x v="2"/>
    <n v="6543"/>
    <s v="RAM ProMaster"/>
    <n v="132"/>
    <n v="400"/>
    <n v="50"/>
    <n v="250"/>
    <n v="121"/>
    <n v="33"/>
    <n v="51"/>
    <n v="51"/>
    <x v="3"/>
    <n v="295.41000000000003"/>
    <n v="389"/>
    <n v="272.29999999999995"/>
    <n v="100"/>
    <n v="29"/>
    <n v="61"/>
    <n v="1550.3"/>
    <n v="850.59"/>
    <n v="1308.6000000000001"/>
    <n v="1112.3100000000002"/>
    <n v="1635.75"/>
    <n v="1962.8999999999999"/>
  </r>
  <r>
    <x v="8"/>
    <n v="25"/>
    <x v="0"/>
    <n v="12.9"/>
    <x v="0"/>
    <x v="2"/>
    <n v="8633"/>
    <s v="RAM ProMaster"/>
    <n v="132"/>
    <n v="400"/>
    <n v="50"/>
    <n v="250"/>
    <n v="134"/>
    <m/>
    <n v="134"/>
    <n v="6"/>
    <x v="2"/>
    <n v="295.41000000000003"/>
    <n v="234"/>
    <n v="163.79999999999998"/>
    <n v="100"/>
    <n v="23"/>
    <n v="55"/>
    <n v="1447.8"/>
    <n v="1122.29"/>
    <n v="1726.6000000000001"/>
    <n v="1467.6100000000001"/>
    <n v="2158.25"/>
    <n v="2589.9"/>
  </r>
  <r>
    <x v="8"/>
    <n v="26"/>
    <x v="0"/>
    <n v="18"/>
    <x v="0"/>
    <x v="3"/>
    <n v="8633"/>
    <s v="RAM ProMaster"/>
    <n v="132"/>
    <n v="400"/>
    <n v="50"/>
    <n v="250"/>
    <n v="134"/>
    <m/>
    <n v="134"/>
    <n v="6"/>
    <x v="2"/>
    <n v="295.41000000000003"/>
    <n v="234"/>
    <n v="163.79999999999998"/>
    <n v="100"/>
    <n v="23"/>
    <n v="55"/>
    <n v="1447.8"/>
    <n v="1122.29"/>
    <n v="1726.6000000000001"/>
    <n v="1467.6100000000001"/>
    <n v="2158.25"/>
    <n v="2589.9"/>
  </r>
  <r>
    <x v="8"/>
    <n v="27"/>
    <x v="0"/>
    <n v="19"/>
    <x v="0"/>
    <x v="4"/>
    <n v="8633"/>
    <s v="RAM ProMaster"/>
    <n v="132"/>
    <n v="400"/>
    <n v="50"/>
    <n v="250"/>
    <n v="134"/>
    <m/>
    <n v="134"/>
    <n v="6"/>
    <x v="2"/>
    <n v="295.41000000000003"/>
    <n v="234"/>
    <n v="163.79999999999998"/>
    <n v="100"/>
    <n v="23"/>
    <n v="55"/>
    <n v="1447.8"/>
    <n v="1122.29"/>
    <n v="1726.6000000000001"/>
    <n v="1467.6100000000001"/>
    <n v="2158.25"/>
    <n v="2589.9"/>
  </r>
  <r>
    <x v="8"/>
    <n v="27"/>
    <x v="0"/>
    <n v="20"/>
    <x v="0"/>
    <x v="4"/>
    <n v="8633"/>
    <s v="RAM ProMaster"/>
    <n v="132"/>
    <n v="400"/>
    <n v="50"/>
    <n v="250"/>
    <n v="134"/>
    <m/>
    <n v="134"/>
    <n v="6"/>
    <x v="2"/>
    <n v="295.41000000000003"/>
    <n v="234"/>
    <n v="163.79999999999998"/>
    <n v="100"/>
    <n v="23"/>
    <n v="55"/>
    <n v="1447.8"/>
    <n v="1122.29"/>
    <n v="1726.6000000000001"/>
    <n v="1467.6100000000001"/>
    <n v="2158.25"/>
    <n v="2589.9"/>
  </r>
  <r>
    <x v="9"/>
    <n v="1"/>
    <x v="0"/>
    <n v="21"/>
    <x v="0"/>
    <x v="4"/>
    <n v="5556"/>
    <s v="Freightliner Sprinter"/>
    <n v="132"/>
    <n v="400"/>
    <n v="50"/>
    <n v="250"/>
    <n v="120"/>
    <n v="65"/>
    <n v="134"/>
    <n v="6"/>
    <x v="0"/>
    <n v="295.41000000000003"/>
    <n v="343"/>
    <n v="240.1"/>
    <n v="100"/>
    <n v="22"/>
    <n v="54"/>
    <n v="1573.1"/>
    <n v="722.28"/>
    <n v="1111.2"/>
    <n v="944.5200000000001"/>
    <n v="1389"/>
    <n v="1666.8"/>
  </r>
  <r>
    <x v="9"/>
    <n v="2"/>
    <x v="0"/>
    <n v="22"/>
    <x v="0"/>
    <x v="4"/>
    <n v="5556"/>
    <s v="Freightliner Sprinter"/>
    <n v="132"/>
    <n v="400"/>
    <n v="50"/>
    <n v="250"/>
    <n v="120"/>
    <n v="65"/>
    <n v="134"/>
    <n v="6"/>
    <x v="0"/>
    <n v="295.41000000000003"/>
    <n v="343"/>
    <n v="240.1"/>
    <n v="100"/>
    <n v="22"/>
    <n v="54"/>
    <n v="1573.1"/>
    <n v="722.28"/>
    <n v="1111.2"/>
    <n v="944.5200000000001"/>
    <n v="1389"/>
    <n v="1666.8"/>
  </r>
  <r>
    <x v="9"/>
    <n v="10"/>
    <x v="0"/>
    <n v="23"/>
    <x v="0"/>
    <x v="4"/>
    <n v="6433"/>
    <s v="Chevrolet Express"/>
    <n v="132"/>
    <n v="399"/>
    <n v="50"/>
    <n v="250"/>
    <n v="134"/>
    <m/>
    <n v="134"/>
    <n v="6"/>
    <x v="1"/>
    <n v="295.41000000000003"/>
    <n v="343"/>
    <n v="240.1"/>
    <n v="100"/>
    <n v="25"/>
    <n v="57"/>
    <n v="1527.1"/>
    <n v="836.29000000000008"/>
    <n v="1286.6000000000001"/>
    <n v="1093.6100000000001"/>
    <n v="1608.25"/>
    <n v="1929.8999999999999"/>
  </r>
  <r>
    <x v="9"/>
    <n v="10"/>
    <x v="1"/>
    <n v="12.9"/>
    <x v="0"/>
    <x v="4"/>
    <n v="3456"/>
    <s v="Nissan NV2500"/>
    <n v="132"/>
    <n v="400"/>
    <n v="50"/>
    <n v="250"/>
    <n v="128"/>
    <n v="65"/>
    <n v="134"/>
    <n v="6"/>
    <x v="3"/>
    <n v="295.41000000000003"/>
    <n v="343"/>
    <n v="240.1"/>
    <n v="100"/>
    <n v="24"/>
    <n v="56"/>
    <n v="1585.1"/>
    <n v="449.28000000000003"/>
    <n v="691.2"/>
    <n v="587.5200000000001"/>
    <n v="864"/>
    <n v="1036.8"/>
  </r>
  <r>
    <x v="9"/>
    <n v="11"/>
    <x v="0"/>
    <n v="13"/>
    <x v="0"/>
    <x v="4"/>
    <n v="6433"/>
    <s v="Chevrolet Express"/>
    <n v="132"/>
    <n v="399"/>
    <n v="50"/>
    <n v="250"/>
    <n v="134"/>
    <m/>
    <n v="134"/>
    <n v="6"/>
    <x v="1"/>
    <n v="295.41000000000003"/>
    <n v="343"/>
    <n v="240.1"/>
    <n v="100"/>
    <n v="25"/>
    <n v="57"/>
    <n v="1527.1"/>
    <n v="836.29000000000008"/>
    <n v="1286.6000000000001"/>
    <n v="1093.6100000000001"/>
    <n v="1608.25"/>
    <n v="1929.8999999999999"/>
  </r>
  <r>
    <x v="9"/>
    <n v="28"/>
    <x v="1"/>
    <n v="14"/>
    <x v="0"/>
    <x v="4"/>
    <n v="3456"/>
    <s v="Nissan NV2500"/>
    <n v="132"/>
    <n v="400"/>
    <n v="50"/>
    <n v="250"/>
    <n v="128"/>
    <m/>
    <n v="134"/>
    <n v="6"/>
    <x v="3"/>
    <n v="295.41000000000003"/>
    <n v="343"/>
    <n v="240.1"/>
    <n v="100"/>
    <n v="24"/>
    <n v="56"/>
    <n v="1520.1"/>
    <n v="449.28000000000003"/>
    <n v="691.2"/>
    <n v="587.5200000000001"/>
    <n v="864"/>
    <n v="1036.8"/>
  </r>
  <r>
    <x v="9"/>
    <n v="28"/>
    <x v="1"/>
    <n v="15"/>
    <x v="0"/>
    <x v="4"/>
    <n v="3456"/>
    <s v="Nissan NV2500"/>
    <n v="132"/>
    <n v="400"/>
    <n v="50"/>
    <n v="250"/>
    <n v="128"/>
    <m/>
    <n v="134"/>
    <n v="6"/>
    <x v="3"/>
    <n v="295.41000000000003"/>
    <n v="343"/>
    <n v="240.1"/>
    <n v="100"/>
    <n v="24"/>
    <n v="56"/>
    <n v="1520.1"/>
    <n v="449.28000000000003"/>
    <n v="691.2"/>
    <n v="587.5200000000001"/>
    <n v="864"/>
    <n v="1036.8"/>
  </r>
  <r>
    <x v="9"/>
    <n v="29"/>
    <x v="1"/>
    <n v="16"/>
    <x v="0"/>
    <x v="4"/>
    <n v="3456"/>
    <s v="Nissan NV2500"/>
    <n v="132"/>
    <n v="400"/>
    <n v="50"/>
    <n v="250"/>
    <n v="128"/>
    <m/>
    <n v="134"/>
    <n v="6"/>
    <x v="3"/>
    <n v="295.41000000000003"/>
    <n v="343"/>
    <n v="240.1"/>
    <n v="100"/>
    <n v="24"/>
    <n v="56"/>
    <n v="1520.1"/>
    <n v="449.28000000000003"/>
    <n v="691.2"/>
    <n v="587.5200000000001"/>
    <n v="864"/>
    <n v="1036.8"/>
  </r>
  <r>
    <x v="9"/>
    <n v="1"/>
    <x v="0"/>
    <n v="21"/>
    <x v="0"/>
    <x v="4"/>
    <n v="5556"/>
    <s v="Freightliner Sprinter"/>
    <n v="132"/>
    <n v="400"/>
    <n v="50"/>
    <n v="250"/>
    <n v="120"/>
    <n v="65"/>
    <n v="134"/>
    <n v="6"/>
    <x v="0"/>
    <n v="295.41000000000003"/>
    <n v="343"/>
    <n v="240.1"/>
    <n v="100"/>
    <n v="22"/>
    <n v="54"/>
    <n v="1573.1"/>
    <n v="722.28"/>
    <n v="1111.2"/>
    <n v="944.5200000000001"/>
    <n v="1389"/>
    <n v="1666.8"/>
  </r>
  <r>
    <x v="9"/>
    <n v="2"/>
    <x v="0"/>
    <n v="22"/>
    <x v="0"/>
    <x v="4"/>
    <n v="5556"/>
    <s v="Freightliner Sprinter"/>
    <n v="132"/>
    <n v="400"/>
    <n v="50"/>
    <n v="250"/>
    <n v="120"/>
    <n v="65"/>
    <n v="134"/>
    <n v="6"/>
    <x v="0"/>
    <n v="295.41000000000003"/>
    <n v="343"/>
    <n v="240.1"/>
    <n v="100"/>
    <n v="22"/>
    <n v="54"/>
    <n v="1573.1"/>
    <n v="722.28"/>
    <n v="1111.2"/>
    <n v="944.5200000000001"/>
    <n v="1389"/>
    <n v="1666.8"/>
  </r>
  <r>
    <x v="10"/>
    <n v="29"/>
    <x v="2"/>
    <n v="18"/>
    <x v="0"/>
    <x v="4"/>
    <n v="4782"/>
    <s v="Nissan NV2500"/>
    <n v="132"/>
    <n v="400"/>
    <n v="50"/>
    <n v="250"/>
    <n v="120"/>
    <n v="65"/>
    <n v="134"/>
    <n v="6"/>
    <x v="3"/>
    <n v="295.41000000000003"/>
    <n v="399"/>
    <n v="279.29999999999995"/>
    <n v="100"/>
    <n v="25"/>
    <n v="57"/>
    <n v="1618.3"/>
    <n v="621.66"/>
    <n v="956.40000000000009"/>
    <n v="812.94"/>
    <n v="1195.5"/>
    <n v="1434.6"/>
  </r>
  <r>
    <x v="10"/>
    <n v="11"/>
    <x v="2"/>
    <n v="17"/>
    <x v="0"/>
    <x v="4"/>
    <n v="4782"/>
    <s v="Nissan NV2500"/>
    <n v="132"/>
    <n v="400"/>
    <n v="50"/>
    <n v="250"/>
    <n v="120"/>
    <n v="65"/>
    <n v="134"/>
    <n v="6"/>
    <x v="3"/>
    <n v="295.41000000000003"/>
    <n v="399"/>
    <n v="279.29999999999995"/>
    <n v="100"/>
    <n v="25"/>
    <n v="57"/>
    <n v="1618.3"/>
    <n v="621.66"/>
    <n v="956.40000000000009"/>
    <n v="812.94"/>
    <n v="1195.5"/>
    <n v="1434.6"/>
  </r>
  <r>
    <x v="10"/>
    <n v="23"/>
    <x v="2"/>
    <n v="18"/>
    <x v="0"/>
    <x v="4"/>
    <n v="4782"/>
    <s v="Nissan NV2500"/>
    <n v="132"/>
    <n v="400"/>
    <n v="50"/>
    <n v="250"/>
    <n v="120"/>
    <n v="65"/>
    <n v="134"/>
    <n v="6"/>
    <x v="3"/>
    <n v="295.41000000000003"/>
    <n v="399"/>
    <n v="279.29999999999995"/>
    <n v="100"/>
    <n v="25"/>
    <n v="57"/>
    <n v="1618.3"/>
    <n v="621.66"/>
    <n v="956.40000000000009"/>
    <n v="812.94"/>
    <n v="1195.5"/>
    <n v="1434.6"/>
  </r>
  <r>
    <x v="10"/>
    <n v="23"/>
    <x v="2"/>
    <n v="18"/>
    <x v="0"/>
    <x v="4"/>
    <n v="4782"/>
    <s v="Nissan NV2500"/>
    <n v="132"/>
    <n v="400"/>
    <n v="50"/>
    <n v="250"/>
    <n v="120"/>
    <n v="65"/>
    <n v="134"/>
    <n v="6"/>
    <x v="3"/>
    <n v="295.41000000000003"/>
    <n v="399"/>
    <n v="279.29999999999995"/>
    <n v="100"/>
    <n v="25"/>
    <n v="57"/>
    <n v="1618.3"/>
    <n v="621.66"/>
    <n v="956.40000000000009"/>
    <n v="812.94"/>
    <n v="1195.5"/>
    <n v="1434.6"/>
  </r>
  <r>
    <x v="10"/>
    <n v="29"/>
    <x v="2"/>
    <n v="18"/>
    <x v="0"/>
    <x v="4"/>
    <n v="4782"/>
    <s v="Nissan NV2500"/>
    <n v="132"/>
    <n v="400"/>
    <n v="50"/>
    <n v="250"/>
    <n v="120"/>
    <n v="65"/>
    <n v="134"/>
    <n v="6"/>
    <x v="3"/>
    <n v="295.41000000000003"/>
    <n v="399"/>
    <n v="279.29999999999995"/>
    <n v="100"/>
    <n v="25"/>
    <n v="57"/>
    <n v="1618.3"/>
    <n v="621.66"/>
    <n v="956.40000000000009"/>
    <n v="812.94"/>
    <n v="1195.5"/>
    <n v="1434.6"/>
  </r>
  <r>
    <x v="11"/>
    <n v="12"/>
    <x v="0"/>
    <n v="12.9"/>
    <x v="0"/>
    <x v="4"/>
    <n v="5287"/>
    <s v="Nissan NV2500"/>
    <n v="132"/>
    <n v="400"/>
    <n v="50"/>
    <n v="250"/>
    <n v="134"/>
    <m/>
    <n v="134"/>
    <n v="6"/>
    <x v="3"/>
    <n v="295.41000000000003"/>
    <n v="343"/>
    <n v="240.1"/>
    <n v="100"/>
    <n v="26"/>
    <n v="58"/>
    <n v="1530.1"/>
    <n v="687.31000000000006"/>
    <n v="1057.4000000000001"/>
    <n v="898.79000000000008"/>
    <n v="1321.75"/>
    <n v="1586.1"/>
  </r>
  <r>
    <x v="11"/>
    <n v="24"/>
    <x v="0"/>
    <n v="18"/>
    <x v="0"/>
    <x v="4"/>
    <n v="5287"/>
    <s v="Nissan NV2500"/>
    <n v="132"/>
    <n v="400"/>
    <n v="50"/>
    <n v="250"/>
    <n v="134"/>
    <m/>
    <n v="134"/>
    <n v="6"/>
    <x v="3"/>
    <n v="295.41000000000003"/>
    <n v="343"/>
    <n v="240.1"/>
    <n v="100"/>
    <n v="26"/>
    <n v="58"/>
    <n v="1530.1"/>
    <n v="687.31000000000006"/>
    <n v="1057.4000000000001"/>
    <n v="898.79000000000008"/>
    <n v="1321.75"/>
    <n v="1586.1"/>
  </r>
  <r>
    <x v="11"/>
    <n v="25"/>
    <x v="0"/>
    <n v="18"/>
    <x v="0"/>
    <x v="4"/>
    <n v="5287"/>
    <s v="Nissan NV2500"/>
    <n v="132"/>
    <n v="400"/>
    <n v="50"/>
    <n v="250"/>
    <n v="134"/>
    <m/>
    <n v="134"/>
    <n v="6"/>
    <x v="3"/>
    <n v="295.41000000000003"/>
    <n v="343"/>
    <n v="240.1"/>
    <n v="100"/>
    <n v="26"/>
    <n v="58"/>
    <n v="1530.1"/>
    <n v="687.31000000000006"/>
    <n v="1057.4000000000001"/>
    <n v="898.79000000000008"/>
    <n v="1321.75"/>
    <n v="1586.1"/>
  </r>
  <r>
    <x v="12"/>
    <m/>
    <x v="3"/>
    <m/>
    <x v="2"/>
    <x v="8"/>
    <m/>
    <m/>
    <m/>
    <m/>
    <m/>
    <m/>
    <m/>
    <m/>
    <m/>
    <m/>
    <x v="4"/>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78524-B0EB-4CF1-8A98-8DB415D16EAB}"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S6:AU19" firstHeaderRow="0" firstDataRow="1" firstDataCol="1"/>
  <pivotFields count="30">
    <pivotField axis="axisRow" showAll="0">
      <items count="14">
        <item x="0"/>
        <item x="1"/>
        <item x="2"/>
        <item x="3"/>
        <item x="4"/>
        <item x="5"/>
        <item x="6"/>
        <item x="7"/>
        <item x="8"/>
        <item x="9"/>
        <item x="10"/>
        <item x="11"/>
        <item h="1" x="1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416B69-BE4F-4C36-A1EC-DBB8F9EAF727}"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Y6:BD7" firstHeaderRow="0" firstDataRow="1" firstDataCol="0"/>
  <pivotFields count="30">
    <pivotField showAll="0">
      <items count="14">
        <item x="0"/>
        <item x="1"/>
        <item x="2"/>
        <item x="3"/>
        <item x="4"/>
        <item x="5"/>
        <item x="6"/>
        <item x="7"/>
        <item x="8"/>
        <item x="9"/>
        <item x="10"/>
        <item x="11"/>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h="1" x="0"/>
        <item h="1" x="1"/>
        <item h="1" x="3"/>
        <item x="2"/>
        <item h="1" x="4"/>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B3DF19-D6F4-4988-A0BB-6F13A4B7E21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D15" firstHeaderRow="0" firstDataRow="1" firstDataCol="0"/>
  <pivotFields count="3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dataFields>
  <formats count="13">
    <format dxfId="45">
      <pivotArea type="all" dataOnly="0" outline="0"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dataOnly="0" labelOnly="1" outline="0" fieldPosition="0">
        <references count="1">
          <reference field="4294967294" count="2">
            <x v="0"/>
            <x v="1"/>
          </reference>
        </references>
      </pivotArea>
    </format>
    <format dxfId="38">
      <pivotArea dataOnly="0" labelOnly="1" outline="0" fieldPosition="0">
        <references count="1">
          <reference field="4294967294" count="2">
            <x v="0"/>
            <x v="1"/>
          </reference>
        </references>
      </pivotArea>
    </format>
    <format dxfId="37">
      <pivotArea dataOnly="0" labelOnly="1" outline="0" fieldPosition="0">
        <references count="1">
          <reference field="4294967294" count="2">
            <x v="0"/>
            <x v="1"/>
          </reference>
        </references>
      </pivotArea>
    </format>
    <format dxfId="36">
      <pivotArea dataOnly="0" outline="0" fieldPosition="0">
        <references count="1">
          <reference field="4294967294" count="1">
            <x v="2"/>
          </reference>
        </references>
      </pivotArea>
    </format>
    <format dxfId="35">
      <pivotArea dataOnly="0" labelOnly="1" outline="0" fieldPosition="0">
        <references count="1">
          <reference field="4294967294" count="1">
            <x v="2"/>
          </reference>
        </references>
      </pivotArea>
    </format>
    <format dxfId="34">
      <pivotArea dataOnly="0" labelOnly="1" outline="0" fieldPosition="0">
        <references count="1">
          <reference field="4294967294" count="1">
            <x v="2"/>
          </reference>
        </references>
      </pivotArea>
    </format>
    <format dxfId="33">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9C5F5A8-9B5C-4570-9047-07ECCC86E9B9}"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9:AG26" firstHeaderRow="1" firstDataRow="1" firstDataCol="0"/>
  <pivotFields count="3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formats count="6">
    <format dxfId="51">
      <pivotArea type="all" dataOnly="0" outline="0"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7A894-936F-43A4-A9C5-5CBDB539513B}"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G6:BH12" firstHeaderRow="1" firstDataRow="1" firstDataCol="1"/>
  <pivotFields count="3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axis="axisRow" dataField="1" showAll="0">
      <items count="10">
        <item x="5"/>
        <item x="1"/>
        <item x="2"/>
        <item x="3"/>
        <item x="7"/>
        <item x="4"/>
        <item x="0"/>
        <item x="6"/>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6">
    <i>
      <x/>
    </i>
    <i>
      <x v="1"/>
    </i>
    <i>
      <x v="2"/>
    </i>
    <i>
      <x v="3"/>
    </i>
    <i>
      <x v="5"/>
    </i>
    <i t="grand">
      <x/>
    </i>
  </rowItems>
  <colItems count="1">
    <i/>
  </colItems>
  <dataFields count="1">
    <dataField name="Count of Destin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0C9FC1-A2E5-4573-8BCA-866932A6550E}"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9:AA10" firstHeaderRow="0" firstDataRow="1" firstDataCol="0"/>
  <pivotFields count="3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items count="4">
        <item x="1"/>
        <item x="0"/>
        <item h="1" x="2"/>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6">
    <format dxfId="5">
      <pivotArea type="all" dataOnly="0" outline="0"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4781CE-530F-4C74-BAC7-1CD8190FBE3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9:O12" firstHeaderRow="1" firstDataRow="1" firstDataCol="1"/>
  <pivotFields count="3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6">
    <format dxfId="11">
      <pivotArea type="all" dataOnly="0" outline="0"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92ECF-F3F5-484E-8618-423C4A657360}" name="PivotTable18"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W5:BY8" firstHeaderRow="0" firstDataRow="1" firstDataCol="1"/>
  <pivotFields count="30">
    <pivotField showAll="0"/>
    <pivotField showAll="0"/>
    <pivotField axis="axisRow" dataField="1" showAll="0">
      <items count="5">
        <item x="2"/>
        <item x="1"/>
        <item x="0"/>
        <item h="1"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3">
    <i>
      <x/>
    </i>
    <i>
      <x v="1"/>
    </i>
    <i>
      <x v="2"/>
    </i>
  </rowItems>
  <colFields count="1">
    <field x="-2"/>
  </colFields>
  <colItems count="2">
    <i>
      <x/>
    </i>
    <i i="1">
      <x v="1"/>
    </i>
  </colItems>
  <dataFields count="2">
    <dataField name="Sum of Tonnage" fld="3" baseField="0" baseItem="0"/>
    <dataField name="Count of Loa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522655-E2ED-49C4-8C3C-CA9CA1B10EC1}"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P5:BT6"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808925-C4B6-45D2-AD27-9D3414D89E07}"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8:AK10" firstHeaderRow="1" firstDataRow="1" firstDataCol="1"/>
  <pivotFields count="30">
    <pivotField axis="axisRow" showAll="0">
      <items count="14">
        <item h="1" x="0"/>
        <item h="1" x="1"/>
        <item h="1" x="2"/>
        <item h="1" x="3"/>
        <item h="1" x="4"/>
        <item h="1" x="5"/>
        <item x="6"/>
        <item h="1" x="7"/>
        <item h="1" x="8"/>
        <item h="1" x="9"/>
        <item h="1" x="10"/>
        <item h="1" x="11"/>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6CB19D-EF13-4D91-99E4-87C9FD644BF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4:I27" firstHeaderRow="1" firstDataRow="1" firstDataCol="1"/>
  <pivotFields count="30">
    <pivotField axis="axisRow" showAll="0">
      <items count="14">
        <item x="0"/>
        <item x="1"/>
        <item x="2"/>
        <item x="3"/>
        <item x="4"/>
        <item x="5"/>
        <item x="6"/>
        <item x="7"/>
        <item x="8"/>
        <item x="9"/>
        <item x="10"/>
        <item x="11"/>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dataFields>
  <formats count="10">
    <format dxfId="21">
      <pivotArea type="all" dataOnly="0" outline="0"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dataOnly="0" outline="0" fieldPosition="0">
        <references count="1">
          <reference field="4294967294" count="1">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0"/>
          </reference>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745906-8E3B-4F59-88E6-01B55CF04BC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R9:U10" firstHeaderRow="0" firstDataRow="1" firstDataCol="0"/>
  <pivotFields count="30">
    <pivotField showAll="0">
      <items count="14">
        <item h="1" x="0"/>
        <item h="1" x="1"/>
        <item h="1" x="2"/>
        <item h="1" x="3"/>
        <item h="1" x="4"/>
        <item h="1" x="5"/>
        <item x="6"/>
        <item h="1" x="7"/>
        <item h="1" x="8"/>
        <item h="1" x="9"/>
        <item h="1" x="10"/>
        <item h="1" x="11"/>
        <item h="1" x="12"/>
        <item t="default"/>
      </items>
    </pivotField>
    <pivotField showAll="0"/>
    <pivotField showAll="0"/>
    <pivotField showAll="0"/>
    <pivotField showAll="0">
      <items count="4">
        <item x="1"/>
        <item x="0"/>
        <item h="1" x="2"/>
        <item t="default"/>
      </items>
    </pivotField>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1">
    <format dxfId="32">
      <pivotArea type="all" dataOnly="0" outline="0"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dataOnly="0" labelOnly="1" outline="0" fieldPosition="0">
        <references count="1">
          <reference field="4294967294" count="4">
            <x v="0"/>
            <x v="1"/>
            <x v="2"/>
            <x v="3"/>
          </reference>
        </references>
      </pivotArea>
    </format>
    <format dxfId="25">
      <pivotArea dataOnly="0" labelOnly="1" outline="0" fieldPosition="0">
        <references count="1">
          <reference field="4294967294" count="4">
            <x v="0"/>
            <x v="1"/>
            <x v="2"/>
            <x v="3"/>
          </reference>
        </references>
      </pivotArea>
    </format>
    <format dxfId="24">
      <pivotArea dataOnly="0" labelOnly="1" outline="0" fieldPosition="0">
        <references count="1">
          <reference field="4294967294" count="4">
            <x v="0"/>
            <x v="1"/>
            <x v="2"/>
            <x v="3"/>
          </reference>
        </references>
      </pivotArea>
    </format>
    <format dxfId="23">
      <pivotArea outline="0" collapsedLevelsAreSubtotals="1"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B82499C-42F3-4128-9A0E-580FF7A1B986}" sourceName="Month">
  <pivotTables>
    <pivotTable tabId="3" name="PivotTable7"/>
    <pivotTable tabId="3" name="PivotTable1"/>
    <pivotTable tabId="3" name="PivotTable5"/>
    <pivotTable tabId="3" name="PivotTable9"/>
    <pivotTable tabId="3" name="PivotTable4"/>
    <pivotTable tabId="3" name="PivotTable6"/>
    <pivotTable tabId="3" name="PivotTable12"/>
  </pivotTables>
  <data>
    <tabular pivotCacheId="2019208526">
      <items count="13">
        <i x="0"/>
        <i x="1"/>
        <i x="2"/>
        <i x="3"/>
        <i x="4"/>
        <i x="5"/>
        <i x="6" s="1"/>
        <i x="7"/>
        <i x="8"/>
        <i x="9"/>
        <i x="10"/>
        <i x="11"/>
        <i x="1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970356D9-5720-4B4B-9F79-0644E3B670EC}" sourceName="Driver Name">
  <pivotTables>
    <pivotTable tabId="3" name="PivotTable11"/>
  </pivotTables>
  <data>
    <tabular pivotCacheId="2019208526">
      <items count="5">
        <i x="0"/>
        <i x="1"/>
        <i x="3"/>
        <i x="2"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A45D16A-EB80-45A5-AA69-8545CE0FCA22}" cache="Slicer_Month" caption="Month" columnCount="12" showCaption="0" style="SlicerStyleLight3 2 2" rowHeight="241300"/>
  <slicer name="Driver Name" xr10:uid="{D19E4F43-892C-4E2D-8713-00BF51D455F1}" cache="Slicer_Driver_Name" caption="Driver Name" showCaption="0" style="Monthly_Slicer"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D6A47-AD62-B74C-9072-6FF2E9116A9F}" name="Datatable" displayName="Datatable" ref="A1:AC62" totalsRowShown="0" headerRowDxfId="82" dataDxfId="81">
  <autoFilter ref="A1:AC62" xr:uid="{E9122FFA-A987-4159-A95C-B49963079A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sortState xmlns:xlrd2="http://schemas.microsoft.com/office/spreadsheetml/2017/richdata2" ref="A2:AC62">
    <sortCondition ref="A1:A62" customList="Jan,Feb,Mar,Apr,May,Jun,Jul,Aug,Sep,Oct,Nov,Dec"/>
  </sortState>
  <tableColumns count="29">
    <tableColumn id="1" xr3:uid="{3E6F61E1-086B-7745-B6EF-E5C62B8FE94B}" name="Month" dataDxfId="80"/>
    <tableColumn id="118" xr3:uid="{BF8983AC-FFCD-ED4C-987F-7BDF7F5D588F}" name="Day" dataDxfId="79"/>
    <tableColumn id="17" xr3:uid="{FF303281-6314-1F4A-A14A-8CE46CB8B346}" name="Load" dataDxfId="78"/>
    <tableColumn id="4" xr3:uid="{0438CA68-A576-764A-8A4B-84A67B947222}" name="Tonnage" dataDxfId="77"/>
    <tableColumn id="8" xr3:uid="{68905F02-2B12-BB4F-B9FA-F984761BF349}" name="Customer Type" dataDxfId="76"/>
    <tableColumn id="13" xr3:uid="{330C12FC-D7AE-EB41-B8E8-F857CAEA79AB}" name="Destination" dataDxfId="75"/>
    <tableColumn id="18" xr3:uid="{B582FE65-3598-2B49-9DAB-E9DDB0594A77}" name="Rate" dataDxfId="74" dataCellStyle="Currency"/>
    <tableColumn id="2" xr3:uid="{73CEEE7A-8B9A-0A45-8CFB-D32F87244D68}" name="Truck" dataDxfId="73" dataCellStyle="Currency"/>
    <tableColumn id="9" xr3:uid="{1DB572D0-4C79-5F47-B258-D2E493B428E4}" name="Insurance" dataDxfId="72"/>
    <tableColumn id="10" xr3:uid="{C41FF8CB-85A9-F544-864B-BEB76A271332}" name="Fuel" dataDxfId="71"/>
    <tableColumn id="11" xr3:uid="{7E8EBC45-9694-204B-9EE8-8BAFCD222EF1}" name="Diesel Exhaust Fluid" dataDxfId="70"/>
    <tableColumn id="12" xr3:uid="{A32346BC-8CD2-AD40-9D58-80FDCECFC212}" name="Advance" dataDxfId="69"/>
    <tableColumn id="43" xr3:uid="{D04207EB-8EDD-9E4B-85A2-3C213A99671A}" name="Warehouse" dataDxfId="68"/>
    <tableColumn id="44" xr3:uid="{59ED53C5-13E6-2447-975F-C4145653A419}" name="Repairs" dataDxfId="67"/>
    <tableColumn id="46" xr3:uid="{10792418-FCE6-D048-8083-391E30F2437B}" name="Tolls" dataDxfId="66"/>
    <tableColumn id="47" xr3:uid="{DA49BA92-2CED-D04E-BCF7-B1D1730A540B}" name="Fundings" dataDxfId="65"/>
    <tableColumn id="3" xr3:uid="{BD854180-45F1-6D44-9FAC-E97E39F21F08}" name="Driver Name" dataDxfId="64"/>
    <tableColumn id="6" xr3:uid="{B616869B-9FA2-C942-B2C2-6FFFA5701C90}" name="Odometer" dataDxfId="63"/>
    <tableColumn id="7" xr3:uid="{A94F46FA-45D4-E14A-A373-DCBD9055859C}" name="Miles" dataDxfId="62"/>
    <tableColumn id="15" xr3:uid="{769CDE33-B45F-274F-A586-29AB2D470A73}" name="Rate Per Miles" dataDxfId="61"/>
    <tableColumn id="19" xr3:uid="{4E187BE6-89E0-E846-AFA0-4E64295EB4CA}" name="Extra Stops" dataDxfId="60"/>
    <tableColumn id="20" xr3:uid="{4E16BBBD-E0DB-EE42-A6F6-27419BC30BF8}" name="Extra Pay" dataDxfId="59"/>
    <tableColumn id="22" xr3:uid="{DCDAB4A5-F2A7-E04F-83CB-C7D859D46D4A}" name="Costs Driver Paid" dataDxfId="58"/>
    <tableColumn id="5" xr3:uid="{D4488FF4-F9AB-6D41-9FBF-9436070818B9}" name="Total Expenses" dataDxfId="57"/>
    <tableColumn id="14" xr3:uid="{C7719667-7861-8149-B955-C116DE76692B}" name="First condition type" dataDxfId="56"/>
    <tableColumn id="16" xr3:uid="{9ABCDD3C-EB9C-4920-8CD0-BF04B1377A42}" name="Shipment cost sub-items" dataDxfId="55"/>
    <tableColumn id="21" xr3:uid="{7A07B2B5-7841-4FF8-99E4-FB45F29B264D}" name="ERE Stage" dataDxfId="54"/>
    <tableColumn id="23" xr3:uid="{B65F508A-376E-465F-BCCA-C2E1604B4556}" name="Basic freight" dataDxfId="53"/>
    <tableColumn id="24" xr3:uid="{E0FCE24D-05E9-42A3-970B-03EF2BED0327}" name="Final Amount" dataDxfId="5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9CFC-1162-9941-A49C-989867DCBC6F}">
  <sheetPr>
    <tabColor rgb="FFD3BBC0"/>
  </sheetPr>
  <dimension ref="A1:AC62"/>
  <sheetViews>
    <sheetView showGridLines="0" zoomScaleNormal="100" workbookViewId="0"/>
  </sheetViews>
  <sheetFormatPr defaultColWidth="8.7109375" defaultRowHeight="15" x14ac:dyDescent="0.2"/>
  <cols>
    <col min="1" max="1" width="6.85546875" style="4" bestFit="1" customWidth="1"/>
    <col min="2" max="2" width="4.42578125" style="4" bestFit="1" customWidth="1"/>
    <col min="3" max="3" width="9.42578125" style="4" customWidth="1"/>
    <col min="4" max="4" width="9" style="4" bestFit="1" customWidth="1"/>
    <col min="5" max="5" width="20" style="3" bestFit="1" customWidth="1"/>
    <col min="6" max="6" width="16.28515625" style="3" bestFit="1" customWidth="1"/>
    <col min="7" max="7" width="15.42578125" style="4" customWidth="1"/>
    <col min="8" max="9" width="10.140625" style="4" customWidth="1"/>
    <col min="10" max="10" width="10.85546875" style="4" customWidth="1"/>
    <col min="11" max="11" width="9.42578125" style="4" customWidth="1"/>
    <col min="12" max="12" width="9.7109375" style="4" customWidth="1"/>
    <col min="13" max="13" width="13.42578125" style="3" customWidth="1"/>
    <col min="14" max="14" width="17.85546875" style="3" customWidth="1"/>
    <col min="15" max="15" width="9.7109375" style="4" customWidth="1"/>
    <col min="16" max="16" width="10" style="4" customWidth="1"/>
    <col min="17" max="17" width="9.7109375" style="4" customWidth="1"/>
    <col min="18" max="18" width="9.7109375" style="3" customWidth="1"/>
    <col min="19" max="19" width="8" style="3" customWidth="1"/>
    <col min="20" max="20" width="9.7109375" style="3" customWidth="1"/>
    <col min="21" max="21" width="9.7109375" style="3" bestFit="1" customWidth="1"/>
    <col min="22" max="22" width="10.28515625" style="3" customWidth="1"/>
    <col min="23" max="23" width="9.140625" style="3" bestFit="1" customWidth="1"/>
    <col min="24" max="24" width="9.85546875" style="3" customWidth="1"/>
    <col min="25" max="26" width="12.28515625" style="3" bestFit="1" customWidth="1"/>
    <col min="27" max="16384" width="8.7109375" style="3"/>
  </cols>
  <sheetData>
    <row r="1" spans="1:29" s="2" customFormat="1" ht="45" customHeight="1" x14ac:dyDescent="0.2">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75" x14ac:dyDescent="0.2">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75" x14ac:dyDescent="0.2">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75" x14ac:dyDescent="0.2">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75" x14ac:dyDescent="0.2">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75" x14ac:dyDescent="0.2">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75" x14ac:dyDescent="0.2">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75" x14ac:dyDescent="0.2">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75" x14ac:dyDescent="0.2">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75" x14ac:dyDescent="0.2">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75" x14ac:dyDescent="0.2">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75" x14ac:dyDescent="0.2">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75" x14ac:dyDescent="0.2">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75" x14ac:dyDescent="0.2">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75" x14ac:dyDescent="0.2">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75" x14ac:dyDescent="0.2">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75" x14ac:dyDescent="0.2">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75" x14ac:dyDescent="0.2">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75" x14ac:dyDescent="0.2">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75" x14ac:dyDescent="0.2">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75" x14ac:dyDescent="0.2">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75" x14ac:dyDescent="0.2">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75" x14ac:dyDescent="0.2">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75" x14ac:dyDescent="0.2">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75" x14ac:dyDescent="0.2">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75" x14ac:dyDescent="0.2">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75" x14ac:dyDescent="0.2">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75" x14ac:dyDescent="0.2">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75" x14ac:dyDescent="0.2">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75" x14ac:dyDescent="0.2">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75" x14ac:dyDescent="0.2">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75" x14ac:dyDescent="0.2">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75" x14ac:dyDescent="0.2">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75" x14ac:dyDescent="0.2">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75" x14ac:dyDescent="0.2">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75" x14ac:dyDescent="0.2">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75" x14ac:dyDescent="0.2">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75" x14ac:dyDescent="0.2">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75" x14ac:dyDescent="0.2">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75" x14ac:dyDescent="0.2">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75" x14ac:dyDescent="0.2">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75" x14ac:dyDescent="0.2">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75" x14ac:dyDescent="0.2">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75" x14ac:dyDescent="0.2">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75" x14ac:dyDescent="0.2">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75" x14ac:dyDescent="0.2">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75" x14ac:dyDescent="0.2">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75" x14ac:dyDescent="0.2">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75" x14ac:dyDescent="0.2">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75" x14ac:dyDescent="0.2">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75" x14ac:dyDescent="0.2">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75" x14ac:dyDescent="0.2">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75" x14ac:dyDescent="0.2">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ht="15.75" x14ac:dyDescent="0.2">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ht="15.75" x14ac:dyDescent="0.2">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75" x14ac:dyDescent="0.2">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ht="15.75" x14ac:dyDescent="0.2">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ht="15.75" x14ac:dyDescent="0.2">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ht="15.75" x14ac:dyDescent="0.2">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ht="15.75" x14ac:dyDescent="0.2">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ht="15.75" x14ac:dyDescent="0.2">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ht="15.75" x14ac:dyDescent="0.2">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0DA3-5F67-45C5-9857-8C7F4B55A8AD}">
  <dimension ref="A2:A4"/>
  <sheetViews>
    <sheetView showGridLines="0" showRowColHeaders="0" tabSelected="1" topLeftCell="A2" workbookViewId="0">
      <selection activeCell="X1" sqref="X1"/>
    </sheetView>
  </sheetViews>
  <sheetFormatPr defaultRowHeight="15" x14ac:dyDescent="0.25"/>
  <sheetData>
    <row r="2" customFormat="1" x14ac:dyDescent="0.25"/>
    <row r="3" customFormat="1" x14ac:dyDescent="0.25"/>
    <row r="4"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FD96-1653-4765-AC82-95864CB13FEF}">
  <dimension ref="B1:BY28"/>
  <sheetViews>
    <sheetView showGridLines="0" topLeftCell="BH3" workbookViewId="0">
      <selection activeCell="BX14" sqref="BX14:BY16"/>
    </sheetView>
  </sheetViews>
  <sheetFormatPr defaultRowHeight="15" x14ac:dyDescent="0.25"/>
  <cols>
    <col min="2" max="2" width="8" bestFit="1" customWidth="1"/>
    <col min="3" max="3" width="13.85546875" bestFit="1" customWidth="1"/>
    <col min="4" max="4" width="9.140625" bestFit="1" customWidth="1"/>
    <col min="6" max="6" width="2.140625" customWidth="1"/>
    <col min="8" max="8" width="18.5703125" customWidth="1"/>
    <col min="9" max="9" width="16.85546875" bestFit="1" customWidth="1"/>
    <col min="10" max="10" width="7.85546875" customWidth="1"/>
    <col min="11" max="11" width="9.140625" hidden="1" customWidth="1"/>
    <col min="12" max="12" width="9.140625" customWidth="1"/>
    <col min="14" max="14" width="19.85546875" bestFit="1" customWidth="1"/>
    <col min="15" max="15" width="26.28515625" bestFit="1" customWidth="1"/>
    <col min="16" max="16" width="9.140625" customWidth="1"/>
    <col min="18" max="18" width="11" bestFit="1" customWidth="1"/>
    <col min="19" max="19" width="8" style="38" bestFit="1" customWidth="1"/>
    <col min="20" max="20" width="9.140625" bestFit="1" customWidth="1"/>
    <col min="21" max="21" width="9.7109375" bestFit="1" customWidth="1"/>
    <col min="23" max="23" width="9.42578125" customWidth="1"/>
    <col min="24" max="24" width="20.28515625" bestFit="1" customWidth="1"/>
    <col min="25" max="25" width="16.5703125" bestFit="1" customWidth="1"/>
    <col min="26" max="26" width="13.7109375" bestFit="1" customWidth="1"/>
    <col min="27" max="27" width="18.28515625" bestFit="1" customWidth="1"/>
    <col min="31" max="31" width="15" bestFit="1" customWidth="1"/>
    <col min="32" max="34" width="18.28515625" bestFit="1" customWidth="1"/>
    <col min="37" max="37" width="13.140625" bestFit="1" customWidth="1"/>
    <col min="45" max="45" width="13.140625" bestFit="1" customWidth="1"/>
    <col min="46" max="46" width="11.5703125" bestFit="1" customWidth="1"/>
    <col min="47" max="47" width="21" bestFit="1" customWidth="1"/>
    <col min="51" max="51" width="16.85546875" bestFit="1" customWidth="1"/>
    <col min="52" max="52" width="12.5703125" bestFit="1" customWidth="1"/>
    <col min="53" max="53" width="20.7109375" bestFit="1" customWidth="1"/>
    <col min="54" max="54" width="17.5703125" bestFit="1" customWidth="1"/>
    <col min="55" max="55" width="15.7109375" bestFit="1" customWidth="1"/>
    <col min="56" max="56" width="22.85546875" bestFit="1" customWidth="1"/>
    <col min="59" max="59" width="15.7109375" bestFit="1" customWidth="1"/>
    <col min="60" max="60" width="19.5703125" bestFit="1" customWidth="1"/>
    <col min="63" max="63" width="11.7109375" customWidth="1"/>
    <col min="68" max="68" width="25.140625" bestFit="1" customWidth="1"/>
    <col min="69" max="69" width="30.140625" bestFit="1" customWidth="1"/>
    <col min="70" max="70" width="16.140625" bestFit="1" customWidth="1"/>
    <col min="71" max="71" width="18.7109375" bestFit="1" customWidth="1"/>
    <col min="72" max="72" width="19.7109375" bestFit="1" customWidth="1"/>
    <col min="75" max="75" width="13.140625" bestFit="1" customWidth="1"/>
    <col min="76" max="76" width="15.28515625" bestFit="1" customWidth="1"/>
    <col min="77" max="77" width="13.28515625" bestFit="1" customWidth="1"/>
  </cols>
  <sheetData>
    <row r="1" spans="2:77" x14ac:dyDescent="0.25">
      <c r="C1" s="23" t="s">
        <v>67</v>
      </c>
      <c r="H1" s="23" t="s">
        <v>70</v>
      </c>
      <c r="N1" s="22" t="s">
        <v>71</v>
      </c>
      <c r="O1" s="22"/>
      <c r="R1" s="22" t="s">
        <v>79</v>
      </c>
      <c r="S1" s="37"/>
      <c r="X1" s="22" t="s">
        <v>80</v>
      </c>
      <c r="Y1" s="37"/>
      <c r="AE1" s="22" t="s">
        <v>80</v>
      </c>
      <c r="AF1" s="37"/>
    </row>
    <row r="2" spans="2:77" x14ac:dyDescent="0.25">
      <c r="Y2" s="38"/>
      <c r="AF2" s="38"/>
    </row>
    <row r="3" spans="2:77" x14ac:dyDescent="0.25">
      <c r="Y3" s="38"/>
      <c r="AF3" s="38"/>
    </row>
    <row r="4" spans="2:77" x14ac:dyDescent="0.25">
      <c r="Y4" s="38"/>
      <c r="AF4" s="38"/>
    </row>
    <row r="5" spans="2:77" ht="15.75" x14ac:dyDescent="0.25">
      <c r="Y5" s="38"/>
      <c r="AF5" s="38"/>
      <c r="AM5" s="45" t="s">
        <v>86</v>
      </c>
      <c r="BK5" t="s">
        <v>48</v>
      </c>
      <c r="BM5" t="s">
        <v>95</v>
      </c>
      <c r="BP5" t="s">
        <v>96</v>
      </c>
      <c r="BQ5" t="s">
        <v>97</v>
      </c>
      <c r="BR5" t="s">
        <v>98</v>
      </c>
      <c r="BS5" t="s">
        <v>99</v>
      </c>
      <c r="BT5" t="s">
        <v>100</v>
      </c>
      <c r="BW5" s="42" t="s">
        <v>68</v>
      </c>
      <c r="BX5" t="s">
        <v>102</v>
      </c>
      <c r="BY5" t="s">
        <v>104</v>
      </c>
    </row>
    <row r="6" spans="2:77" s="4" customFormat="1" ht="44.25" customHeight="1" x14ac:dyDescent="0.25">
      <c r="B6" s="17" t="s">
        <v>3</v>
      </c>
      <c r="C6" s="17" t="s">
        <v>65</v>
      </c>
      <c r="D6" s="17" t="s">
        <v>66</v>
      </c>
      <c r="E6" s="25"/>
      <c r="G6" s="31" t="s">
        <v>72</v>
      </c>
      <c r="H6" s="30">
        <f>GETPIVOTDATA("Balance",$H$14)</f>
        <v>264192.89999999991</v>
      </c>
      <c r="L6" s="25"/>
      <c r="N6" s="32" t="s">
        <v>47</v>
      </c>
      <c r="O6" s="32" t="s">
        <v>46</v>
      </c>
      <c r="P6" s="25"/>
      <c r="R6" s="36" t="s">
        <v>5</v>
      </c>
      <c r="S6" s="36" t="s">
        <v>6</v>
      </c>
      <c r="T6" s="39" t="s">
        <v>78</v>
      </c>
      <c r="U6" s="36" t="s">
        <v>8</v>
      </c>
      <c r="V6" s="25"/>
      <c r="X6" s="36" t="s">
        <v>9</v>
      </c>
      <c r="Y6" s="36" t="s">
        <v>10</v>
      </c>
      <c r="Z6" s="39" t="s">
        <v>11</v>
      </c>
      <c r="AA6" s="36" t="s">
        <v>85</v>
      </c>
      <c r="AB6" s="25"/>
      <c r="AE6" s="36" t="s">
        <v>9</v>
      </c>
      <c r="AF6" s="36" t="s">
        <v>10</v>
      </c>
      <c r="AG6" s="39" t="s">
        <v>11</v>
      </c>
      <c r="AH6" s="36" t="s">
        <v>85</v>
      </c>
      <c r="AI6" s="25"/>
      <c r="AP6" s="25"/>
      <c r="AS6" s="42" t="s">
        <v>68</v>
      </c>
      <c r="AT6" t="s">
        <v>62</v>
      </c>
      <c r="AU6" t="s">
        <v>63</v>
      </c>
      <c r="AV6" s="25"/>
      <c r="AY6" t="s">
        <v>87</v>
      </c>
      <c r="AZ6" t="s">
        <v>88</v>
      </c>
      <c r="BA6" t="s">
        <v>89</v>
      </c>
      <c r="BB6" t="s">
        <v>90</v>
      </c>
      <c r="BC6" t="s">
        <v>91</v>
      </c>
      <c r="BD6" t="s">
        <v>92</v>
      </c>
      <c r="BG6" s="42" t="s">
        <v>68</v>
      </c>
      <c r="BH6" t="s">
        <v>94</v>
      </c>
      <c r="BI6"/>
      <c r="BK6" s="4">
        <v>7</v>
      </c>
      <c r="BM6" s="4">
        <f>SUM(BM8:BM14)</f>
        <v>10</v>
      </c>
      <c r="BP6">
        <v>46674.94</v>
      </c>
      <c r="BQ6">
        <v>71807.599999999919</v>
      </c>
      <c r="BR6">
        <v>61036.45999999997</v>
      </c>
      <c r="BS6">
        <v>89759.5</v>
      </c>
      <c r="BT6">
        <v>107711.40000000004</v>
      </c>
      <c r="BW6" s="43" t="s">
        <v>26</v>
      </c>
      <c r="BX6">
        <v>235.8</v>
      </c>
      <c r="BY6">
        <v>13</v>
      </c>
    </row>
    <row r="7" spans="2:77" ht="18.75" x14ac:dyDescent="0.3">
      <c r="B7" s="19">
        <f>GETPIVOTDATA("Sum of Rate",$B$14)</f>
        <v>81336</v>
      </c>
      <c r="C7" s="19">
        <f>GETPIVOTDATA("Sum of Total Expenses",$B$14)</f>
        <v>19344.8</v>
      </c>
      <c r="D7" s="18">
        <f>GETPIVOTDATA("Sum of Balance",$B$14)</f>
        <v>61991.199999999997</v>
      </c>
      <c r="E7" s="24"/>
      <c r="L7" s="24"/>
      <c r="N7" s="35">
        <f>IFERROR(GETPIVOTDATA("Customer Type",$N$9,"Customer Type","New Customer"),"0")</f>
        <v>4</v>
      </c>
      <c r="O7" s="34">
        <f>IFERROR(GETPIVOTDATA("Customer Type",$N$9,"Customer Type","Retaining Customer"),"0")</f>
        <v>8</v>
      </c>
      <c r="P7" s="24"/>
      <c r="R7" s="20">
        <f>GETPIVOTDATA("Sum of Insurance",$R$9)</f>
        <v>1584</v>
      </c>
      <c r="S7" s="40">
        <f>GETPIVOTDATA("Sum of Fuel",$R$9)</f>
        <v>4800</v>
      </c>
      <c r="T7" s="41">
        <f>GETPIVOTDATA("Sum of Diesel Exhaust Fluid",$R$9)</f>
        <v>600</v>
      </c>
      <c r="U7" s="41">
        <f>GETPIVOTDATA("Sum of Advance",$R$9)</f>
        <v>3000</v>
      </c>
      <c r="V7" s="24"/>
      <c r="X7" s="20">
        <f>GETPIVOTDATA("Sum of Warehouse",$X$9)</f>
        <v>1608</v>
      </c>
      <c r="Y7" s="40">
        <f>GETPIVOTDATA("Sum of Repairs",$X$9)</f>
        <v>650</v>
      </c>
      <c r="Z7" s="41">
        <f>GETPIVOTDATA("Sum of Tolls",$X$9)</f>
        <v>1608</v>
      </c>
      <c r="AA7" s="41">
        <f>GETPIVOTDATA("Sum of Fundings",$X$9)</f>
        <v>72</v>
      </c>
      <c r="AB7" s="24"/>
      <c r="AE7" s="20">
        <f>GETPIVOTDATA("Sum of Warehouse",$X$9)</f>
        <v>1608</v>
      </c>
      <c r="AF7" s="40">
        <f>GETPIVOTDATA("Sum of Repairs",$X$9)</f>
        <v>650</v>
      </c>
      <c r="AG7" s="41">
        <f>GETPIVOTDATA("Sum of Tolls",$X$9)</f>
        <v>1608</v>
      </c>
      <c r="AH7" s="41">
        <f>GETPIVOTDATA("Sum of Fundings",$X$9)</f>
        <v>72</v>
      </c>
      <c r="AI7" s="24"/>
      <c r="AP7" s="24"/>
      <c r="AS7" s="43" t="s">
        <v>21</v>
      </c>
      <c r="AT7">
        <v>16668</v>
      </c>
      <c r="AU7">
        <v>4719.2999999999993</v>
      </c>
      <c r="AV7" s="24"/>
      <c r="AY7">
        <v>3877.9199999999996</v>
      </c>
      <c r="AZ7">
        <v>4182</v>
      </c>
      <c r="BA7">
        <v>2927.3999999999996</v>
      </c>
      <c r="BB7">
        <v>1300</v>
      </c>
      <c r="BC7">
        <v>328</v>
      </c>
      <c r="BD7">
        <v>744</v>
      </c>
      <c r="BG7" s="43" t="s">
        <v>49</v>
      </c>
      <c r="BH7">
        <v>2</v>
      </c>
      <c r="BK7" s="62" t="s">
        <v>49</v>
      </c>
      <c r="BL7" s="16"/>
      <c r="BM7" s="63">
        <f>IFERROR(VLOOKUP(BK7,$BG$6:$BH$21,2,0),"-")</f>
        <v>2</v>
      </c>
      <c r="BW7" s="43" t="s">
        <v>24</v>
      </c>
      <c r="BX7">
        <v>283.89999999999998</v>
      </c>
      <c r="BY7">
        <v>17</v>
      </c>
    </row>
    <row r="8" spans="2:77" ht="15.75" x14ac:dyDescent="0.25">
      <c r="B8" s="21">
        <f>B7/(B7+C7)</f>
        <v>0.80786008851737368</v>
      </c>
      <c r="C8" s="21">
        <f>C7/(B7+C7)</f>
        <v>0.19213991148262627</v>
      </c>
      <c r="E8" s="24"/>
      <c r="L8" s="24"/>
      <c r="P8" s="24"/>
      <c r="V8" s="24"/>
      <c r="Y8" s="38"/>
      <c r="AB8" s="24"/>
      <c r="AF8" s="38"/>
      <c r="AI8" s="24"/>
      <c r="AK8" s="42" t="s">
        <v>68</v>
      </c>
      <c r="AN8" s="44" t="s">
        <v>0</v>
      </c>
      <c r="AP8" s="24"/>
      <c r="AS8" s="43" t="s">
        <v>23</v>
      </c>
      <c r="AT8">
        <v>18268</v>
      </c>
      <c r="AU8">
        <v>6129.2</v>
      </c>
      <c r="AV8" s="24"/>
      <c r="BG8" s="43" t="s">
        <v>50</v>
      </c>
      <c r="BH8">
        <v>2</v>
      </c>
      <c r="BK8" s="62" t="s">
        <v>50</v>
      </c>
      <c r="BL8" s="16"/>
      <c r="BM8" s="63">
        <f t="shared" ref="BM8:BM14" si="0">IFERROR(VLOOKUP(BK8,$BG$6:$BH$21,2,0),"-")</f>
        <v>2</v>
      </c>
      <c r="BW8" s="43" t="s">
        <v>22</v>
      </c>
      <c r="BX8">
        <v>528.09999999999991</v>
      </c>
      <c r="BY8">
        <v>31</v>
      </c>
    </row>
    <row r="9" spans="2:77" ht="57" x14ac:dyDescent="0.25">
      <c r="E9" s="24"/>
      <c r="L9" s="24"/>
      <c r="N9" s="28" t="s">
        <v>68</v>
      </c>
      <c r="O9" s="26" t="s">
        <v>73</v>
      </c>
      <c r="P9" s="24"/>
      <c r="R9" s="52" t="s">
        <v>74</v>
      </c>
      <c r="S9" s="52" t="s">
        <v>75</v>
      </c>
      <c r="T9" s="52" t="s">
        <v>76</v>
      </c>
      <c r="U9" s="52" t="s">
        <v>77</v>
      </c>
      <c r="V9" s="24"/>
      <c r="X9" s="26" t="s">
        <v>81</v>
      </c>
      <c r="Y9" s="26" t="s">
        <v>82</v>
      </c>
      <c r="Z9" s="26" t="s">
        <v>83</v>
      </c>
      <c r="AA9" s="26" t="s">
        <v>84</v>
      </c>
      <c r="AB9" s="24"/>
      <c r="AE9" s="53"/>
      <c r="AF9" s="54"/>
      <c r="AG9" s="55"/>
      <c r="AI9" s="24"/>
      <c r="AK9" s="43" t="s">
        <v>33</v>
      </c>
      <c r="AN9" s="43" t="s">
        <v>21</v>
      </c>
      <c r="AO9" s="46" t="str">
        <f>IF($AK$9=AN9,"●","")</f>
        <v/>
      </c>
      <c r="AP9" s="24"/>
      <c r="AS9" s="43" t="s">
        <v>25</v>
      </c>
      <c r="AT9">
        <v>17290</v>
      </c>
      <c r="AU9">
        <v>7818.5</v>
      </c>
      <c r="AV9" s="24"/>
      <c r="AY9" s="16" t="s">
        <v>14</v>
      </c>
      <c r="AZ9" s="16" t="s">
        <v>15</v>
      </c>
      <c r="BA9" s="16" t="s">
        <v>16</v>
      </c>
      <c r="BB9" s="16" t="s">
        <v>17</v>
      </c>
      <c r="BC9" s="16" t="s">
        <v>18</v>
      </c>
      <c r="BD9" s="16" t="s">
        <v>19</v>
      </c>
      <c r="BG9" s="43" t="s">
        <v>51</v>
      </c>
      <c r="BH9">
        <v>2</v>
      </c>
      <c r="BK9" s="62" t="s">
        <v>51</v>
      </c>
      <c r="BL9" s="16"/>
      <c r="BM9" s="63">
        <f t="shared" si="0"/>
        <v>2</v>
      </c>
      <c r="BP9" s="49" t="s">
        <v>101</v>
      </c>
      <c r="BQ9" s="49" t="s">
        <v>57</v>
      </c>
      <c r="BR9" s="49" t="s">
        <v>60</v>
      </c>
      <c r="BS9" s="49" t="s">
        <v>58</v>
      </c>
      <c r="BT9" s="49" t="s">
        <v>59</v>
      </c>
    </row>
    <row r="10" spans="2:77" x14ac:dyDescent="0.25">
      <c r="E10" s="24"/>
      <c r="L10" s="24"/>
      <c r="N10" s="29" t="s">
        <v>47</v>
      </c>
      <c r="O10" s="51">
        <v>4</v>
      </c>
      <c r="P10" s="24"/>
      <c r="R10" s="51">
        <v>1584</v>
      </c>
      <c r="S10" s="27">
        <v>4800</v>
      </c>
      <c r="T10" s="51">
        <v>600</v>
      </c>
      <c r="U10" s="51">
        <v>3000</v>
      </c>
      <c r="V10" s="24"/>
      <c r="X10" s="51">
        <v>1608</v>
      </c>
      <c r="Y10" s="51">
        <v>650</v>
      </c>
      <c r="Z10" s="51">
        <v>1608</v>
      </c>
      <c r="AA10" s="51">
        <v>72</v>
      </c>
      <c r="AB10" s="24"/>
      <c r="AE10" s="56"/>
      <c r="AF10" s="57"/>
      <c r="AG10" s="58"/>
      <c r="AI10" s="24"/>
      <c r="AK10" s="43" t="s">
        <v>69</v>
      </c>
      <c r="AN10" s="43" t="s">
        <v>23</v>
      </c>
      <c r="AO10" s="46" t="str">
        <f t="shared" ref="AO10:AO20" si="1">IF($AK$9=AN10,"●","")</f>
        <v/>
      </c>
      <c r="AP10" s="24"/>
      <c r="AS10" s="43" t="s">
        <v>28</v>
      </c>
      <c r="AT10">
        <v>19299</v>
      </c>
      <c r="AU10">
        <v>4780.2999999999993</v>
      </c>
      <c r="AV10" s="24"/>
      <c r="AY10" s="47">
        <f>GETPIVOTDATA("Sum of Odometer",$AY$6)</f>
        <v>3877.9199999999996</v>
      </c>
      <c r="AZ10" s="47">
        <f>GETPIVOTDATA("Sum of Miles",$AY$6)</f>
        <v>4182</v>
      </c>
      <c r="BA10" s="47">
        <f>GETPIVOTDATA("Sum of Rate Per Miles",$AY$6)</f>
        <v>2927.3999999999996</v>
      </c>
      <c r="BB10" s="47">
        <f>GETPIVOTDATA("Sum of Extra Stops",$AY$6)</f>
        <v>1300</v>
      </c>
      <c r="BC10" s="47">
        <f>GETPIVOTDATA("Sum of Extra Pay",$AY$6)</f>
        <v>328</v>
      </c>
      <c r="BD10" s="47">
        <f>GETPIVOTDATA("Sum of Costs Driver Paid",$AY$6)</f>
        <v>744</v>
      </c>
      <c r="BG10" s="43" t="s">
        <v>52</v>
      </c>
      <c r="BH10">
        <v>2</v>
      </c>
      <c r="BK10" s="62" t="s">
        <v>52</v>
      </c>
      <c r="BL10" s="16"/>
      <c r="BM10" s="63">
        <f t="shared" si="0"/>
        <v>2</v>
      </c>
      <c r="BP10" s="50">
        <f>GETPIVOTDATA("Sum of First condition type",$BP$5)</f>
        <v>46674.94</v>
      </c>
      <c r="BQ10" s="50">
        <f>GETPIVOTDATA("Sum of Shipment cost sub-items",$BP$5)</f>
        <v>71807.599999999919</v>
      </c>
      <c r="BR10" s="50">
        <f>GETPIVOTDATA("Sum of ERE Stage",$BP$5)</f>
        <v>61036.45999999997</v>
      </c>
      <c r="BS10" s="50">
        <f>GETPIVOTDATA("Sum of Basic freight",$BP$5)</f>
        <v>89759.5</v>
      </c>
      <c r="BT10" s="50">
        <f>GETPIVOTDATA("Sum of Final Amount",$BP$5)</f>
        <v>107711.40000000004</v>
      </c>
      <c r="BW10" s="33" t="s">
        <v>105</v>
      </c>
      <c r="BX10" s="16">
        <f>SUM(BY6:BY8)</f>
        <v>61</v>
      </c>
    </row>
    <row r="11" spans="2:77" x14ac:dyDescent="0.25">
      <c r="E11" s="24"/>
      <c r="L11" s="24"/>
      <c r="N11" s="29" t="s">
        <v>46</v>
      </c>
      <c r="O11" s="51">
        <v>8</v>
      </c>
      <c r="P11" s="24"/>
      <c r="V11" s="24"/>
      <c r="AB11" s="24"/>
      <c r="AE11" s="56"/>
      <c r="AF11" s="57"/>
      <c r="AG11" s="58"/>
      <c r="AI11" s="24"/>
      <c r="AN11" s="43" t="s">
        <v>25</v>
      </c>
      <c r="AO11" s="46" t="str">
        <f t="shared" si="1"/>
        <v/>
      </c>
      <c r="AP11" s="24"/>
      <c r="AS11" s="43" t="s">
        <v>30</v>
      </c>
      <c r="AT11">
        <v>35060</v>
      </c>
      <c r="AU11">
        <v>6316.4</v>
      </c>
      <c r="AV11" s="24"/>
      <c r="BG11" s="43" t="s">
        <v>54</v>
      </c>
      <c r="BH11">
        <v>4</v>
      </c>
      <c r="BK11" s="62" t="s">
        <v>53</v>
      </c>
      <c r="BL11" s="16"/>
      <c r="BM11" s="63" t="str">
        <f t="shared" si="0"/>
        <v>-</v>
      </c>
      <c r="BW11" s="33" t="s">
        <v>103</v>
      </c>
      <c r="BX11" s="16">
        <f>SUM(BX6:BX8)</f>
        <v>1047.8</v>
      </c>
    </row>
    <row r="12" spans="2:77" ht="12" customHeight="1" x14ac:dyDescent="0.25">
      <c r="E12" s="24"/>
      <c r="L12" s="24"/>
      <c r="N12" s="29" t="s">
        <v>69</v>
      </c>
      <c r="O12" s="51">
        <v>12</v>
      </c>
      <c r="P12" s="24"/>
      <c r="V12" s="24"/>
      <c r="AB12" s="24"/>
      <c r="AE12" s="56"/>
      <c r="AF12" s="57"/>
      <c r="AG12" s="58"/>
      <c r="AI12" s="24"/>
      <c r="AN12" s="43" t="s">
        <v>28</v>
      </c>
      <c r="AO12" s="46" t="str">
        <f t="shared" si="1"/>
        <v/>
      </c>
      <c r="AP12" s="24"/>
      <c r="AS12" s="43" t="s">
        <v>31</v>
      </c>
      <c r="AT12">
        <v>21728</v>
      </c>
      <c r="AU12">
        <v>5636.4</v>
      </c>
      <c r="AV12" s="24"/>
      <c r="BG12" s="43" t="s">
        <v>69</v>
      </c>
      <c r="BH12">
        <v>12</v>
      </c>
      <c r="BK12" s="62" t="s">
        <v>54</v>
      </c>
      <c r="BL12" s="16"/>
      <c r="BM12" s="63">
        <f t="shared" si="0"/>
        <v>4</v>
      </c>
    </row>
    <row r="13" spans="2:77" hidden="1" x14ac:dyDescent="0.25">
      <c r="E13" s="24"/>
      <c r="L13" s="24"/>
      <c r="P13" s="24"/>
      <c r="V13" s="24"/>
      <c r="AB13" s="24"/>
      <c r="AE13" s="56"/>
      <c r="AF13" s="57"/>
      <c r="AG13" s="58"/>
      <c r="AI13" s="24"/>
      <c r="AN13" s="43" t="s">
        <v>30</v>
      </c>
      <c r="AO13" s="46" t="str">
        <f t="shared" si="1"/>
        <v/>
      </c>
      <c r="AP13" s="24"/>
      <c r="AS13" s="43" t="s">
        <v>33</v>
      </c>
      <c r="AT13">
        <v>81336</v>
      </c>
      <c r="AU13">
        <v>19344.8</v>
      </c>
      <c r="AV13" s="24"/>
      <c r="BK13" s="62" t="s">
        <v>61</v>
      </c>
      <c r="BL13" s="16"/>
      <c r="BM13" s="63" t="str">
        <f t="shared" si="0"/>
        <v>-</v>
      </c>
    </row>
    <row r="14" spans="2:77" ht="42.75" customHeight="1" x14ac:dyDescent="0.25">
      <c r="B14" s="52" t="s">
        <v>62</v>
      </c>
      <c r="C14" s="52" t="s">
        <v>63</v>
      </c>
      <c r="D14" s="52" t="s">
        <v>64</v>
      </c>
      <c r="E14" s="24"/>
      <c r="H14" s="28" t="s">
        <v>68</v>
      </c>
      <c r="I14" s="26" t="s">
        <v>64</v>
      </c>
      <c r="L14" s="24"/>
      <c r="P14" s="24"/>
      <c r="V14" s="24"/>
      <c r="AB14" s="24"/>
      <c r="AE14" s="56"/>
      <c r="AF14" s="57"/>
      <c r="AG14" s="58"/>
      <c r="AI14" s="24"/>
      <c r="AN14" s="43" t="s">
        <v>31</v>
      </c>
      <c r="AO14" s="46" t="str">
        <f t="shared" si="1"/>
        <v/>
      </c>
      <c r="AP14" s="24"/>
      <c r="AS14" s="43" t="s">
        <v>35</v>
      </c>
      <c r="AT14">
        <v>26172</v>
      </c>
      <c r="AU14">
        <v>6135.2</v>
      </c>
      <c r="AV14" s="24"/>
      <c r="AY14" t="s">
        <v>93</v>
      </c>
      <c r="BK14" s="62" t="s">
        <v>55</v>
      </c>
      <c r="BL14" s="16"/>
      <c r="BM14" s="63" t="str">
        <f t="shared" si="0"/>
        <v>-</v>
      </c>
      <c r="BW14" s="33" t="s">
        <v>26</v>
      </c>
      <c r="BX14" s="64">
        <f>VLOOKUP(BW14,BW6:BY8,2,0)</f>
        <v>235.8</v>
      </c>
      <c r="BY14" s="64">
        <f>VLOOKUP(BW14,BW6:BY8,3,0)</f>
        <v>13</v>
      </c>
    </row>
    <row r="15" spans="2:77" x14ac:dyDescent="0.25">
      <c r="B15" s="51">
        <v>81336</v>
      </c>
      <c r="C15" s="51">
        <v>19344.8</v>
      </c>
      <c r="D15" s="27">
        <v>61991.199999999997</v>
      </c>
      <c r="E15" s="24"/>
      <c r="H15" s="29" t="s">
        <v>21</v>
      </c>
      <c r="I15" s="27">
        <v>11948.7</v>
      </c>
      <c r="L15" s="24"/>
      <c r="P15" s="24"/>
      <c r="V15" s="24"/>
      <c r="AB15" s="24"/>
      <c r="AE15" s="56"/>
      <c r="AF15" s="57"/>
      <c r="AG15" s="58"/>
      <c r="AI15" s="24"/>
      <c r="AN15" s="43" t="s">
        <v>33</v>
      </c>
      <c r="AO15" s="46" t="str">
        <f t="shared" si="1"/>
        <v>●</v>
      </c>
      <c r="AP15" s="24"/>
      <c r="AS15" s="43" t="s">
        <v>36</v>
      </c>
      <c r="AT15">
        <v>34532</v>
      </c>
      <c r="AU15">
        <v>5791.2</v>
      </c>
      <c r="AV15" s="24"/>
      <c r="AY15" s="48">
        <f>SUM(BA10:BD10)</f>
        <v>5299.4</v>
      </c>
      <c r="BW15" s="33" t="s">
        <v>24</v>
      </c>
      <c r="BX15" s="64">
        <f t="shared" ref="BX15:BX16" si="2">VLOOKUP(BW15,BW7:BY9,2,0)</f>
        <v>283.89999999999998</v>
      </c>
      <c r="BY15" s="64">
        <f t="shared" ref="BY15:BY16" si="3">VLOOKUP(BW15,BW7:BY9,3,0)</f>
        <v>17</v>
      </c>
    </row>
    <row r="16" spans="2:77" x14ac:dyDescent="0.25">
      <c r="E16" s="24"/>
      <c r="H16" s="29" t="s">
        <v>23</v>
      </c>
      <c r="I16" s="27">
        <v>12138.8</v>
      </c>
      <c r="L16" s="24"/>
      <c r="P16" s="24"/>
      <c r="V16" s="24"/>
      <c r="AB16" s="24"/>
      <c r="AE16" s="56"/>
      <c r="AF16" s="57"/>
      <c r="AG16" s="58"/>
      <c r="AI16" s="24"/>
      <c r="AN16" s="43" t="s">
        <v>35</v>
      </c>
      <c r="AO16" s="46" t="str">
        <f t="shared" si="1"/>
        <v/>
      </c>
      <c r="AP16" s="24"/>
      <c r="AS16" s="43" t="s">
        <v>37</v>
      </c>
      <c r="AT16">
        <v>48914</v>
      </c>
      <c r="AU16">
        <v>15492.000000000002</v>
      </c>
      <c r="AV16" s="24"/>
      <c r="BW16" s="33" t="s">
        <v>22</v>
      </c>
      <c r="BX16" s="64">
        <f t="shared" si="2"/>
        <v>528.09999999999991</v>
      </c>
      <c r="BY16" s="64">
        <f t="shared" si="3"/>
        <v>31</v>
      </c>
    </row>
    <row r="17" spans="5:48" x14ac:dyDescent="0.25">
      <c r="E17" s="24"/>
      <c r="H17" s="29" t="s">
        <v>25</v>
      </c>
      <c r="I17" s="27">
        <v>9471.5</v>
      </c>
      <c r="L17" s="24"/>
      <c r="P17" s="24"/>
      <c r="V17" s="24"/>
      <c r="AB17" s="24"/>
      <c r="AE17" s="56"/>
      <c r="AF17" s="57"/>
      <c r="AG17" s="58"/>
      <c r="AI17" s="24"/>
      <c r="AN17" s="43" t="s">
        <v>36</v>
      </c>
      <c r="AO17" s="46" t="str">
        <f t="shared" si="1"/>
        <v/>
      </c>
      <c r="AP17" s="24"/>
      <c r="AS17" s="43" t="s">
        <v>38</v>
      </c>
      <c r="AT17">
        <v>23910</v>
      </c>
      <c r="AU17">
        <v>8091.5</v>
      </c>
      <c r="AV17" s="24"/>
    </row>
    <row r="18" spans="5:48" x14ac:dyDescent="0.25">
      <c r="E18" s="24"/>
      <c r="H18" s="29" t="s">
        <v>28</v>
      </c>
      <c r="I18" s="27">
        <v>14518.7</v>
      </c>
      <c r="L18" s="24"/>
      <c r="P18" s="24"/>
      <c r="V18" s="24"/>
      <c r="AB18" s="24"/>
      <c r="AE18" s="56"/>
      <c r="AF18" s="57"/>
      <c r="AG18" s="58"/>
      <c r="AI18" s="24"/>
      <c r="AN18" s="43" t="s">
        <v>37</v>
      </c>
      <c r="AO18" s="46" t="str">
        <f t="shared" si="1"/>
        <v/>
      </c>
      <c r="AP18" s="24"/>
      <c r="AS18" s="43" t="s">
        <v>39</v>
      </c>
      <c r="AT18">
        <v>15861</v>
      </c>
      <c r="AU18">
        <v>4590.2999999999993</v>
      </c>
      <c r="AV18" s="24"/>
    </row>
    <row r="19" spans="5:48" x14ac:dyDescent="0.25">
      <c r="E19" s="24"/>
      <c r="H19" s="29" t="s">
        <v>30</v>
      </c>
      <c r="I19" s="27">
        <v>28743.599999999999</v>
      </c>
      <c r="L19" s="24"/>
      <c r="P19" s="24"/>
      <c r="V19" s="24"/>
      <c r="AB19" s="24"/>
      <c r="AE19" s="56"/>
      <c r="AF19" s="57"/>
      <c r="AG19" s="58"/>
      <c r="AI19" s="24"/>
      <c r="AN19" s="43" t="s">
        <v>38</v>
      </c>
      <c r="AO19" s="46" t="str">
        <f t="shared" si="1"/>
        <v/>
      </c>
      <c r="AP19" s="24"/>
      <c r="AS19" s="43" t="s">
        <v>69</v>
      </c>
      <c r="AT19">
        <v>359038</v>
      </c>
      <c r="AU19">
        <v>94845.099999999991</v>
      </c>
      <c r="AV19" s="24"/>
    </row>
    <row r="20" spans="5:48" x14ac:dyDescent="0.25">
      <c r="E20" s="24"/>
      <c r="H20" s="29" t="s">
        <v>31</v>
      </c>
      <c r="I20" s="27">
        <v>16091.6</v>
      </c>
      <c r="L20" s="24"/>
      <c r="P20" s="24"/>
      <c r="V20" s="24"/>
      <c r="AB20" s="24"/>
      <c r="AE20" s="56"/>
      <c r="AF20" s="57"/>
      <c r="AG20" s="58"/>
      <c r="AI20" s="24"/>
      <c r="AN20" s="43" t="s">
        <v>39</v>
      </c>
      <c r="AO20" s="46" t="str">
        <f t="shared" si="1"/>
        <v/>
      </c>
      <c r="AP20" s="24"/>
      <c r="AV20" s="24"/>
    </row>
    <row r="21" spans="5:48" x14ac:dyDescent="0.25">
      <c r="E21" s="24"/>
      <c r="H21" s="29" t="s">
        <v>33</v>
      </c>
      <c r="I21" s="27">
        <v>61991.199999999997</v>
      </c>
      <c r="L21" s="24"/>
      <c r="P21" s="24"/>
      <c r="V21" s="24"/>
      <c r="AB21" s="24"/>
      <c r="AE21" s="56"/>
      <c r="AF21" s="57"/>
      <c r="AG21" s="58"/>
      <c r="AI21" s="24"/>
      <c r="AP21" s="24"/>
      <c r="AV21" s="24"/>
    </row>
    <row r="22" spans="5:48" x14ac:dyDescent="0.25">
      <c r="E22" s="24"/>
      <c r="H22" s="29" t="s">
        <v>35</v>
      </c>
      <c r="I22" s="27">
        <v>20036.8</v>
      </c>
      <c r="L22" s="24"/>
      <c r="P22" s="24"/>
      <c r="V22" s="24"/>
      <c r="AB22" s="24"/>
      <c r="AE22" s="56"/>
      <c r="AF22" s="57"/>
      <c r="AG22" s="58"/>
      <c r="AI22" s="24"/>
      <c r="AP22" s="24"/>
      <c r="AV22" s="24"/>
    </row>
    <row r="23" spans="5:48" x14ac:dyDescent="0.25">
      <c r="E23" s="24"/>
      <c r="H23" s="29" t="s">
        <v>36</v>
      </c>
      <c r="I23" s="27">
        <v>28740.799999999999</v>
      </c>
      <c r="L23" s="24"/>
      <c r="P23" s="24"/>
      <c r="V23" s="24"/>
      <c r="AB23" s="24"/>
      <c r="AE23" s="56"/>
      <c r="AF23" s="57"/>
      <c r="AG23" s="58"/>
      <c r="AI23" s="24"/>
      <c r="AP23" s="24"/>
      <c r="AV23" s="24"/>
    </row>
    <row r="24" spans="5:48" x14ac:dyDescent="0.25">
      <c r="H24" s="29" t="s">
        <v>37</v>
      </c>
      <c r="I24" s="27">
        <v>33422</v>
      </c>
      <c r="AE24" s="56"/>
      <c r="AF24" s="57"/>
      <c r="AG24" s="58"/>
    </row>
    <row r="25" spans="5:48" x14ac:dyDescent="0.25">
      <c r="H25" s="29" t="s">
        <v>38</v>
      </c>
      <c r="I25" s="27">
        <v>15818.5</v>
      </c>
      <c r="AE25" s="56"/>
      <c r="AF25" s="57"/>
      <c r="AG25" s="58"/>
    </row>
    <row r="26" spans="5:48" x14ac:dyDescent="0.25">
      <c r="H26" s="29" t="s">
        <v>39</v>
      </c>
      <c r="I26" s="27">
        <v>11270.7</v>
      </c>
      <c r="AE26" s="59"/>
      <c r="AF26" s="60"/>
      <c r="AG26" s="61"/>
    </row>
    <row r="27" spans="5:48" x14ac:dyDescent="0.25">
      <c r="H27" s="29" t="s">
        <v>69</v>
      </c>
      <c r="I27" s="27">
        <v>264192.89999999991</v>
      </c>
      <c r="Y27" s="38"/>
    </row>
    <row r="28" spans="5:48" x14ac:dyDescent="0.25">
      <c r="Y28" s="38"/>
    </row>
  </sheetData>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CHRIS</cp:lastModifiedBy>
  <dcterms:created xsi:type="dcterms:W3CDTF">2022-10-16T10:32:46Z</dcterms:created>
  <dcterms:modified xsi:type="dcterms:W3CDTF">2023-06-25T09:23:58Z</dcterms:modified>
</cp:coreProperties>
</file>