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OGA\Desktop\Excel Commit\Data\"/>
    </mc:Choice>
  </mc:AlternateContent>
  <xr:revisionPtr revIDLastSave="0" documentId="13_ncr:1_{16FD59C3-EEC1-41BA-B81B-701E5235CB68}" xr6:coauthVersionLast="47" xr6:coauthVersionMax="47" xr10:uidLastSave="{00000000-0000-0000-0000-000000000000}"/>
  <bookViews>
    <workbookView xWindow="-120" yWindow="-120" windowWidth="24240" windowHeight="13140" xr2:uid="{DF08BCE9-890A-3941-8C5A-795D1E6F1FC0}"/>
  </bookViews>
  <sheets>
    <sheet name="Dashboard (2)" sheetId="7" r:id="rId1"/>
    <sheet name="Database" sheetId="3" r:id="rId2"/>
    <sheet name="Dashboard" sheetId="4" r:id="rId3"/>
    <sheet name="goo" sheetId="5" r:id="rId4"/>
  </sheets>
  <definedNames>
    <definedName name="Slicer_Driver">#N/A</definedName>
    <definedName name="Slicer_Driver1">#N/A</definedName>
    <definedName name="Slicer_Month">#N/A</definedName>
    <definedName name="Slicer_Month1">#N/A</definedName>
  </definedNames>
  <calcPr calcId="18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7" l="1"/>
  <c r="K17" i="7"/>
  <c r="K18" i="7"/>
  <c r="K19" i="7"/>
  <c r="K20" i="7"/>
  <c r="K21" i="7"/>
  <c r="K22" i="7"/>
  <c r="K23" i="7"/>
  <c r="K24" i="7"/>
  <c r="K25" i="7"/>
  <c r="K26" i="7"/>
  <c r="K27" i="7"/>
  <c r="K28" i="7"/>
  <c r="K29" i="7"/>
  <c r="K30" i="7"/>
  <c r="K31" i="7"/>
  <c r="K32" i="7"/>
  <c r="K33" i="7"/>
  <c r="K34" i="7"/>
  <c r="K35" i="7"/>
  <c r="K36" i="7"/>
  <c r="I59" i="7"/>
  <c r="I60" i="7"/>
  <c r="J16" i="7"/>
  <c r="J17" i="7"/>
  <c r="J18" i="7"/>
  <c r="J19" i="7"/>
  <c r="J20" i="7"/>
  <c r="J21" i="7"/>
  <c r="J22" i="7"/>
  <c r="J23" i="7"/>
  <c r="J24" i="7"/>
  <c r="J25" i="7"/>
  <c r="J26" i="7"/>
  <c r="J27" i="7"/>
  <c r="J28" i="7"/>
  <c r="J29" i="7"/>
  <c r="J30" i="7"/>
  <c r="J31" i="7"/>
  <c r="J32" i="7"/>
  <c r="J33" i="7"/>
  <c r="J34" i="7"/>
  <c r="J35" i="7"/>
  <c r="J36" i="7"/>
  <c r="H59" i="7"/>
  <c r="H60" i="7"/>
  <c r="I16" i="7"/>
  <c r="I17" i="7"/>
  <c r="I18" i="7"/>
  <c r="I19" i="7"/>
  <c r="I20" i="7"/>
  <c r="I21" i="7"/>
  <c r="I22" i="7"/>
  <c r="I23" i="7"/>
  <c r="I24" i="7"/>
  <c r="I25" i="7"/>
  <c r="I26" i="7"/>
  <c r="I27" i="7"/>
  <c r="I28" i="7"/>
  <c r="I29" i="7"/>
  <c r="I30" i="7"/>
  <c r="I31" i="7"/>
  <c r="I32" i="7"/>
  <c r="I33" i="7"/>
  <c r="I34" i="7"/>
  <c r="I35" i="7"/>
  <c r="I36" i="7"/>
  <c r="G59" i="7"/>
  <c r="G60" i="7"/>
  <c r="H16" i="7"/>
  <c r="H17" i="7"/>
  <c r="H18" i="7"/>
  <c r="H19" i="7"/>
  <c r="H20" i="7"/>
  <c r="H21" i="7"/>
  <c r="H22" i="7"/>
  <c r="H23" i="7"/>
  <c r="H24" i="7"/>
  <c r="H25" i="7"/>
  <c r="H26" i="7"/>
  <c r="H27" i="7"/>
  <c r="H28" i="7"/>
  <c r="H29" i="7"/>
  <c r="H30" i="7"/>
  <c r="H31" i="7"/>
  <c r="H32" i="7"/>
  <c r="H33" i="7"/>
  <c r="H34" i="7"/>
  <c r="H35" i="7"/>
  <c r="H36" i="7"/>
  <c r="F59" i="7"/>
  <c r="F60" i="7"/>
  <c r="G16" i="7"/>
  <c r="G17" i="7"/>
  <c r="G18" i="7"/>
  <c r="G19" i="7"/>
  <c r="G20" i="7"/>
  <c r="G21" i="7"/>
  <c r="G22" i="7"/>
  <c r="G23" i="7"/>
  <c r="G24" i="7"/>
  <c r="G25" i="7"/>
  <c r="G26" i="7"/>
  <c r="G27" i="7"/>
  <c r="G28" i="7"/>
  <c r="G29" i="7"/>
  <c r="G30" i="7"/>
  <c r="G31" i="7"/>
  <c r="G32" i="7"/>
  <c r="G33" i="7"/>
  <c r="G34" i="7"/>
  <c r="G35" i="7"/>
  <c r="G36" i="7"/>
  <c r="E59" i="7"/>
  <c r="E60" i="7"/>
  <c r="D60" i="7" s="1"/>
  <c r="D59" i="7"/>
  <c r="A2" i="3"/>
  <c r="A4" i="3"/>
  <c r="A6" i="3"/>
  <c r="A10" i="3"/>
  <c r="A11" i="3"/>
  <c r="A12" i="3"/>
  <c r="A14" i="3"/>
  <c r="A16" i="3"/>
  <c r="A19" i="3"/>
  <c r="A20" i="3"/>
  <c r="A24" i="3"/>
  <c r="A25" i="3"/>
  <c r="A3" i="3"/>
  <c r="A5" i="3"/>
  <c r="A7" i="3"/>
  <c r="A8" i="3"/>
  <c r="A9" i="3"/>
  <c r="A13" i="3"/>
  <c r="A15" i="3"/>
  <c r="A17" i="3"/>
  <c r="A18" i="3"/>
  <c r="A21" i="3"/>
  <c r="A22" i="3"/>
  <c r="AI23" i="7" s="1"/>
  <c r="A23" i="3"/>
  <c r="AD20" i="5"/>
  <c r="AD21" i="5"/>
  <c r="AD22" i="5"/>
  <c r="AD23" i="5"/>
  <c r="AD24" i="5"/>
  <c r="AD25" i="5"/>
  <c r="AD26" i="5"/>
  <c r="AD27" i="5"/>
  <c r="AD28" i="5"/>
  <c r="AD29" i="5"/>
  <c r="AD30" i="5"/>
  <c r="Y28" i="5"/>
  <c r="Y29" i="5"/>
  <c r="Y30" i="5"/>
  <c r="Y31" i="5"/>
  <c r="Y32" i="5"/>
  <c r="Y33" i="5"/>
  <c r="Y34" i="5"/>
  <c r="Y35" i="5"/>
  <c r="Y36" i="5"/>
  <c r="Y37" i="5"/>
  <c r="Y38" i="5"/>
  <c r="Y27" i="5"/>
  <c r="X28" i="5"/>
  <c r="X29" i="5"/>
  <c r="X30" i="5"/>
  <c r="X31" i="5"/>
  <c r="X32" i="5"/>
  <c r="X33" i="5"/>
  <c r="X34" i="5"/>
  <c r="X35" i="5"/>
  <c r="X36" i="5"/>
  <c r="X37" i="5"/>
  <c r="X38" i="5"/>
  <c r="X27" i="5"/>
  <c r="W28" i="5"/>
  <c r="W29" i="5"/>
  <c r="W30" i="5"/>
  <c r="W31" i="5"/>
  <c r="W32" i="5"/>
  <c r="W33" i="5"/>
  <c r="W34" i="5"/>
  <c r="W35" i="5"/>
  <c r="W36" i="5"/>
  <c r="W37" i="5"/>
  <c r="W38" i="5"/>
  <c r="W27" i="5"/>
  <c r="Z8" i="5"/>
  <c r="Z7" i="5"/>
  <c r="O5" i="5"/>
  <c r="O6" i="5"/>
  <c r="O4" i="5"/>
  <c r="H3" i="5"/>
  <c r="A5" i="5"/>
  <c r="W8" i="5"/>
  <c r="Q11" i="5"/>
  <c r="R11" i="5"/>
  <c r="AE15" i="5"/>
  <c r="AD15" i="5"/>
  <c r="P11" i="5"/>
  <c r="AW16" i="5"/>
  <c r="AW13" i="5"/>
  <c r="AA15" i="5"/>
  <c r="AB15" i="5"/>
  <c r="G15" i="7" l="1"/>
  <c r="F15" i="7" s="1"/>
  <c r="K15" i="7"/>
  <c r="Z26" i="7"/>
  <c r="H15" i="7"/>
  <c r="Y26" i="7"/>
  <c r="Z25" i="7"/>
  <c r="AJ23" i="7"/>
  <c r="I15" i="7"/>
  <c r="Y25" i="7"/>
  <c r="AH23" i="7"/>
  <c r="AK23" i="7"/>
  <c r="J15" i="7"/>
  <c r="AG23" i="7"/>
  <c r="AA25" i="7"/>
  <c r="P21" i="5"/>
  <c r="P16" i="5"/>
  <c r="P20" i="5"/>
  <c r="P17" i="5"/>
  <c r="F16" i="7" l="1"/>
  <c r="Q16" i="5"/>
  <c r="Q17" i="5" s="1"/>
  <c r="F17" i="7" l="1"/>
  <c r="F18" i="7" s="1"/>
  <c r="F19" i="7" s="1"/>
  <c r="F20" i="7" s="1"/>
  <c r="F21" i="7" s="1"/>
  <c r="F22" i="7" s="1"/>
  <c r="F23" i="7" s="1"/>
  <c r="F24" i="7" s="1"/>
  <c r="F25" i="7" s="1"/>
  <c r="F26" i="7" s="1"/>
  <c r="F27" i="7" s="1"/>
  <c r="F28" i="7" s="1"/>
  <c r="F29" i="7" s="1"/>
  <c r="F30" i="7" s="1"/>
  <c r="F31" i="7" s="1"/>
  <c r="F32" i="7" s="1"/>
  <c r="F33" i="7" s="1"/>
  <c r="F34" i="7" s="1"/>
  <c r="F35" i="7" s="1"/>
  <c r="F36" i="7" s="1"/>
  <c r="AF23" i="7" l="1"/>
</calcChain>
</file>

<file path=xl/sharedStrings.xml><?xml version="1.0" encoding="utf-8"?>
<sst xmlns="http://schemas.openxmlformats.org/spreadsheetml/2006/main" count="473" uniqueCount="123">
  <si>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</si>
  <si>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</si>
  <si>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</si>
  <si>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</si>
  <si>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</si>
  <si>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</si>
  <si>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</si>
  <si>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</si>
  <si>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</si>
  <si>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</si>
  <si>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</si>
  <si>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</si>
  <si>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</si>
  <si>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</si>
  <si>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</si>
  <si>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</si>
  <si>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</si>
  <si>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</si>
  <si>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</si>
  <si>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</si>
  <si>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</si>
  <si>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</si>
  <si>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</si>
  <si>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</si>
  <si>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</si>
  <si>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</si>
  <si>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</si>
  <si>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</si>
  <si>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</si>
  <si>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</si>
  <si>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</si>
  <si>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</si>
  <si>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</si>
  <si>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</si>
  <si>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</si>
  <si>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</si>
  <si>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</si>
  <si>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</si>
  <si>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</si>
  <si>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</si>
  <si>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</si>
  <si>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</si>
  <si>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</si>
  <si>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</si>
  <si>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</si>
  <si>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</si>
  <si>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</si>
  <si>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</si>
  <si>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</si>
  <si>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</si>
  <si>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</si>
  <si>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</si>
  <si>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</si>
  <si>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</si>
  <si>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</si>
  <si>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</si>
  <si>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</si>
  <si>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</si>
  <si>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Row Labels</t>
  </si>
  <si>
    <t>Grand Total</t>
  </si>
  <si>
    <t>Count of From</t>
  </si>
  <si>
    <t>Count of Hired Transportation</t>
  </si>
  <si>
    <t>total trip</t>
  </si>
  <si>
    <t>Count of Trip Classify</t>
  </si>
  <si>
    <t>Sum of Driver wage/trip</t>
  </si>
  <si>
    <t>Sum of Buddy wage/trip</t>
  </si>
  <si>
    <t>Count of Goods</t>
  </si>
  <si>
    <t>Sum of Total Expenses</t>
  </si>
  <si>
    <t>Total Expenses</t>
  </si>
  <si>
    <t>Sum of Total Salaries</t>
  </si>
  <si>
    <t>Sum of Total Wages</t>
  </si>
  <si>
    <t>Total Salaries</t>
  </si>
  <si>
    <t>Total Wage</t>
  </si>
  <si>
    <t>Salaries</t>
  </si>
  <si>
    <t>Wage</t>
  </si>
  <si>
    <t>Sum of Distance (km)</t>
  </si>
  <si>
    <t>Count of Distance Traveled</t>
  </si>
  <si>
    <t>Total  distance</t>
  </si>
  <si>
    <t>Count of Month</t>
  </si>
  <si>
    <t>Count of Month2</t>
  </si>
  <si>
    <t>Sum of Driver Salary</t>
  </si>
  <si>
    <t>Sum of Buddy Salary</t>
  </si>
  <si>
    <t>th</t>
  </si>
  <si>
    <t>Trip</t>
  </si>
  <si>
    <t>Truck</t>
  </si>
  <si>
    <t>Column1</t>
  </si>
  <si>
    <t>Column2</t>
  </si>
  <si>
    <t>GidecSuies</t>
  </si>
  <si>
    <t>GizaX1 Port</t>
  </si>
  <si>
    <t>SafeskinMina</t>
  </si>
  <si>
    <t>SafeskinX1 Port</t>
  </si>
  <si>
    <t>Top gloveX1 Port</t>
  </si>
  <si>
    <t>XunthaiGidec</t>
  </si>
  <si>
    <t>Port SaidSafeskin</t>
  </si>
  <si>
    <t>AlexTop glove</t>
  </si>
  <si>
    <t>(blank)</t>
  </si>
  <si>
    <t>Air PortX1 Port</t>
  </si>
  <si>
    <t>GidecSafeskin</t>
  </si>
  <si>
    <t>PTSafeskin</t>
  </si>
  <si>
    <t>Gidec1</t>
  </si>
  <si>
    <t>Gidec2</t>
  </si>
  <si>
    <t>Safeskin1</t>
  </si>
  <si>
    <t>Suies1</t>
  </si>
  <si>
    <t>X1 Port2</t>
  </si>
  <si>
    <t>Top glove1`</t>
  </si>
  <si>
    <t>X1 Port1</t>
  </si>
  <si>
    <t>Mina1</t>
  </si>
  <si>
    <t>X1 Port1`</t>
  </si>
  <si>
    <t>Column3</t>
  </si>
  <si>
    <t>Air PortX1 Port1`</t>
  </si>
  <si>
    <t>AlexTop glove1`</t>
  </si>
  <si>
    <t>GidecSafeskin1</t>
  </si>
  <si>
    <t>GidecSuies1</t>
  </si>
  <si>
    <t>GizaX1 Port1</t>
  </si>
  <si>
    <t>Port SaidSafeskin1</t>
  </si>
  <si>
    <t>PTSafeskin1</t>
  </si>
  <si>
    <t>SafeskinMina1</t>
  </si>
  <si>
    <t>Top gloveX1 Port2</t>
  </si>
  <si>
    <t>XunthaiGidec1</t>
  </si>
  <si>
    <t>XunthaiGidec2</t>
  </si>
  <si>
    <t>Gidec3</t>
  </si>
  <si>
    <t>Count of Column3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</si>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</sst>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F800]dddd\,\ mmmm\ dd\,\ yyyy"/>
    <numFmt numFmtId="165" formatCode="mmm"/>
    <numFmt numFmtId="166" formatCode="_-[$฿-41E]* #,##0_-;\-[$฿-41E]* #,##0_-;_-[$฿-41E]* &quot;-&quot;??_-;_-@_-"/>
    <numFmt numFmtId="167" formatCode="&quot;$&quot;#,##0"/>
  </numFmts>
  <fonts count="11" x14ac:knownFonts="1">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2"/>
      <color theme="1" tint="0.34998626667073579"/>
      <name val="Arial"/>
      <family val="2"/>
    </font>
    <font>
      <b/>
      <sz val="12"/>
      <color theme="1"/>
      <name val="Calibri"/>
      <family val="2"/>
      <scheme val="minor"/>
    </font>
    <font>
      <sz val="12"/>
      <color theme="1"/>
      <name val="Arial Rounded MT Bold"/>
      <family val="2"/>
    </font>
    <font>
      <sz val="10"/>
      <color theme="1"/>
      <name val="Arial Rounded MT Bold"/>
      <family val="2"/>
    </font>
    <font>
      <sz val="18"/>
      <color theme="1"/>
      <name val="Arial Rounded MT Bold"/>
      <family val="2"/>
    </font>
    <font>
      <sz val="12"/>
      <color theme="0"/>
      <name val="Arial Rounded MT Bold"/>
      <family val="2"/>
    </font>
    <font>
      <sz val="8"/>
      <name val="Calibri"/>
      <family val="2"/>
      <scheme val="minor"/>
    </font>
  </fonts>
  <fills count="11">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rgb="FFEFEFF4"/>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4.9989318521683403E-2"/>
        <bgColor indexed="64"/>
      </patternFill>
    </fill>
  </fills>
  <borders count="17">
    <border>
      <left/>
      <right/>
      <top/>
      <bottom/>
      <diagonal/>
    </border>
    <border>
      <left/>
      <right/>
      <top/>
      <bottom style="thin">
        <color theme="6"/>
      </bottom>
      <diagonal/>
    </border>
    <border>
      <left/>
      <right/>
      <top/>
      <bottom style="thin">
        <color theme="4" tint="0.39997558519241921"/>
      </bottom>
      <diagonal/>
    </border>
    <border>
      <left/>
      <right style="thin">
        <color theme="0"/>
      </right>
      <top/>
      <bottom/>
      <diagonal/>
    </border>
    <border>
      <left style="thin">
        <color theme="0"/>
      </left>
      <right style="thin">
        <color theme="0"/>
      </right>
      <top/>
      <bottom/>
      <diagonal/>
    </border>
    <border>
      <left/>
      <right/>
      <top/>
      <bottom style="thin">
        <color theme="0"/>
      </bottom>
      <diagonal/>
    </border>
    <border>
      <left/>
      <right/>
      <top/>
      <bottom style="thin">
        <color theme="2" tint="-9.9978637043366805E-2"/>
      </bottom>
      <diagonal/>
    </border>
    <border>
      <left/>
      <right style="thin">
        <color theme="0"/>
      </right>
      <top/>
      <bottom style="thin">
        <color theme="2" tint="-9.9978637043366805E-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0" fontId="0" fillId="4" borderId="0" xfId="0" applyFill="1"/>
    <xf numFmtId="0" fontId="5" fillId="5" borderId="2" xfId="0" applyFont="1" applyFill="1" applyBorder="1"/>
    <xf numFmtId="0" fontId="0" fillId="0" borderId="0" xfId="0" pivotButton="1"/>
    <xf numFmtId="0" fontId="0" fillId="0" borderId="0" xfId="0" applyAlignment="1">
      <alignment horizontal="left"/>
    </xf>
    <xf numFmtId="0" fontId="6" fillId="0" borderId="0" xfId="0" applyFont="1"/>
    <xf numFmtId="0" fontId="7" fillId="0" borderId="0" xfId="0" applyFont="1" applyAlignment="1">
      <alignment horizontal="left"/>
    </xf>
    <xf numFmtId="0" fontId="0" fillId="6" borderId="0" xfId="0" applyFill="1"/>
    <xf numFmtId="5" fontId="6" fillId="0" borderId="0" xfId="1" applyNumberFormat="1" applyFont="1"/>
    <xf numFmtId="167" fontId="0" fillId="0" borderId="0" xfId="0" applyNumberFormat="1"/>
    <xf numFmtId="167" fontId="6" fillId="0" borderId="0" xfId="0" applyNumberFormat="1" applyFont="1"/>
    <xf numFmtId="9" fontId="8" fillId="0" borderId="0" xfId="2" applyFont="1"/>
    <xf numFmtId="0" fontId="5" fillId="0" borderId="0" xfId="0" applyFont="1" applyAlignment="1">
      <alignment horizontal="center"/>
    </xf>
    <xf numFmtId="0" fontId="6" fillId="0" borderId="0" xfId="0" applyFont="1" applyAlignment="1">
      <alignment horizontal="center"/>
    </xf>
    <xf numFmtId="9" fontId="0" fillId="0" borderId="0" xfId="0" applyNumberFormat="1"/>
    <xf numFmtId="9" fontId="0" fillId="0" borderId="0" xfId="2" applyFont="1"/>
    <xf numFmtId="0" fontId="0" fillId="7" borderId="0" xfId="0" applyFill="1"/>
    <xf numFmtId="0" fontId="0" fillId="8" borderId="0" xfId="0" applyFill="1"/>
    <xf numFmtId="0" fontId="0" fillId="4" borderId="5" xfId="0" applyFill="1" applyBorder="1"/>
    <xf numFmtId="0" fontId="0" fillId="9" borderId="6" xfId="0" applyFill="1" applyBorder="1"/>
    <xf numFmtId="0" fontId="0" fillId="7" borderId="6" xfId="0" applyFill="1" applyBorder="1"/>
    <xf numFmtId="0" fontId="9" fillId="8" borderId="3"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0" xfId="0" applyFont="1" applyFill="1" applyAlignment="1">
      <alignment horizontal="center" vertical="center"/>
    </xf>
    <xf numFmtId="164" fontId="7" fillId="9" borderId="7" xfId="0" applyNumberFormat="1" applyFont="1" applyFill="1" applyBorder="1" applyAlignment="1">
      <alignment horizontal="center"/>
    </xf>
    <xf numFmtId="0" fontId="7" fillId="9" borderId="6" xfId="0" applyFont="1"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10" borderId="0" xfId="0" applyFill="1"/>
  </cellXfs>
  <cellStyles count="3">
    <cellStyle name="Currency" xfId="1" builtinId="4"/>
    <cellStyle name="Normal" xfId="0" builtinId="0"/>
    <cellStyle name="Percent" xfId="2" builtinId="5"/>
  </cellStyles>
  <dxfs count="30">
    <dxf>
      <numFmt numFmtId="167" formatCode="&quot;$&quot;#,##0"/>
    </dxf>
    <dxf>
      <numFmt numFmtId="13" formatCode="0%"/>
    </dxf>
    <dxf>
      <numFmt numFmtId="167" formatCode="&quot;$&quot;#,##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i val="0"/>
        <sz val="12"/>
        <color theme="2"/>
        <name val="Calibri"/>
        <family val="2"/>
        <scheme val="minor"/>
      </font>
      <fill>
        <patternFill patternType="none">
          <bgColor auto="1"/>
        </patternFill>
      </fill>
    </dxf>
    <dxf>
      <fill>
        <patternFill patternType="none">
          <bgColor auto="1"/>
        </patternFill>
      </fill>
      <border diagonalUp="0" diagonalDown="0">
        <left/>
        <right/>
        <top/>
        <bottom/>
        <vertical/>
        <horizontal/>
      </border>
    </dxf>
  </dxfs>
  <tableStyles count="1" defaultTableStyle="TableStyleMedium2" defaultPivotStyle="PivotStyleLight16">
    <tableStyle name="Slicer Style 1 2 3" pivot="0" table="0" count="9" xr9:uid="{0102E2EA-E98C-3844-85BE-58E24DC99221}">
      <tableStyleElement type="wholeTable" dxfId="29"/>
      <tableStyleElement type="headerRow" dxfId="28"/>
    </tableStyle>
  </tableStyles>
  <colors>
    <mruColors>
      <color rgb="FF48515F"/>
      <color rgb="FFEFEFF4"/>
      <color rgb="FFCF5C4A"/>
      <color rgb="FF21395C"/>
      <color rgb="FFECCD59"/>
      <color rgb="FFEAEAEA"/>
      <color rgb="FFEFEEF4"/>
      <color rgb="FFFAF9F9"/>
      <color rgb="FFFCF9F8"/>
      <color rgb="FF42494F"/>
    </mruColors>
  </colors>
  <extLst>
    <ext xmlns:x14="http://schemas.microsoft.com/office/spreadsheetml/2009/9/main" uri="{46F421CA-312F-682f-3DD2-61675219B42D}">
      <x14:dxfs count="7">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553B-4CED-A278-58C0147767C5}"/>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553B-4CED-A278-58C0147767C5}"/>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553B-4CED-A278-58C0147767C5}"/>
              </c:ext>
            </c:extLst>
          </c:dPt>
          <c:cat>
            <c:strRef>
              <c:f>goo!$N$4:$N$6</c:f>
              <c:strCache>
                <c:ptCount val="3"/>
                <c:pt idx="0">
                  <c:v>Close</c:v>
                </c:pt>
                <c:pt idx="1">
                  <c:v>Far</c:v>
                </c:pt>
                <c:pt idx="2">
                  <c:v>Regular</c:v>
                </c:pt>
              </c:strCache>
            </c:strRef>
          </c:cat>
          <c:val>
            <c:numRef>
              <c:f>goo!$O$4:$O$6</c:f>
              <c:numCache>
                <c:formatCode>General</c:formatCode>
                <c:ptCount val="3"/>
                <c:pt idx="0">
                  <c:v>0</c:v>
                </c:pt>
                <c:pt idx="1">
                  <c:v>3</c:v>
                </c:pt>
                <c:pt idx="2">
                  <c:v>1</c:v>
                </c:pt>
              </c:numCache>
            </c:numRef>
          </c:val>
          <c:extLst>
            <c:ext xmlns:c16="http://schemas.microsoft.com/office/drawing/2014/chart" uri="{C3380CC4-5D6E-409C-BE32-E72D297353CC}">
              <c16:uniqueId val="{00000006-553B-4CED-A278-58C0147767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goo!$E$15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A854-45B0-975B-AF69E08E7D8E}"/>
              </c:ext>
            </c:extLst>
          </c:dPt>
          <c:dPt>
            <c:idx val="1"/>
            <c:invertIfNegative val="0"/>
            <c:bubble3D val="0"/>
            <c:extLst>
              <c:ext xmlns:c16="http://schemas.microsoft.com/office/drawing/2014/chart" uri="{C3380CC4-5D6E-409C-BE32-E72D297353CC}">
                <c16:uniqueId val="{00000003-A854-45B0-975B-AF69E08E7D8E}"/>
              </c:ext>
            </c:extLst>
          </c:dPt>
          <c:cat>
            <c:strRef>
              <c:f>goo!$D$16:$D$17</c:f>
              <c:strCache>
                <c:ptCount val="2"/>
                <c:pt idx="0">
                  <c:v>Woodchip</c:v>
                </c:pt>
                <c:pt idx="1">
                  <c:v>Woodpellet</c:v>
                </c:pt>
              </c:strCache>
            </c:strRef>
          </c:cat>
          <c:val>
            <c:numRef>
              <c:f>goo!$E$16:$E$17</c:f>
              <c:numCache>
                <c:formatCode>General</c:formatCode>
                <c:ptCount val="2"/>
                <c:pt idx="0">
                  <c:v>3</c:v>
                </c:pt>
                <c:pt idx="1">
                  <c:v>1</c:v>
                </c:pt>
              </c:numCache>
            </c:numRef>
          </c:val>
          <c:extLst>
            <c:ext xmlns:c16="http://schemas.microsoft.com/office/drawing/2014/chart" uri="{C3380CC4-5D6E-409C-BE32-E72D297353CC}">
              <c16:uniqueId val="{00000000-A854-45B0-975B-AF69E08E7D8E}"/>
            </c:ext>
          </c:extLst>
        </c:ser>
        <c:dLbls>
          <c:showLegendKey val="0"/>
          <c:showVal val="0"/>
          <c:showCatName val="0"/>
          <c:showSerName val="0"/>
          <c:showPercent val="0"/>
          <c:showBubbleSize val="0"/>
        </c:dLbls>
        <c:gapWidth val="219"/>
        <c:overlap val="-27"/>
        <c:axId val="989160287"/>
        <c:axId val="909792783"/>
      </c:barChart>
      <c:catAx>
        <c:axId val="9891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92783"/>
        <c:crosses val="autoZero"/>
        <c:auto val="1"/>
        <c:lblAlgn val="ctr"/>
        <c:lblOffset val="100"/>
        <c:noMultiLvlLbl val="0"/>
      </c:catAx>
      <c:valAx>
        <c:axId val="909792783"/>
        <c:scaling>
          <c:orientation val="minMax"/>
        </c:scaling>
        <c:delete val="1"/>
        <c:axPos val="l"/>
        <c:numFmt formatCode="General" sourceLinked="1"/>
        <c:majorTickMark val="none"/>
        <c:minorTickMark val="none"/>
        <c:tickLblPos val="nextTo"/>
        <c:crossAx val="9891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Dashboard.xlsx]goo!PivotTable6</c:name>
    <c:fmtId val="2"/>
  </c:pivotSource>
  <c:chart>
    <c:autoTitleDeleted val="0"/>
    <c:pivotFmts>
      <c:pivotFmt>
        <c:idx val="0"/>
        <c:spPr>
          <a:solidFill>
            <a:srgbClr val="48515F">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CD59">
              <a:alpha val="8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8515F">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CCD59">
              <a:alpha val="8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515F">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CD59">
              <a:alpha val="8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goo!$L$12</c:f>
              <c:strCache>
                <c:ptCount val="1"/>
                <c:pt idx="0">
                  <c:v>Sum of Driver wage/trip</c:v>
                </c:pt>
              </c:strCache>
            </c:strRef>
          </c:tx>
          <c:spPr>
            <a:solidFill>
              <a:srgbClr val="48515F">
                <a:alpha val="7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goo!$K$13:$K$14</c:f>
              <c:strCache>
                <c:ptCount val="2"/>
                <c:pt idx="0">
                  <c:v>Far</c:v>
                </c:pt>
                <c:pt idx="1">
                  <c:v>Regular</c:v>
                </c:pt>
              </c:strCache>
            </c:strRef>
          </c:cat>
          <c:val>
            <c:numRef>
              <c:f>goo!$L$13:$L$14</c:f>
              <c:numCache>
                <c:formatCode>General</c:formatCode>
                <c:ptCount val="2"/>
                <c:pt idx="0">
                  <c:v>1800</c:v>
                </c:pt>
                <c:pt idx="1">
                  <c:v>400</c:v>
                </c:pt>
              </c:numCache>
            </c:numRef>
          </c:val>
          <c:extLst>
            <c:ext xmlns:c16="http://schemas.microsoft.com/office/drawing/2014/chart" uri="{C3380CC4-5D6E-409C-BE32-E72D297353CC}">
              <c16:uniqueId val="{00000000-009F-4C88-94EA-FF5517B1060F}"/>
            </c:ext>
          </c:extLst>
        </c:ser>
        <c:ser>
          <c:idx val="1"/>
          <c:order val="1"/>
          <c:tx>
            <c:strRef>
              <c:f>goo!$M$12</c:f>
              <c:strCache>
                <c:ptCount val="1"/>
                <c:pt idx="0">
                  <c:v>Sum of Buddy wage/trip</c:v>
                </c:pt>
              </c:strCache>
            </c:strRef>
          </c:tx>
          <c:spPr>
            <a:solidFill>
              <a:srgbClr val="ECCD59">
                <a:alpha val="8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goo!$K$13:$K$14</c:f>
              <c:strCache>
                <c:ptCount val="2"/>
                <c:pt idx="0">
                  <c:v>Far</c:v>
                </c:pt>
                <c:pt idx="1">
                  <c:v>Regular</c:v>
                </c:pt>
              </c:strCache>
            </c:strRef>
          </c:cat>
          <c:val>
            <c:numRef>
              <c:f>goo!$M$13:$M$14</c:f>
              <c:numCache>
                <c:formatCode>General</c:formatCode>
                <c:ptCount val="2"/>
                <c:pt idx="0">
                  <c:v>300</c:v>
                </c:pt>
                <c:pt idx="1">
                  <c:v>100</c:v>
                </c:pt>
              </c:numCache>
            </c:numRef>
          </c:val>
          <c:extLst>
            <c:ext xmlns:c16="http://schemas.microsoft.com/office/drawing/2014/chart" uri="{C3380CC4-5D6E-409C-BE32-E72D297353CC}">
              <c16:uniqueId val="{00000001-009F-4C88-94EA-FF5517B1060F}"/>
            </c:ext>
          </c:extLst>
        </c:ser>
        <c:dLbls>
          <c:dLblPos val="outEnd"/>
          <c:showLegendKey val="0"/>
          <c:showVal val="1"/>
          <c:showCatName val="0"/>
          <c:showSerName val="0"/>
          <c:showPercent val="0"/>
          <c:showBubbleSize val="0"/>
        </c:dLbls>
        <c:gapWidth val="219"/>
        <c:overlap val="-27"/>
        <c:axId val="905539119"/>
        <c:axId val="881717263"/>
      </c:barChart>
      <c:catAx>
        <c:axId val="9055391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881717263"/>
        <c:crosses val="autoZero"/>
        <c:auto val="1"/>
        <c:lblAlgn val="ctr"/>
        <c:lblOffset val="100"/>
        <c:noMultiLvlLbl val="0"/>
      </c:catAx>
      <c:valAx>
        <c:axId val="881717263"/>
        <c:scaling>
          <c:orientation val="minMax"/>
        </c:scaling>
        <c:delete val="1"/>
        <c:axPos val="l"/>
        <c:numFmt formatCode="General" sourceLinked="1"/>
        <c:majorTickMark val="none"/>
        <c:minorTickMark val="none"/>
        <c:tickLblPos val="nextTo"/>
        <c:crossAx val="9055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Dashboard.xlsx]goo!PivotTable7</c:name>
    <c:fmtId val="3"/>
  </c:pivotSource>
  <c:chart>
    <c:autoTitleDeleted val="1"/>
    <c:pivotFmts>
      <c:pivotFmt>
        <c:idx val="0"/>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5C4A"/>
          </a:solidFill>
          <a:ln>
            <a:noFill/>
          </a:ln>
          <a:effectLst/>
        </c:spPr>
      </c:pivotFmt>
      <c:pivotFmt>
        <c:idx val="2"/>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F5C4A"/>
          </a:solidFill>
          <a:ln>
            <a:noFill/>
          </a:ln>
          <a:effectLst/>
        </c:spPr>
      </c:pivotFmt>
      <c:pivotFmt>
        <c:idx val="4"/>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F5C4A"/>
          </a:solidFill>
          <a:ln>
            <a:noFill/>
          </a:ln>
          <a:effectLst/>
        </c:spPr>
      </c:pivotFmt>
    </c:pivotFmts>
    <c:plotArea>
      <c:layout>
        <c:manualLayout>
          <c:layoutTarget val="inner"/>
          <c:xMode val="edge"/>
          <c:yMode val="edge"/>
          <c:x val="0.18863713910761151"/>
          <c:y val="5.0925925925925923E-2"/>
          <c:w val="0.80858508311461064"/>
          <c:h val="0.89814814814814814"/>
        </c:manualLayout>
      </c:layout>
      <c:barChart>
        <c:barDir val="bar"/>
        <c:grouping val="clustered"/>
        <c:varyColors val="0"/>
        <c:ser>
          <c:idx val="0"/>
          <c:order val="0"/>
          <c:tx>
            <c:strRef>
              <c:f>goo!$E$15</c:f>
              <c:strCache>
                <c:ptCount val="1"/>
                <c:pt idx="0">
                  <c:v>Total</c:v>
                </c:pt>
              </c:strCache>
            </c:strRef>
          </c:tx>
          <c:spPr>
            <a:solidFill>
              <a:srgbClr val="48515F"/>
            </a:solidFill>
            <a:ln>
              <a:noFill/>
            </a:ln>
            <a:effectLst/>
          </c:spPr>
          <c:invertIfNegative val="0"/>
          <c:dPt>
            <c:idx val="0"/>
            <c:invertIfNegative val="0"/>
            <c:bubble3D val="0"/>
            <c:spPr>
              <a:solidFill>
                <a:srgbClr val="CF5C4A"/>
              </a:solidFill>
              <a:ln>
                <a:noFill/>
              </a:ln>
              <a:effectLst/>
            </c:spPr>
            <c:extLst>
              <c:ext xmlns:c16="http://schemas.microsoft.com/office/drawing/2014/chart" uri="{C3380CC4-5D6E-409C-BE32-E72D297353CC}">
                <c16:uniqueId val="{00000001-89E5-4061-99B8-C5D53FB793F5}"/>
              </c:ext>
            </c:extLst>
          </c:dPt>
          <c:cat>
            <c:strRef>
              <c:f>goo!$D$16:$D$17</c:f>
              <c:strCache>
                <c:ptCount val="2"/>
                <c:pt idx="0">
                  <c:v>Woodchip</c:v>
                </c:pt>
                <c:pt idx="1">
                  <c:v>Woodpellet</c:v>
                </c:pt>
              </c:strCache>
            </c:strRef>
          </c:cat>
          <c:val>
            <c:numRef>
              <c:f>goo!$E$16:$E$17</c:f>
              <c:numCache>
                <c:formatCode>General</c:formatCode>
                <c:ptCount val="2"/>
                <c:pt idx="0">
                  <c:v>3</c:v>
                </c:pt>
                <c:pt idx="1">
                  <c:v>1</c:v>
                </c:pt>
              </c:numCache>
            </c:numRef>
          </c:val>
          <c:extLst>
            <c:ext xmlns:c16="http://schemas.microsoft.com/office/drawing/2014/chart" uri="{C3380CC4-5D6E-409C-BE32-E72D297353CC}">
              <c16:uniqueId val="{00000002-89E5-4061-99B8-C5D53FB793F5}"/>
            </c:ext>
          </c:extLst>
        </c:ser>
        <c:dLbls>
          <c:showLegendKey val="0"/>
          <c:showVal val="0"/>
          <c:showCatName val="0"/>
          <c:showSerName val="0"/>
          <c:showPercent val="0"/>
          <c:showBubbleSize val="0"/>
        </c:dLbls>
        <c:gapWidth val="182"/>
        <c:axId val="886527231"/>
        <c:axId val="882475599"/>
      </c:barChart>
      <c:catAx>
        <c:axId val="88652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882475599"/>
        <c:crosses val="autoZero"/>
        <c:auto val="1"/>
        <c:lblAlgn val="ctr"/>
        <c:lblOffset val="100"/>
        <c:noMultiLvlLbl val="0"/>
      </c:catAx>
      <c:valAx>
        <c:axId val="882475599"/>
        <c:scaling>
          <c:orientation val="minMax"/>
          <c:max val="1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886527231"/>
        <c:crosses val="autoZero"/>
        <c:crossBetween val="between"/>
        <c:maj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214384201849424"/>
          <c:y val="0.30092592592592593"/>
          <c:w val="0.2460151168184308"/>
          <c:h val="0.44122408060723595"/>
        </c:manualLayout>
      </c:layout>
      <c:doughnutChart>
        <c:varyColors val="1"/>
        <c:ser>
          <c:idx val="0"/>
          <c:order val="0"/>
          <c:spPr>
            <a:ln>
              <a:noFill/>
            </a:ln>
          </c:spPr>
          <c:dPt>
            <c:idx val="0"/>
            <c:bubble3D val="0"/>
            <c:spPr>
              <a:solidFill>
                <a:srgbClr val="CF5C4A"/>
              </a:solidFill>
              <a:ln w="19050">
                <a:noFill/>
              </a:ln>
              <a:effectLst/>
            </c:spPr>
            <c:extLst>
              <c:ext xmlns:c16="http://schemas.microsoft.com/office/drawing/2014/chart" uri="{C3380CC4-5D6E-409C-BE32-E72D297353CC}">
                <c16:uniqueId val="{00000001-095E-42F8-A7EE-48878D0C9A8B}"/>
              </c:ext>
            </c:extLst>
          </c:dPt>
          <c:dPt>
            <c:idx val="1"/>
            <c:bubble3D val="0"/>
            <c:spPr>
              <a:solidFill>
                <a:srgbClr val="48515F"/>
              </a:solidFill>
              <a:ln w="19050">
                <a:noFill/>
              </a:ln>
              <a:effectLst/>
            </c:spPr>
            <c:extLst>
              <c:ext xmlns:c16="http://schemas.microsoft.com/office/drawing/2014/chart" uri="{C3380CC4-5D6E-409C-BE32-E72D297353CC}">
                <c16:uniqueId val="{00000003-095E-42F8-A7EE-48878D0C9A8B}"/>
              </c:ext>
            </c:extLst>
          </c:dPt>
          <c:cat>
            <c:strRef>
              <c:f>goo!$O$16:$O$17</c:f>
              <c:strCache>
                <c:ptCount val="2"/>
                <c:pt idx="0">
                  <c:v>Salaries</c:v>
                </c:pt>
                <c:pt idx="1">
                  <c:v>Wage</c:v>
                </c:pt>
              </c:strCache>
            </c:strRef>
          </c:cat>
          <c:val>
            <c:numRef>
              <c:f>goo!$P$16:$P$17</c:f>
              <c:numCache>
                <c:formatCode>"$"#,##0</c:formatCode>
                <c:ptCount val="2"/>
                <c:pt idx="0">
                  <c:v>1400</c:v>
                </c:pt>
                <c:pt idx="1">
                  <c:v>2600</c:v>
                </c:pt>
              </c:numCache>
            </c:numRef>
          </c:val>
          <c:extLst>
            <c:ext xmlns:c16="http://schemas.microsoft.com/office/drawing/2014/chart" uri="{C3380CC4-5D6E-409C-BE32-E72D297353CC}">
              <c16:uniqueId val="{00000004-095E-42F8-A7EE-48878D0C9A8B}"/>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F5C4A"/>
              </a:solidFill>
              <a:ln w="19050">
                <a:noFill/>
              </a:ln>
              <a:effectLst/>
            </c:spPr>
            <c:extLst>
              <c:ext xmlns:c16="http://schemas.microsoft.com/office/drawing/2014/chart" uri="{C3380CC4-5D6E-409C-BE32-E72D297353CC}">
                <c16:uniqueId val="{00000001-3948-4C9B-BA16-D2FF4022D8C3}"/>
              </c:ext>
            </c:extLst>
          </c:dPt>
          <c:dPt>
            <c:idx val="1"/>
            <c:bubble3D val="0"/>
            <c:spPr>
              <a:solidFill>
                <a:srgbClr val="48515F"/>
              </a:solidFill>
              <a:ln w="19050">
                <a:noFill/>
              </a:ln>
              <a:effectLst/>
            </c:spPr>
            <c:extLst>
              <c:ext xmlns:c16="http://schemas.microsoft.com/office/drawing/2014/chart" uri="{C3380CC4-5D6E-409C-BE32-E72D297353CC}">
                <c16:uniqueId val="{00000003-3948-4C9B-BA16-D2FF4022D8C3}"/>
              </c:ext>
            </c:extLst>
          </c:dPt>
          <c:cat>
            <c:strRef>
              <c:f>goo!$O$20:$O$21</c:f>
              <c:strCache>
                <c:ptCount val="2"/>
                <c:pt idx="0">
                  <c:v>Wage</c:v>
                </c:pt>
                <c:pt idx="1">
                  <c:v>Salaries</c:v>
                </c:pt>
              </c:strCache>
            </c:strRef>
          </c:cat>
          <c:val>
            <c:numRef>
              <c:f>goo!$P$20:$P$21</c:f>
              <c:numCache>
                <c:formatCode>"$"#,##0</c:formatCode>
                <c:ptCount val="2"/>
                <c:pt idx="0">
                  <c:v>2600</c:v>
                </c:pt>
                <c:pt idx="1">
                  <c:v>1400</c:v>
                </c:pt>
              </c:numCache>
            </c:numRef>
          </c:val>
          <c:extLst>
            <c:ext xmlns:c16="http://schemas.microsoft.com/office/drawing/2014/chart" uri="{C3380CC4-5D6E-409C-BE32-E72D297353CC}">
              <c16:uniqueId val="{00000004-3948-4C9B-BA16-D2FF4022D8C3}"/>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Dashboard.xlsx]goo!PivotTable2M</c:name>
    <c:fmtId val="3"/>
  </c:pivotSource>
  <c:chart>
    <c:autoTitleDeleted val="1"/>
    <c:pivotFmts>
      <c:pivotFmt>
        <c:idx val="0"/>
        <c:spPr>
          <a:gradFill>
            <a:gsLst>
              <a:gs pos="0">
                <a:schemeClr val="accent1">
                  <a:lumMod val="5000"/>
                  <a:lumOff val="95000"/>
                </a:schemeClr>
              </a:gs>
              <a:gs pos="74000">
                <a:srgbClr val="48515F"/>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rgbClr val="48515F"/>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5000"/>
                  <a:lumOff val="95000"/>
                  <a:alpha val="15000"/>
                </a:schemeClr>
              </a:gs>
              <a:gs pos="74000">
                <a:srgbClr val="48515F"/>
              </a:gs>
              <a:gs pos="100000">
                <a:schemeClr val="accent1">
                  <a:lumMod val="30000"/>
                  <a:lumOff val="7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goo!$U$10</c:f>
              <c:strCache>
                <c:ptCount val="1"/>
                <c:pt idx="0">
                  <c:v>Total</c:v>
                </c:pt>
              </c:strCache>
            </c:strRef>
          </c:tx>
          <c:spPr>
            <a:gradFill flip="none" rotWithShape="1">
              <a:gsLst>
                <a:gs pos="0">
                  <a:schemeClr val="accent1">
                    <a:lumMod val="5000"/>
                    <a:lumOff val="95000"/>
                    <a:alpha val="15000"/>
                  </a:schemeClr>
                </a:gs>
                <a:gs pos="74000">
                  <a:srgbClr val="48515F"/>
                </a:gs>
                <a:gs pos="100000">
                  <a:schemeClr val="accent1">
                    <a:lumMod val="30000"/>
                    <a:lumOff val="7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goo!$T$11:$T$22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goo!$U$11:$U$22</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3D17-4EED-9979-66C834256B11}"/>
            </c:ext>
          </c:extLst>
        </c:ser>
        <c:dLbls>
          <c:dLblPos val="outEnd"/>
          <c:showLegendKey val="0"/>
          <c:showVal val="1"/>
          <c:showCatName val="0"/>
          <c:showSerName val="0"/>
          <c:showPercent val="0"/>
          <c:showBubbleSize val="0"/>
        </c:dLbls>
        <c:gapWidth val="63"/>
        <c:overlap val="-27"/>
        <c:axId val="265469008"/>
        <c:axId val="134398704"/>
      </c:barChart>
      <c:catAx>
        <c:axId val="2654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34398704"/>
        <c:crosses val="autoZero"/>
        <c:auto val="1"/>
        <c:lblAlgn val="ctr"/>
        <c:lblOffset val="100"/>
        <c:noMultiLvlLbl val="0"/>
      </c:catAx>
      <c:valAx>
        <c:axId val="134398704"/>
        <c:scaling>
          <c:orientation val="minMax"/>
        </c:scaling>
        <c:delete val="1"/>
        <c:axPos val="l"/>
        <c:numFmt formatCode="General" sourceLinked="1"/>
        <c:majorTickMark val="none"/>
        <c:minorTickMark val="none"/>
        <c:tickLblPos val="nextTo"/>
        <c:crossAx val="2654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Dashboard.xlsx]goo!PivotTable20M</c:name>
    <c:fmtId val="16"/>
  </c:pivotSource>
  <c:chart>
    <c:autoTitleDeleted val="1"/>
    <c:pivotFmts>
      <c:pivotFmt>
        <c:idx val="0"/>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goo!$AK$11</c:f>
              <c:strCache>
                <c:ptCount val="1"/>
                <c:pt idx="0">
                  <c:v>Total</c:v>
                </c:pt>
              </c:strCache>
            </c:strRef>
          </c:tx>
          <c:spPr>
            <a:ln w="25400" cap="rnd">
              <a:solidFill>
                <a:schemeClr val="accent4">
                  <a:lumMod val="40000"/>
                  <a:lumOff val="60000"/>
                </a:schemeClr>
              </a:solidFill>
              <a:round/>
            </a:ln>
            <a:effectLst/>
          </c:spPr>
          <c:marker>
            <c:symbol val="none"/>
          </c:marker>
          <c:cat>
            <c:strRef>
              <c:f>goo!$AJ$12:$AJ$23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goo!$AK$12:$AK$23</c:f>
              <c:numCache>
                <c:formatCode>General</c:formatCode>
                <c:ptCount val="12"/>
                <c:pt idx="0">
                  <c:v>800</c:v>
                </c:pt>
                <c:pt idx="1">
                  <c:v>800</c:v>
                </c:pt>
                <c:pt idx="2">
                  <c:v>1200</c:v>
                </c:pt>
                <c:pt idx="3">
                  <c:v>400</c:v>
                </c:pt>
                <c:pt idx="4">
                  <c:v>600</c:v>
                </c:pt>
                <c:pt idx="5">
                  <c:v>1600</c:v>
                </c:pt>
                <c:pt idx="6">
                  <c:v>800</c:v>
                </c:pt>
                <c:pt idx="7">
                  <c:v>800</c:v>
                </c:pt>
                <c:pt idx="8">
                  <c:v>400</c:v>
                </c:pt>
                <c:pt idx="9">
                  <c:v>800</c:v>
                </c:pt>
                <c:pt idx="10">
                  <c:v>400</c:v>
                </c:pt>
                <c:pt idx="11">
                  <c:v>400</c:v>
                </c:pt>
              </c:numCache>
            </c:numRef>
          </c:val>
          <c:smooth val="0"/>
          <c:extLst>
            <c:ext xmlns:c16="http://schemas.microsoft.com/office/drawing/2014/chart" uri="{C3380CC4-5D6E-409C-BE32-E72D297353CC}">
              <c16:uniqueId val="{00000000-BDF5-4BED-99C5-202D37231BE4}"/>
            </c:ext>
          </c:extLst>
        </c:ser>
        <c:dLbls>
          <c:showLegendKey val="0"/>
          <c:showVal val="0"/>
          <c:showCatName val="0"/>
          <c:showSerName val="0"/>
          <c:showPercent val="0"/>
          <c:showBubbleSize val="0"/>
        </c:dLbls>
        <c:smooth val="0"/>
        <c:axId val="323682880"/>
        <c:axId val="264742304"/>
      </c:lineChart>
      <c:catAx>
        <c:axId val="323682880"/>
        <c:scaling>
          <c:orientation val="minMax"/>
        </c:scaling>
        <c:delete val="1"/>
        <c:axPos val="b"/>
        <c:numFmt formatCode="General" sourceLinked="1"/>
        <c:majorTickMark val="none"/>
        <c:minorTickMark val="none"/>
        <c:tickLblPos val="nextTo"/>
        <c:crossAx val="264742304"/>
        <c:crosses val="autoZero"/>
        <c:auto val="1"/>
        <c:lblAlgn val="ctr"/>
        <c:lblOffset val="100"/>
        <c:noMultiLvlLbl val="0"/>
      </c:catAx>
      <c:valAx>
        <c:axId val="264742304"/>
        <c:scaling>
          <c:orientation val="minMax"/>
        </c:scaling>
        <c:delete val="1"/>
        <c:axPos val="l"/>
        <c:numFmt formatCode="General" sourceLinked="1"/>
        <c:majorTickMark val="none"/>
        <c:minorTickMark val="none"/>
        <c:tickLblPos val="nextTo"/>
        <c:crossAx val="3236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Dashboard.xlsx]goo!PivotTable19M</c:name>
    <c:fmtId val="23"/>
  </c:pivotSource>
  <c:chart>
    <c:autoTitleDeleted val="1"/>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goo!$AH$11</c:f>
              <c:strCache>
                <c:ptCount val="1"/>
                <c:pt idx="0">
                  <c:v>Total</c:v>
                </c:pt>
              </c:strCache>
            </c:strRef>
          </c:tx>
          <c:spPr>
            <a:ln w="28575" cap="rnd">
              <a:solidFill>
                <a:schemeClr val="accent4">
                  <a:lumMod val="40000"/>
                  <a:lumOff val="60000"/>
                </a:schemeClr>
              </a:solidFill>
              <a:round/>
            </a:ln>
            <a:effectLst/>
          </c:spPr>
          <c:marker>
            <c:symbol val="none"/>
          </c:marker>
          <c:cat>
            <c:strRef>
              <c:f>goo!$AG$12:$AG$19</c:f>
              <c:strCache>
                <c:ptCount val="8"/>
                <c:pt idx="0">
                  <c:v>Jan</c:v>
                </c:pt>
                <c:pt idx="1">
                  <c:v>Mar</c:v>
                </c:pt>
                <c:pt idx="2">
                  <c:v>May</c:v>
                </c:pt>
                <c:pt idx="3">
                  <c:v>Jul</c:v>
                </c:pt>
                <c:pt idx="4">
                  <c:v>Aug</c:v>
                </c:pt>
                <c:pt idx="5">
                  <c:v>Sep</c:v>
                </c:pt>
                <c:pt idx="6">
                  <c:v>Oct</c:v>
                </c:pt>
                <c:pt idx="7">
                  <c:v>Nov</c:v>
                </c:pt>
              </c:strCache>
            </c:strRef>
          </c:cat>
          <c:val>
            <c:numRef>
              <c:f>goo!$AH$12:$AH$19</c:f>
              <c:numCache>
                <c:formatCode>General</c:formatCode>
                <c:ptCount val="8"/>
                <c:pt idx="0">
                  <c:v>800</c:v>
                </c:pt>
                <c:pt idx="1">
                  <c:v>300</c:v>
                </c:pt>
                <c:pt idx="2">
                  <c:v>100</c:v>
                </c:pt>
                <c:pt idx="3">
                  <c:v>300</c:v>
                </c:pt>
                <c:pt idx="4">
                  <c:v>100</c:v>
                </c:pt>
                <c:pt idx="5">
                  <c:v>100</c:v>
                </c:pt>
                <c:pt idx="6">
                  <c:v>400</c:v>
                </c:pt>
                <c:pt idx="7">
                  <c:v>400</c:v>
                </c:pt>
              </c:numCache>
            </c:numRef>
          </c:val>
          <c:smooth val="0"/>
          <c:extLst>
            <c:ext xmlns:c16="http://schemas.microsoft.com/office/drawing/2014/chart" uri="{C3380CC4-5D6E-409C-BE32-E72D297353CC}">
              <c16:uniqueId val="{00000000-EFE2-4C6A-87CE-A44823E303D8}"/>
            </c:ext>
          </c:extLst>
        </c:ser>
        <c:dLbls>
          <c:showLegendKey val="0"/>
          <c:showVal val="0"/>
          <c:showCatName val="0"/>
          <c:showSerName val="0"/>
          <c:showPercent val="0"/>
          <c:showBubbleSize val="0"/>
        </c:dLbls>
        <c:smooth val="0"/>
        <c:axId val="323685200"/>
        <c:axId val="310211408"/>
      </c:lineChart>
      <c:catAx>
        <c:axId val="323685200"/>
        <c:scaling>
          <c:orientation val="minMax"/>
        </c:scaling>
        <c:delete val="1"/>
        <c:axPos val="b"/>
        <c:numFmt formatCode="General" sourceLinked="1"/>
        <c:majorTickMark val="none"/>
        <c:minorTickMark val="none"/>
        <c:tickLblPos val="nextTo"/>
        <c:crossAx val="310211408"/>
        <c:crosses val="autoZero"/>
        <c:auto val="1"/>
        <c:lblAlgn val="ctr"/>
        <c:lblOffset val="100"/>
        <c:noMultiLvlLbl val="0"/>
      </c:catAx>
      <c:valAx>
        <c:axId val="310211408"/>
        <c:scaling>
          <c:orientation val="minMax"/>
        </c:scaling>
        <c:delete val="1"/>
        <c:axPos val="l"/>
        <c:numFmt formatCode="General" sourceLinked="1"/>
        <c:majorTickMark val="none"/>
        <c:minorTickMark val="none"/>
        <c:tickLblPos val="nextTo"/>
        <c:crossAx val="32368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rgbClr val="C00000"/>
              </a:solidFill>
              <a:round/>
            </a:ln>
            <a:effectLst/>
          </c:spPr>
          <c:marker>
            <c:symbol val="none"/>
          </c:marker>
          <c:dLbls>
            <c:dLbl>
              <c:idx val="0"/>
              <c:tx>
                <c:rich>
                  <a:bodyPr/>
                  <a:lstStyle/>
                  <a:p>
                    <a:fld id="{EFF422E8-95EB-4C43-9DE8-8A30EB917B04}" type="CELLRANGE">
                      <a:rPr lang="en-US"/>
                      <a:pPr/>
                      <a:t>[CELLRANGE]</a:t>
                    </a:fld>
                    <a:endParaRPr lang="en-US" baseline="0"/>
                  </a:p>
                  <a:p>
                    <a:fld id="{241CE989-8CF0-49E1-99EA-6839491ADBBC}"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166-4EBF-90E3-66E44595351D}"/>
                </c:ext>
              </c:extLst>
            </c:dLbl>
            <c:dLbl>
              <c:idx val="1"/>
              <c:tx>
                <c:rich>
                  <a:bodyPr/>
                  <a:lstStyle/>
                  <a:p>
                    <a:fld id="{122023BB-3A68-4DAC-981D-46771AA85F5D}" type="CELLRANGE">
                      <a:rPr lang="en-US"/>
                      <a:pPr/>
                      <a:t>[CELLRANGE]</a:t>
                    </a:fld>
                    <a:endParaRPr lang="en-US" baseline="0"/>
                  </a:p>
                  <a:p>
                    <a:fld id="{66659BB5-8B3B-4556-8DFE-EC8B97FE2E18}"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166-4EBF-90E3-66E44595351D}"/>
                </c:ext>
              </c:extLst>
            </c:dLbl>
            <c:dLbl>
              <c:idx val="2"/>
              <c:tx>
                <c:rich>
                  <a:bodyPr/>
                  <a:lstStyle/>
                  <a:p>
                    <a:fld id="{4F17B833-B8CD-487C-BEB5-F7CE41261C76}" type="CELLRANGE">
                      <a:rPr lang="en-US"/>
                      <a:pPr/>
                      <a:t>[CELLRANGE]</a:t>
                    </a:fld>
                    <a:endParaRPr lang="en-US" baseline="0"/>
                  </a:p>
                  <a:p>
                    <a:fld id="{DD86042D-E112-467C-9613-BBB7EC9F95D9}"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166-4EBF-90E3-66E44595351D}"/>
                </c:ext>
              </c:extLst>
            </c:dLbl>
            <c:dLbl>
              <c:idx val="3"/>
              <c:tx>
                <c:rich>
                  <a:bodyPr/>
                  <a:lstStyle/>
                  <a:p>
                    <a:fld id="{3628FDB6-211A-4C39-9516-DC5AE87070D4}" type="CELLRANGE">
                      <a:rPr lang="en-US"/>
                      <a:pPr/>
                      <a:t>[CELLRANGE]</a:t>
                    </a:fld>
                    <a:endParaRPr lang="en-US" baseline="0"/>
                  </a:p>
                  <a:p>
                    <a:fld id="{CA9CC036-143E-44CF-B028-E6228C1B6B89}"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166-4EBF-90E3-66E44595351D}"/>
                </c:ext>
              </c:extLst>
            </c:dLbl>
            <c:dLbl>
              <c:idx val="4"/>
              <c:tx>
                <c:rich>
                  <a:bodyPr/>
                  <a:lstStyle/>
                  <a:p>
                    <a:fld id="{07885370-4212-4852-87DC-643A04AE1CDD}" type="CELLRANGE">
                      <a:rPr lang="en-US"/>
                      <a:pPr/>
                      <a:t>[CELLRANGE]</a:t>
                    </a:fld>
                    <a:endParaRPr lang="en-US" baseline="0"/>
                  </a:p>
                  <a:p>
                    <a:fld id="{A339E696-FD47-4EBE-8FD9-C801A57817B1}"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166-4EBF-90E3-66E44595351D}"/>
                </c:ext>
              </c:extLst>
            </c:dLbl>
            <c:dLbl>
              <c:idx val="5"/>
              <c:tx>
                <c:rich>
                  <a:bodyPr/>
                  <a:lstStyle/>
                  <a:p>
                    <a:fld id="{07211592-CAEF-45A5-B904-EC45BBE2753F}" type="CELLRANGE">
                      <a:rPr lang="en-US"/>
                      <a:pPr/>
                      <a:t>[CELLRANGE]</a:t>
                    </a:fld>
                    <a:endParaRPr lang="en-US" baseline="0"/>
                  </a:p>
                  <a:p>
                    <a:fld id="{1D6CFB02-74BC-4908-9ED1-44307B002AF0}"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166-4EBF-90E3-66E44595351D}"/>
                </c:ext>
              </c:extLst>
            </c:dLbl>
            <c:dLbl>
              <c:idx val="6"/>
              <c:tx>
                <c:rich>
                  <a:bodyPr/>
                  <a:lstStyle/>
                  <a:p>
                    <a:fld id="{1C6DD39C-84D8-48E2-87FC-FE958F1A9D16}" type="CELLRANGE">
                      <a:rPr lang="en-US"/>
                      <a:pPr/>
                      <a:t>[CELLRANGE]</a:t>
                    </a:fld>
                    <a:endParaRPr lang="en-US" baseline="0"/>
                  </a:p>
                  <a:p>
                    <a:fld id="{84F907DD-512E-4958-B9FC-96031F1C0614}"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166-4EBF-90E3-66E44595351D}"/>
                </c:ext>
              </c:extLst>
            </c:dLbl>
            <c:dLbl>
              <c:idx val="7"/>
              <c:tx>
                <c:rich>
                  <a:bodyPr/>
                  <a:lstStyle/>
                  <a:p>
                    <a:fld id="{778B0151-2F3B-49F7-A8BC-F79EB208BA7F}" type="CELLRANGE">
                      <a:rPr lang="en-US"/>
                      <a:pPr/>
                      <a:t>[CELLRANGE]</a:t>
                    </a:fld>
                    <a:endParaRPr lang="en-US" baseline="0"/>
                  </a:p>
                  <a:p>
                    <a:fld id="{A0A6DD81-E4EC-4D8C-90BA-A9894F8FF0C9}"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0166-4EBF-90E3-66E44595351D}"/>
                </c:ext>
              </c:extLst>
            </c:dLbl>
            <c:dLbl>
              <c:idx val="8"/>
              <c:tx>
                <c:rich>
                  <a:bodyPr/>
                  <a:lstStyle/>
                  <a:p>
                    <a:fld id="{F8B33040-CF3A-4036-BC37-CBA13BDCD28C}" type="CELLRANGE">
                      <a:rPr lang="en-US"/>
                      <a:pPr/>
                      <a:t>[CELLRANGE]</a:t>
                    </a:fld>
                    <a:endParaRPr lang="en-US" baseline="0"/>
                  </a:p>
                  <a:p>
                    <a:fld id="{58381FCF-BA5E-4F1B-BEAB-CAE599025877}"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0166-4EBF-90E3-66E44595351D}"/>
                </c:ext>
              </c:extLst>
            </c:dLbl>
            <c:dLbl>
              <c:idx val="9"/>
              <c:tx>
                <c:rich>
                  <a:bodyPr/>
                  <a:lstStyle/>
                  <a:p>
                    <a:fld id="{59F3A8FF-4A42-4AA8-BAF8-2930398A180B}" type="CELLRANGE">
                      <a:rPr lang="en-US"/>
                      <a:pPr/>
                      <a:t>[CELLRANGE]</a:t>
                    </a:fld>
                    <a:endParaRPr lang="en-US" baseline="0"/>
                  </a:p>
                  <a:p>
                    <a:fld id="{DF2EA593-EFD9-464E-B240-C4F35E2EB7C0}"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0166-4EBF-90E3-66E44595351D}"/>
                </c:ext>
              </c:extLst>
            </c:dLbl>
            <c:dLbl>
              <c:idx val="10"/>
              <c:tx>
                <c:rich>
                  <a:bodyPr/>
                  <a:lstStyle/>
                  <a:p>
                    <a:fld id="{61A961C0-2C7C-43E0-B915-EE1EF70EB059}" type="CELLRANGE">
                      <a:rPr lang="en-US"/>
                      <a:pPr/>
                      <a:t>[CELLRANGE]</a:t>
                    </a:fld>
                    <a:endParaRPr lang="en-US" baseline="0"/>
                  </a:p>
                  <a:p>
                    <a:fld id="{A24814B9-6AA5-497C-901C-91904F0560B2}"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0166-4EBF-90E3-66E44595351D}"/>
                </c:ext>
              </c:extLst>
            </c:dLbl>
            <c:dLbl>
              <c:idx val="11"/>
              <c:tx>
                <c:rich>
                  <a:bodyPr/>
                  <a:lstStyle/>
                  <a:p>
                    <a:fld id="{B9C279F5-1478-436C-8E7B-5E088F9D8C88}" type="CELLRANGE">
                      <a:rPr lang="en-US"/>
                      <a:pPr/>
                      <a:t>[CELLRANGE]</a:t>
                    </a:fld>
                    <a:endParaRPr lang="en-US" baseline="0"/>
                  </a:p>
                  <a:p>
                    <a:fld id="{A5DBC77F-825C-42E5-A155-8FDFA36FB31C}" type="VALUE">
                      <a:rPr lang="en-US"/>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0166-4EBF-90E3-66E4459535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goo!$W$27:$W$38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goo!$X$27:$X$38</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5="http://schemas.microsoft.com/office/drawing/2012/chart" uri="{02D57815-91ED-43cb-92C2-25804820EDAC}">
              <c15:datalabelsRange>
                <c15:f>goo!$Y$27:$Y$38</c15:f>
                <c15:dlblRangeCache>
                  <c:ptCount val="12"/>
                  <c:pt idx="0">
                    <c:v>0%</c:v>
                  </c:pt>
                  <c:pt idx="1">
                    <c:v>0%</c:v>
                  </c:pt>
                  <c:pt idx="2">
                    <c:v>100%</c:v>
                  </c:pt>
                  <c:pt idx="3">
                    <c:v>-75%</c:v>
                  </c:pt>
                  <c:pt idx="4">
                    <c:v>0%</c:v>
                  </c:pt>
                  <c:pt idx="5">
                    <c:v>100%</c:v>
                  </c:pt>
                  <c:pt idx="6">
                    <c:v>0%</c:v>
                  </c:pt>
                  <c:pt idx="7">
                    <c:v>50%</c:v>
                  </c:pt>
                  <c:pt idx="8">
                    <c:v>-67%</c:v>
                  </c:pt>
                  <c:pt idx="9">
                    <c:v>300%</c:v>
                  </c:pt>
                  <c:pt idx="10">
                    <c:v>-75%</c:v>
                  </c:pt>
                  <c:pt idx="11">
                    <c:v>0%</c:v>
                  </c:pt>
                </c15:dlblRangeCache>
              </c15:datalabelsRange>
            </c:ext>
            <c:ext xmlns:c16="http://schemas.microsoft.com/office/drawing/2014/chart" uri="{C3380CC4-5D6E-409C-BE32-E72D297353CC}">
              <c16:uniqueId val="{0000000C-0166-4EBF-90E3-66E44595351D}"/>
            </c:ext>
          </c:extLst>
        </c:ser>
        <c:dLbls>
          <c:dLblPos val="t"/>
          <c:showLegendKey val="0"/>
          <c:showVal val="1"/>
          <c:showCatName val="0"/>
          <c:showSerName val="0"/>
          <c:showPercent val="0"/>
          <c:showBubbleSize val="0"/>
        </c:dLbls>
        <c:smooth val="0"/>
        <c:axId val="562005312"/>
        <c:axId val="1220602000"/>
      </c:lineChart>
      <c:catAx>
        <c:axId val="5620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220602000"/>
        <c:crosses val="autoZero"/>
        <c:auto val="1"/>
        <c:lblAlgn val="ctr"/>
        <c:lblOffset val="100"/>
        <c:noMultiLvlLbl val="0"/>
      </c:catAx>
      <c:valAx>
        <c:axId val="1220602000"/>
        <c:scaling>
          <c:orientation val="minMax"/>
        </c:scaling>
        <c:delete val="1"/>
        <c:axPos val="l"/>
        <c:numFmt formatCode="General" sourceLinked="1"/>
        <c:majorTickMark val="none"/>
        <c:minorTickMark val="none"/>
        <c:tickLblPos val="nextTo"/>
        <c:crossAx val="56200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3" Type="http://schemas.openxmlformats.org/officeDocument/2006/relationships/image" Target="../media/image3.svg"/><Relationship Id="rId7" Type="http://schemas.microsoft.com/office/2007/relationships/hdphoto" Target="../media/hdphoto2.wdp"/><Relationship Id="rId12" Type="http://schemas.openxmlformats.org/officeDocument/2006/relationships/hyperlink" Target="http://www.publicdomainpictures.net/view-image.php?image=156822&amp;picture=american-flag" TargetMode="Externa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7.jpeg"/><Relationship Id="rId5" Type="http://schemas.microsoft.com/office/2007/relationships/hdphoto" Target="../media/hdphoto1.wdp"/><Relationship Id="rId10" Type="http://schemas.openxmlformats.org/officeDocument/2006/relationships/hyperlink" Target="#Dashboard!A1"/><Relationship Id="rId4" Type="http://schemas.openxmlformats.org/officeDocument/2006/relationships/image" Target="../media/image4.png"/><Relationship Id="rId9" Type="http://schemas.microsoft.com/office/2007/relationships/hdphoto" Target="../media/hdphoto3.wdp"/></Relationships>
</file>

<file path=xl/drawings/_rels/drawing2.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chart" Target="../charts/chart5.xml"/><Relationship Id="rId18" Type="http://schemas.openxmlformats.org/officeDocument/2006/relationships/chart" Target="../charts/chart8.xml"/><Relationship Id="rId3" Type="http://schemas.openxmlformats.org/officeDocument/2006/relationships/image" Target="../media/image2.png"/><Relationship Id="rId21" Type="http://schemas.openxmlformats.org/officeDocument/2006/relationships/hyperlink" Target="http://www.publicdomainpictures.net/view-image.php?image=156822&amp;picture=american-flag" TargetMode="External"/><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hyperlink" Target="#'Dashboard (2)'!A1"/><Relationship Id="rId16" Type="http://schemas.openxmlformats.org/officeDocument/2006/relationships/chart" Target="../charts/chart6.xml"/><Relationship Id="rId20" Type="http://schemas.openxmlformats.org/officeDocument/2006/relationships/image" Target="../media/image7.jpeg"/><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chart" Target="../charts/chart3.xml"/><Relationship Id="rId5" Type="http://schemas.openxmlformats.org/officeDocument/2006/relationships/image" Target="../media/image4.png"/><Relationship Id="rId15" Type="http://schemas.microsoft.com/office/2007/relationships/hdphoto" Target="../media/hdphoto3.wdp"/><Relationship Id="rId10" Type="http://schemas.openxmlformats.org/officeDocument/2006/relationships/chart" Target="../charts/chart2.xml"/><Relationship Id="rId19" Type="http://schemas.openxmlformats.org/officeDocument/2006/relationships/chart" Target="../charts/chart9.xml"/><Relationship Id="rId4" Type="http://schemas.openxmlformats.org/officeDocument/2006/relationships/image" Target="../media/image3.svg"/><Relationship Id="rId9" Type="http://schemas.openxmlformats.org/officeDocument/2006/relationships/chart" Target="../charts/chart1.xml"/><Relationship Id="rId1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85722</xdr:rowOff>
    </xdr:from>
    <xdr:to>
      <xdr:col>15</xdr:col>
      <xdr:colOff>666750</xdr:colOff>
      <xdr:row>36</xdr:row>
      <xdr:rowOff>0</xdr:rowOff>
    </xdr:to>
    <xdr:grpSp>
      <xdr:nvGrpSpPr>
        <xdr:cNvPr id="40" name="Group 39">
          <a:extLst>
            <a:ext uri="{FF2B5EF4-FFF2-40B4-BE49-F238E27FC236}">
              <a16:creationId xmlns:a16="http://schemas.microsoft.com/office/drawing/2014/main" id="{C0E1DFC6-EA88-5133-6254-B20348EBDD39}"/>
            </a:ext>
          </a:extLst>
        </xdr:cNvPr>
        <xdr:cNvGrpSpPr/>
      </xdr:nvGrpSpPr>
      <xdr:grpSpPr>
        <a:xfrm>
          <a:off x="304800" y="85722"/>
          <a:ext cx="14258925" cy="7362828"/>
          <a:chOff x="390525" y="142872"/>
          <a:chExt cx="13887447" cy="6858003"/>
        </a:xfrm>
      </xdr:grpSpPr>
      <xdr:grpSp>
        <xdr:nvGrpSpPr>
          <xdr:cNvPr id="3" name="Group 2">
            <a:extLst>
              <a:ext uri="{FF2B5EF4-FFF2-40B4-BE49-F238E27FC236}">
                <a16:creationId xmlns:a16="http://schemas.microsoft.com/office/drawing/2014/main" id="{4F73319E-248F-A576-AD49-C216E1EA6684}"/>
              </a:ext>
            </a:extLst>
          </xdr:cNvPr>
          <xdr:cNvGrpSpPr/>
        </xdr:nvGrpSpPr>
        <xdr:grpSpPr>
          <a:xfrm>
            <a:off x="390525" y="142873"/>
            <a:ext cx="1873057" cy="6858002"/>
            <a:chOff x="434258" y="419098"/>
            <a:chExt cx="1851743" cy="6353177"/>
          </a:xfrm>
        </xdr:grpSpPr>
        <xdr:sp macro="" textlink="">
          <xdr:nvSpPr>
            <xdr:cNvPr id="9" name="Rectangle: Top Corners Rounded 8">
              <a:extLst>
                <a:ext uri="{FF2B5EF4-FFF2-40B4-BE49-F238E27FC236}">
                  <a16:creationId xmlns:a16="http://schemas.microsoft.com/office/drawing/2014/main" id="{9BC2F361-9F4F-AF8E-C653-F64F554FBCDD}"/>
                </a:ext>
              </a:extLst>
            </xdr:cNvPr>
            <xdr:cNvSpPr/>
          </xdr:nvSpPr>
          <xdr:spPr>
            <a:xfrm rot="16200000">
              <a:off x="-1816459" y="2669815"/>
              <a:ext cx="6353177" cy="1851743"/>
            </a:xfrm>
            <a:prstGeom prst="round2SameRect">
              <a:avLst>
                <a:gd name="adj1" fmla="val 28862"/>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A718653F-4368-CE12-6913-EA4AF02D1D10}"/>
                </a:ext>
              </a:extLst>
            </xdr:cNvPr>
            <xdr:cNvSpPr/>
          </xdr:nvSpPr>
          <xdr:spPr>
            <a:xfrm rot="16200000">
              <a:off x="-1646093" y="2763981"/>
              <a:ext cx="6200777" cy="1663411"/>
            </a:xfrm>
            <a:prstGeom prst="round2SameRect">
              <a:avLst>
                <a:gd name="adj1" fmla="val 28862"/>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 name="Rectangle 3">
            <a:extLst>
              <a:ext uri="{FF2B5EF4-FFF2-40B4-BE49-F238E27FC236}">
                <a16:creationId xmlns:a16="http://schemas.microsoft.com/office/drawing/2014/main" id="{5CE7D82A-4769-55F7-CECB-C53393CC0ABE}"/>
              </a:ext>
            </a:extLst>
          </xdr:cNvPr>
          <xdr:cNvSpPr/>
        </xdr:nvSpPr>
        <xdr:spPr>
          <a:xfrm>
            <a:off x="2273215" y="142872"/>
            <a:ext cx="9201077" cy="2282573"/>
          </a:xfrm>
          <a:prstGeom prst="rect">
            <a:avLst/>
          </a:prstGeom>
          <a:gradFill flip="none" rotWithShape="1">
            <a:gsLst>
              <a:gs pos="0">
                <a:srgbClr val="21395C"/>
              </a:gs>
              <a:gs pos="53000">
                <a:srgbClr val="48515F">
                  <a:alpha val="83000"/>
                </a:srgbClr>
              </a:gs>
              <a:gs pos="100000">
                <a:srgbClr val="21395C"/>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0" name="Group 119">
            <a:extLst>
              <a:ext uri="{FF2B5EF4-FFF2-40B4-BE49-F238E27FC236}">
                <a16:creationId xmlns:a16="http://schemas.microsoft.com/office/drawing/2014/main" id="{FEC68131-1993-D6BB-1BA6-A11550312FF9}"/>
              </a:ext>
            </a:extLst>
          </xdr:cNvPr>
          <xdr:cNvGrpSpPr/>
        </xdr:nvGrpSpPr>
        <xdr:grpSpPr>
          <a:xfrm>
            <a:off x="11464653" y="142873"/>
            <a:ext cx="2813319" cy="6858002"/>
            <a:chOff x="11388457" y="285748"/>
            <a:chExt cx="2813319" cy="6696078"/>
          </a:xfrm>
        </xdr:grpSpPr>
        <xdr:sp macro="" textlink="">
          <xdr:nvSpPr>
            <xdr:cNvPr id="7" name="Rectangle: Top Corners Rounded 6">
              <a:extLst>
                <a:ext uri="{FF2B5EF4-FFF2-40B4-BE49-F238E27FC236}">
                  <a16:creationId xmlns:a16="http://schemas.microsoft.com/office/drawing/2014/main" id="{6A0E77B9-2E2F-8104-374E-64E3AE383FA5}"/>
                </a:ext>
              </a:extLst>
            </xdr:cNvPr>
            <xdr:cNvSpPr/>
          </xdr:nvSpPr>
          <xdr:spPr>
            <a:xfrm rot="5400000" flipH="1">
              <a:off x="9447080" y="2227129"/>
              <a:ext cx="6696078" cy="2813315"/>
            </a:xfrm>
            <a:prstGeom prst="round2SameRect">
              <a:avLst>
                <a:gd name="adj1" fmla="val 28862"/>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Top Corners Rounded 7">
              <a:extLst>
                <a:ext uri="{FF2B5EF4-FFF2-40B4-BE49-F238E27FC236}">
                  <a16:creationId xmlns:a16="http://schemas.microsoft.com/office/drawing/2014/main" id="{2CCF3F4E-E00F-F117-E3D2-AFB6179A0B09}"/>
                </a:ext>
              </a:extLst>
            </xdr:cNvPr>
            <xdr:cNvSpPr/>
          </xdr:nvSpPr>
          <xdr:spPr>
            <a:xfrm rot="5400000" flipH="1">
              <a:off x="9427377" y="2327141"/>
              <a:ext cx="6535452" cy="2613291"/>
            </a:xfrm>
            <a:prstGeom prst="round2SameRect">
              <a:avLst>
                <a:gd name="adj1" fmla="val 28862"/>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1" name="Picture 10">
            <a:extLst>
              <a:ext uri="{FF2B5EF4-FFF2-40B4-BE49-F238E27FC236}">
                <a16:creationId xmlns:a16="http://schemas.microsoft.com/office/drawing/2014/main" id="{B33D9529-6DCC-4591-8F23-345A18F132B1}"/>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1011078" y="445290"/>
            <a:ext cx="963464" cy="975533"/>
          </a:xfrm>
          <a:prstGeom prst="rect">
            <a:avLst/>
          </a:prstGeom>
        </xdr:spPr>
      </xdr:pic>
      <xdr:sp macro="" textlink="">
        <xdr:nvSpPr>
          <xdr:cNvPr id="14" name="TextBox 13">
            <a:extLst>
              <a:ext uri="{FF2B5EF4-FFF2-40B4-BE49-F238E27FC236}">
                <a16:creationId xmlns:a16="http://schemas.microsoft.com/office/drawing/2014/main" id="{9B83EB5C-5359-436B-9A8E-F79F6E0FCE79}"/>
              </a:ext>
            </a:extLst>
          </xdr:cNvPr>
          <xdr:cNvSpPr txBox="1"/>
        </xdr:nvSpPr>
        <xdr:spPr>
          <a:xfrm>
            <a:off x="2225043" y="152630"/>
            <a:ext cx="4643894" cy="72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Fleet Management Transportation &amp; Logistics Dashboard</a:t>
            </a:r>
          </a:p>
        </xdr:txBody>
      </xdr:sp>
      <xdr:pic>
        <xdr:nvPicPr>
          <xdr:cNvPr id="15" name="Graphic 14">
            <a:extLst>
              <a:ext uri="{FF2B5EF4-FFF2-40B4-BE49-F238E27FC236}">
                <a16:creationId xmlns:a16="http://schemas.microsoft.com/office/drawing/2014/main" id="{05D21B4C-3596-4204-9FCB-A0E40348C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544626" y="416026"/>
            <a:ext cx="1862225" cy="1736447"/>
          </a:xfrm>
          <a:prstGeom prst="rect">
            <a:avLst/>
          </a:prstGeom>
        </xdr:spPr>
      </xdr:pic>
      <xdr:sp macro="" textlink="">
        <xdr:nvSpPr>
          <xdr:cNvPr id="16" name="TextBox 15">
            <a:extLst>
              <a:ext uri="{FF2B5EF4-FFF2-40B4-BE49-F238E27FC236}">
                <a16:creationId xmlns:a16="http://schemas.microsoft.com/office/drawing/2014/main" id="{4847E9AA-87BB-4D2B-B8D6-7273945C3426}"/>
              </a:ext>
            </a:extLst>
          </xdr:cNvPr>
          <xdr:cNvSpPr txBox="1"/>
        </xdr:nvSpPr>
        <xdr:spPr>
          <a:xfrm>
            <a:off x="8699519" y="1167186"/>
            <a:ext cx="1223598" cy="263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Arial Rounded MT Bold" panose="020F0704030504030204" pitchFamily="34" charset="0"/>
              </a:rPr>
              <a:t>New</a:t>
            </a:r>
            <a:r>
              <a:rPr lang="en-US" sz="1000" baseline="0">
                <a:solidFill>
                  <a:schemeClr val="bg1"/>
                </a:solidFill>
                <a:latin typeface="Arial Rounded MT Bold" panose="020F0704030504030204" pitchFamily="34" charset="0"/>
              </a:rPr>
              <a:t> York,USA</a:t>
            </a:r>
            <a:endParaRPr lang="en-US" sz="1000">
              <a:solidFill>
                <a:schemeClr val="bg1"/>
              </a:solidFill>
              <a:latin typeface="Arial Rounded MT Bold" panose="020F0704030504030204" pitchFamily="34" charset="0"/>
            </a:endParaRPr>
          </a:p>
        </xdr:txBody>
      </xdr:sp>
      <xdr:sp macro="" textlink="">
        <xdr:nvSpPr>
          <xdr:cNvPr id="22" name="Rectangle 21">
            <a:extLst>
              <a:ext uri="{FF2B5EF4-FFF2-40B4-BE49-F238E27FC236}">
                <a16:creationId xmlns:a16="http://schemas.microsoft.com/office/drawing/2014/main" id="{052E703E-CBF0-41E7-8E4C-5CA6B661D7EF}"/>
              </a:ext>
            </a:extLst>
          </xdr:cNvPr>
          <xdr:cNvSpPr/>
        </xdr:nvSpPr>
        <xdr:spPr>
          <a:xfrm>
            <a:off x="578726" y="2001265"/>
            <a:ext cx="36997" cy="214617"/>
          </a:xfrm>
          <a:prstGeom prst="rect">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BA0BECD2-C2F4-49E3-9340-F196607EF6E7}"/>
              </a:ext>
            </a:extLst>
          </xdr:cNvPr>
          <xdr:cNvSpPr txBox="1"/>
        </xdr:nvSpPr>
        <xdr:spPr>
          <a:xfrm>
            <a:off x="2395533" y="1020852"/>
            <a:ext cx="1843092" cy="32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Rounded MT Bold" panose="020F0704030504030204" pitchFamily="34" charset="0"/>
              </a:rPr>
              <a:t>Tips</a:t>
            </a:r>
            <a:r>
              <a:rPr lang="en-US" sz="1800" baseline="0">
                <a:solidFill>
                  <a:schemeClr val="bg1"/>
                </a:solidFill>
                <a:latin typeface="Arial Rounded MT Bold" panose="020F0704030504030204" pitchFamily="34" charset="0"/>
              </a:rPr>
              <a:t> Scheules</a:t>
            </a:r>
            <a:endParaRPr lang="en-US" sz="1800">
              <a:solidFill>
                <a:schemeClr val="bg1"/>
              </a:solidFill>
              <a:latin typeface="Arial Rounded MT Bold" panose="020F0704030504030204" pitchFamily="34" charset="0"/>
            </a:endParaRPr>
          </a:p>
        </xdr:txBody>
      </xdr:sp>
      <xdr:sp macro="" textlink="">
        <xdr:nvSpPr>
          <xdr:cNvPr id="24" name="TextBox 23">
            <a:extLst>
              <a:ext uri="{FF2B5EF4-FFF2-40B4-BE49-F238E27FC236}">
                <a16:creationId xmlns:a16="http://schemas.microsoft.com/office/drawing/2014/main" id="{73849546-7642-4B4D-99DC-E0CFD03E1160}"/>
              </a:ext>
            </a:extLst>
          </xdr:cNvPr>
          <xdr:cNvSpPr txBox="1"/>
        </xdr:nvSpPr>
        <xdr:spPr>
          <a:xfrm>
            <a:off x="11715745" y="318471"/>
            <a:ext cx="962025" cy="263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Rounded MT Bold" panose="020F0704030504030204" pitchFamily="34" charset="0"/>
              </a:rPr>
              <a:t>Total Trip</a:t>
            </a:r>
          </a:p>
        </xdr:txBody>
      </xdr:sp>
      <xdr:sp macro="" textlink="goo!AW13">
        <xdr:nvSpPr>
          <xdr:cNvPr id="25" name="TextBox 24">
            <a:extLst>
              <a:ext uri="{FF2B5EF4-FFF2-40B4-BE49-F238E27FC236}">
                <a16:creationId xmlns:a16="http://schemas.microsoft.com/office/drawing/2014/main" id="{65C5D312-80D7-493B-A52A-8FD8A1EC6A8E}"/>
              </a:ext>
            </a:extLst>
          </xdr:cNvPr>
          <xdr:cNvSpPr txBox="1"/>
        </xdr:nvSpPr>
        <xdr:spPr>
          <a:xfrm>
            <a:off x="11915772" y="484312"/>
            <a:ext cx="457200" cy="390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559AE8-7A54-412C-803D-A619CAC3EA5F}" type="TxLink">
              <a:rPr lang="en-US" sz="1800" b="0" i="0" u="none" strike="noStrike">
                <a:solidFill>
                  <a:srgbClr val="000000"/>
                </a:solidFill>
                <a:latin typeface="Arial Rounded MT Bold" panose="020F0704030504030204" pitchFamily="34" charset="0"/>
                <a:cs typeface="Calibri"/>
              </a:rPr>
              <a:pPr/>
              <a:t>22</a:t>
            </a:fld>
            <a:endParaRPr lang="en-US" sz="2400" b="1">
              <a:latin typeface="Arial Rounded MT Bold" panose="020F0704030504030204" pitchFamily="34" charset="0"/>
            </a:endParaRPr>
          </a:p>
        </xdr:txBody>
      </xdr:sp>
      <xdr:sp macro="" textlink="">
        <xdr:nvSpPr>
          <xdr:cNvPr id="26" name="TextBox 25">
            <a:extLst>
              <a:ext uri="{FF2B5EF4-FFF2-40B4-BE49-F238E27FC236}">
                <a16:creationId xmlns:a16="http://schemas.microsoft.com/office/drawing/2014/main" id="{A9366847-2F9D-4F22-9FC6-CDCBE76387E5}"/>
              </a:ext>
            </a:extLst>
          </xdr:cNvPr>
          <xdr:cNvSpPr txBox="1"/>
        </xdr:nvSpPr>
        <xdr:spPr>
          <a:xfrm>
            <a:off x="11620496" y="972078"/>
            <a:ext cx="962025" cy="36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Arial Rounded MT Bold" panose="020F0704030504030204" pitchFamily="34" charset="0"/>
              </a:rPr>
              <a:t>Hired Transportation</a:t>
            </a:r>
          </a:p>
        </xdr:txBody>
      </xdr:sp>
      <xdr:sp macro="" textlink="goo!AW16">
        <xdr:nvSpPr>
          <xdr:cNvPr id="27" name="TextBox 26">
            <a:extLst>
              <a:ext uri="{FF2B5EF4-FFF2-40B4-BE49-F238E27FC236}">
                <a16:creationId xmlns:a16="http://schemas.microsoft.com/office/drawing/2014/main" id="{CF726D9D-7BA7-4B67-9726-0F1DB3F05F2B}"/>
              </a:ext>
            </a:extLst>
          </xdr:cNvPr>
          <xdr:cNvSpPr txBox="1"/>
        </xdr:nvSpPr>
        <xdr:spPr>
          <a:xfrm>
            <a:off x="12411072" y="1040366"/>
            <a:ext cx="419099" cy="24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681898-1C45-446F-BB17-C57B9190F22C}" type="TxLink">
              <a:rPr lang="en-US" sz="1400" b="0" i="0" u="none" strike="noStrike">
                <a:solidFill>
                  <a:srgbClr val="FF0000"/>
                </a:solidFill>
                <a:latin typeface="Arial Rounded MT Bold" panose="020F0704030504030204" pitchFamily="34" charset="0"/>
                <a:cs typeface="Calibri"/>
              </a:rPr>
              <a:pPr algn="ctr"/>
              <a:t>5</a:t>
            </a:fld>
            <a:endParaRPr lang="en-US" sz="900">
              <a:solidFill>
                <a:srgbClr val="FF0000"/>
              </a:solidFill>
              <a:latin typeface="Arial Rounded MT Bold" panose="020F0704030504030204" pitchFamily="34" charset="0"/>
            </a:endParaRPr>
          </a:p>
        </xdr:txBody>
      </xdr:sp>
      <xdr:sp macro="" textlink="">
        <xdr:nvSpPr>
          <xdr:cNvPr id="28" name="TextBox 27">
            <a:extLst>
              <a:ext uri="{FF2B5EF4-FFF2-40B4-BE49-F238E27FC236}">
                <a16:creationId xmlns:a16="http://schemas.microsoft.com/office/drawing/2014/main" id="{CCDE4148-999D-4364-801E-052A869110FB}"/>
              </a:ext>
            </a:extLst>
          </xdr:cNvPr>
          <xdr:cNvSpPr txBox="1"/>
        </xdr:nvSpPr>
        <xdr:spPr>
          <a:xfrm>
            <a:off x="1162046" y="2523176"/>
            <a:ext cx="771525" cy="321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Rounded MT Bold" panose="020F0704030504030204" pitchFamily="34" charset="0"/>
              </a:rPr>
              <a:t>Drivers</a:t>
            </a:r>
          </a:p>
        </xdr:txBody>
      </xdr:sp>
      <xdr:grpSp>
        <xdr:nvGrpSpPr>
          <xdr:cNvPr id="30" name="Group 29">
            <a:extLst>
              <a:ext uri="{FF2B5EF4-FFF2-40B4-BE49-F238E27FC236}">
                <a16:creationId xmlns:a16="http://schemas.microsoft.com/office/drawing/2014/main" id="{E9D7C5FD-7197-435B-A612-B5EBBEEB1C91}"/>
              </a:ext>
            </a:extLst>
          </xdr:cNvPr>
          <xdr:cNvGrpSpPr/>
        </xdr:nvGrpSpPr>
        <xdr:grpSpPr>
          <a:xfrm>
            <a:off x="619126" y="3060298"/>
            <a:ext cx="514346" cy="520913"/>
            <a:chOff x="314329" y="434361"/>
            <a:chExt cx="676275" cy="657225"/>
          </a:xfrm>
        </xdr:grpSpPr>
        <xdr:sp macro="" textlink="">
          <xdr:nvSpPr>
            <xdr:cNvPr id="31" name="Oval 30">
              <a:extLst>
                <a:ext uri="{FF2B5EF4-FFF2-40B4-BE49-F238E27FC236}">
                  <a16:creationId xmlns:a16="http://schemas.microsoft.com/office/drawing/2014/main" id="{28DEE7DF-5F42-C216-70F6-34704D651DF2}"/>
                </a:ext>
              </a:extLst>
            </xdr:cNvPr>
            <xdr:cNvSpPr/>
          </xdr:nvSpPr>
          <xdr:spPr>
            <a:xfrm>
              <a:off x="323854" y="434361"/>
              <a:ext cx="657225" cy="657225"/>
            </a:xfrm>
            <a:prstGeom prst="ellipse">
              <a:avLst/>
            </a:prstGeom>
            <a:solidFill>
              <a:srgbClr val="4851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 name="Picture 31">
              <a:extLst>
                <a:ext uri="{FF2B5EF4-FFF2-40B4-BE49-F238E27FC236}">
                  <a16:creationId xmlns:a16="http://schemas.microsoft.com/office/drawing/2014/main" id="{11D1BFF3-47B7-B736-0B1B-63188EFF17FF}"/>
                </a:ext>
              </a:extLst>
            </xdr:cNvPr>
            <xdr:cNvPicPr>
              <a:picLocks noChangeAspect="1"/>
            </xdr:cNvPicPr>
          </xdr:nvPicPr>
          <xdr:blipFill rotWithShape="1">
            <a:blip xmlns:r="http://schemas.openxmlformats.org/officeDocument/2006/relationships" r:embed="rId4" cstate="print">
              <a:extLst>
                <a:ext uri="{BEBA8EAE-BF5A-486C-A8C5-ECC9F3942E4B}">
                  <a14:imgProps xmlns:a14="http://schemas.microsoft.com/office/drawing/2010/main">
                    <a14:imgLayer r:embed="rId5">
                      <a14:imgEffect>
                        <a14:backgroundRemoval t="2246" b="89432" l="27558" r="73943">
                          <a14:foregroundMark x1="44065" y1="9115" x2="51432" y2="9643"/>
                          <a14:foregroundMark x1="47885" y1="12021" x2="47885" y2="12021"/>
                          <a14:foregroundMark x1="46794" y1="11889" x2="46794" y2="11889"/>
                          <a14:foregroundMark x1="45293" y1="17834" x2="45293" y2="17834"/>
                          <a14:foregroundMark x1="54297" y1="10832" x2="54297" y2="10832"/>
                          <a14:foregroundMark x1="51432" y1="8058" x2="51432" y2="8058"/>
                          <a14:foregroundMark x1="48568" y1="5416" x2="48568" y2="5416"/>
                          <a14:foregroundMark x1="49659" y1="3435" x2="49659" y2="3435"/>
                          <a14:foregroundMark x1="50750" y1="2246" x2="50750" y2="2246"/>
                          <a14:foregroundMark x1="46930" y1="4359" x2="46930" y2="4359"/>
                          <a14:foregroundMark x1="47885" y1="8851" x2="47885" y2="8851"/>
                          <a14:foregroundMark x1="47340" y1="11625" x2="47340" y2="11625"/>
                          <a14:foregroundMark x1="46930" y1="13474" x2="46930" y2="13474"/>
                          <a14:foregroundMark x1="45975" y1="15059" x2="45975" y2="15059"/>
                          <a14:foregroundMark x1="49386" y1="14927" x2="49386" y2="14927"/>
                          <a14:foregroundMark x1="45566" y1="13078" x2="45566" y2="13078"/>
                          <a14:foregroundMark x1="44748" y1="11757" x2="44748" y2="11757"/>
                          <a14:foregroundMark x1="45293" y1="13606" x2="45293" y2="13606"/>
                          <a14:foregroundMark x1="45157" y1="16645" x2="45157" y2="16645"/>
                          <a14:backgroundMark x1="43247" y1="5680" x2="43247" y2="5680"/>
                          <a14:backgroundMark x1="43247" y1="5680" x2="43247" y2="5680"/>
                          <a14:backgroundMark x1="40109" y1="9643" x2="40109" y2="9643"/>
                          <a14:backgroundMark x1="59754" y1="5945" x2="59754" y2="5945"/>
                          <a14:backgroundMark x1="58663" y1="8719" x2="58663" y2="8719"/>
                        </a14:backgroundRemoval>
                      </a14:imgEffect>
                    </a14:imgLayer>
                  </a14:imgProps>
                </a:ext>
                <a:ext uri="{28A0092B-C50C-407E-A947-70E740481C1C}">
                  <a14:useLocalDpi xmlns:a14="http://schemas.microsoft.com/office/drawing/2010/main" val="0"/>
                </a:ext>
              </a:extLst>
            </a:blip>
            <a:srcRect l="36835" t="2245" r="38882" b="75429"/>
            <a:stretch/>
          </xdr:blipFill>
          <xdr:spPr>
            <a:xfrm>
              <a:off x="314329" y="441933"/>
              <a:ext cx="676275" cy="642081"/>
            </a:xfrm>
            <a:prstGeom prst="ellipse">
              <a:avLst/>
            </a:prstGeom>
          </xdr:spPr>
        </xdr:pic>
      </xdr:grpSp>
      <xdr:grpSp>
        <xdr:nvGrpSpPr>
          <xdr:cNvPr id="33" name="Group 32">
            <a:extLst>
              <a:ext uri="{FF2B5EF4-FFF2-40B4-BE49-F238E27FC236}">
                <a16:creationId xmlns:a16="http://schemas.microsoft.com/office/drawing/2014/main" id="{91E99731-9EEC-40F4-B7AA-701F98989E17}"/>
              </a:ext>
            </a:extLst>
          </xdr:cNvPr>
          <xdr:cNvGrpSpPr/>
        </xdr:nvGrpSpPr>
        <xdr:grpSpPr>
          <a:xfrm>
            <a:off x="607219" y="3668858"/>
            <a:ext cx="512064" cy="524447"/>
            <a:chOff x="2302673" y="1322479"/>
            <a:chExt cx="657225" cy="657225"/>
          </a:xfrm>
        </xdr:grpSpPr>
        <xdr:sp macro="" textlink="">
          <xdr:nvSpPr>
            <xdr:cNvPr id="34" name="Oval 33">
              <a:extLst>
                <a:ext uri="{FF2B5EF4-FFF2-40B4-BE49-F238E27FC236}">
                  <a16:creationId xmlns:a16="http://schemas.microsoft.com/office/drawing/2014/main" id="{A204DCF8-DC9E-7F30-A21B-C3B55C0F49EE}"/>
                </a:ext>
              </a:extLst>
            </xdr:cNvPr>
            <xdr:cNvSpPr/>
          </xdr:nvSpPr>
          <xdr:spPr>
            <a:xfrm>
              <a:off x="2302673" y="1322479"/>
              <a:ext cx="657225" cy="657225"/>
            </a:xfrm>
            <a:prstGeom prst="ellipse">
              <a:avLst/>
            </a:prstGeom>
            <a:solidFill>
              <a:srgbClr val="4851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34">
              <a:extLst>
                <a:ext uri="{FF2B5EF4-FFF2-40B4-BE49-F238E27FC236}">
                  <a16:creationId xmlns:a16="http://schemas.microsoft.com/office/drawing/2014/main" id="{44B2B23B-AA5C-D197-E816-F3A2B24E3089}"/>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7743" b="90026" l="22267" r="75467">
                          <a14:foregroundMark x1="39200" y1="7743" x2="39200" y2="7743"/>
                          <a14:foregroundMark x1="36000" y1="10630" x2="36000" y2="10630"/>
                          <a14:foregroundMark x1="34000" y1="12730" x2="34000" y2="12730"/>
                          <a14:foregroundMark x1="32667" y1="14436" x2="32667" y2="14436"/>
                          <a14:foregroundMark x1="30933" y1="15486" x2="30933" y2="15486"/>
                          <a14:backgroundMark x1="65067" y1="26509" x2="65067" y2="26509"/>
                          <a14:backgroundMark x1="30933" y1="23885" x2="30933" y2="23885"/>
                        </a14:backgroundRemoval>
                      </a14:imgEffect>
                    </a14:imgLayer>
                  </a14:imgProps>
                </a:ext>
                <a:ext uri="{28A0092B-C50C-407E-A947-70E740481C1C}">
                  <a14:useLocalDpi xmlns:a14="http://schemas.microsoft.com/office/drawing/2010/main" val="0"/>
                </a:ext>
              </a:extLst>
            </a:blip>
            <a:srcRect l="21131" t="3779" r="37027" b="54278"/>
            <a:stretch/>
          </xdr:blipFill>
          <xdr:spPr>
            <a:xfrm>
              <a:off x="2316960" y="1330972"/>
              <a:ext cx="628651" cy="640239"/>
            </a:xfrm>
            <a:prstGeom prst="ellipse">
              <a:avLst/>
            </a:prstGeom>
          </xdr:spPr>
        </xdr:pic>
      </xdr:grpSp>
      <xdr:grpSp>
        <xdr:nvGrpSpPr>
          <xdr:cNvPr id="38" name="Group 37">
            <a:extLst>
              <a:ext uri="{FF2B5EF4-FFF2-40B4-BE49-F238E27FC236}">
                <a16:creationId xmlns:a16="http://schemas.microsoft.com/office/drawing/2014/main" id="{443A4AE5-31AD-3B69-7E62-722E22C755EA}"/>
              </a:ext>
            </a:extLst>
          </xdr:cNvPr>
          <xdr:cNvGrpSpPr/>
        </xdr:nvGrpSpPr>
        <xdr:grpSpPr>
          <a:xfrm>
            <a:off x="11591921" y="298500"/>
            <a:ext cx="2181225" cy="1043821"/>
            <a:chOff x="11591921" y="298500"/>
            <a:chExt cx="2181225" cy="1043821"/>
          </a:xfrm>
        </xdr:grpSpPr>
        <xdr:sp macro="" textlink="">
          <xdr:nvSpPr>
            <xdr:cNvPr id="68" name="Rectangle: Rounded Corners 67">
              <a:extLst>
                <a:ext uri="{FF2B5EF4-FFF2-40B4-BE49-F238E27FC236}">
                  <a16:creationId xmlns:a16="http://schemas.microsoft.com/office/drawing/2014/main" id="{B6A36418-EE1D-D1AA-7F88-4C1740E87397}"/>
                </a:ext>
              </a:extLst>
            </xdr:cNvPr>
            <xdr:cNvSpPr/>
          </xdr:nvSpPr>
          <xdr:spPr>
            <a:xfrm>
              <a:off x="11591921" y="298500"/>
              <a:ext cx="2181225" cy="1043821"/>
            </a:xfrm>
            <a:prstGeom prst="roundRect">
              <a:avLst>
                <a:gd name="adj" fmla="val 9190"/>
              </a:avLst>
            </a:prstGeom>
            <a:solidFill>
              <a:schemeClr val="accent2">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9" name="Picture 68">
              <a:extLst>
                <a:ext uri="{FF2B5EF4-FFF2-40B4-BE49-F238E27FC236}">
                  <a16:creationId xmlns:a16="http://schemas.microsoft.com/office/drawing/2014/main" id="{934A880A-8739-BF8F-C15F-636B18D32F20}"/>
                </a:ext>
              </a:extLst>
            </xdr:cNvPr>
            <xdr:cNvPicPr>
              <a:picLocks noChangeAspect="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backgroundRemoval t="0" b="100000" l="8605" r="100000">
                          <a14:foregroundMark x1="13867" y1="49875" x2="13867" y2="49875"/>
                          <a14:foregroundMark x1="11867" y1="46115" x2="11867" y2="46115"/>
                          <a14:foregroundMark x1="8000" y1="53133" x2="8000" y2="53133"/>
                          <a14:foregroundMark x1="5733" y1="65414" x2="5733" y2="65414"/>
                          <a14:foregroundMark x1="8400" y1="66165" x2="8400" y2="66165"/>
                          <a14:foregroundMark x1="26133" y1="55138" x2="26133" y2="55138"/>
                          <a14:foregroundMark x1="26400" y1="60401" x2="26400" y2="60401"/>
                          <a14:foregroundMark x1="25867" y1="66416" x2="25867" y2="66416"/>
                          <a14:foregroundMark x1="25733" y1="71429" x2="25733" y2="71429"/>
                          <a14:foregroundMark x1="25733" y1="75940" x2="25733" y2="75940"/>
                          <a14:foregroundMark x1="25600" y1="82957" x2="25600" y2="82957"/>
                          <a14:foregroundMark x1="23333" y1="83208" x2="23333" y2="83208"/>
                          <a14:foregroundMark x1="17067" y1="80952" x2="17067" y2="80952"/>
                          <a14:foregroundMark x1="9733" y1="79198" x2="9733" y2="79198"/>
                          <a14:foregroundMark x1="8133" y1="79198" x2="8133" y2="79198"/>
                          <a14:foregroundMark x1="7333" y1="85464" x2="7333" y2="85464"/>
                          <a14:foregroundMark x1="4400" y1="86967" x2="4400" y2="86967"/>
                          <a14:foregroundMark x1="9200" y1="83459" x2="9200" y2="83459"/>
                          <a14:foregroundMark x1="21467" y1="83960" x2="21467" y2="83960"/>
                          <a14:foregroundMark x1="25067" y1="88221" x2="25067" y2="88221"/>
                          <a14:foregroundMark x1="34000" y1="84962" x2="34000" y2="84962"/>
                          <a14:foregroundMark x1="28000" y1="84962" x2="28000" y2="84962"/>
                          <a14:foregroundMark x1="22400" y1="92231" x2="22400" y2="92231"/>
                          <a14:foregroundMark x1="64933" y1="87218" x2="64933" y2="87218"/>
                          <a14:foregroundMark x1="44000" y1="67920" x2="44000" y2="67920"/>
                          <a14:foregroundMark x1="32400" y1="67168" x2="32400" y2="67168"/>
                          <a14:foregroundMark x1="30400" y1="29825" x2="30400" y2="29825"/>
                          <a14:foregroundMark x1="27733" y1="24561" x2="27733" y2="24561"/>
                          <a14:foregroundMark x1="28933" y1="13534" x2="28933" y2="13534"/>
                          <a14:foregroundMark x1="28000" y1="12281" x2="28000" y2="12281"/>
                          <a14:foregroundMark x1="27600" y1="11028" x2="27600" y2="11028"/>
                          <a14:foregroundMark x1="28400" y1="17043" x2="28400" y2="17043"/>
                          <a14:foregroundMark x1="27867" y1="19549" x2="27867" y2="19549"/>
                          <a14:foregroundMark x1="32933" y1="10777" x2="32933" y2="10777"/>
                          <a14:foregroundMark x1="33067" y1="8020" x2="33067" y2="8020"/>
                          <a14:foregroundMark x1="30800" y1="14536" x2="30800" y2="14536"/>
                          <a14:foregroundMark x1="41200" y1="16040" x2="41200" y2="16040"/>
                          <a14:foregroundMark x1="56800" y1="11779" x2="56800" y2="11779"/>
                          <a14:foregroundMark x1="62667" y1="10777" x2="62667" y2="10777"/>
                          <a14:foregroundMark x1="65333" y1="10777" x2="65333" y2="10777"/>
                          <a14:foregroundMark x1="46000" y1="31078" x2="46000" y2="31078"/>
                          <a14:foregroundMark x1="36000" y1="42857" x2="36000" y2="42857"/>
                          <a14:foregroundMark x1="33067" y1="54887" x2="33067" y2="54887"/>
                          <a14:foregroundMark x1="31600" y1="67419" x2="31600" y2="67419"/>
                          <a14:foregroundMark x1="30267" y1="75940" x2="30267" y2="75940"/>
                          <a14:foregroundMark x1="37067" y1="73434" x2="37067" y2="73434"/>
                          <a14:foregroundMark x1="45200" y1="70677" x2="45200" y2="70677"/>
                          <a14:foregroundMark x1="39067" y1="64912" x2="39067" y2="64912"/>
                          <a14:foregroundMark x1="31067" y1="67168" x2="31067" y2="67168"/>
                          <a14:foregroundMark x1="21733" y1="98496" x2="21733" y2="98496"/>
                          <a14:foregroundMark x1="38000" y1="53383" x2="38000" y2="53383"/>
                          <a14:foregroundMark x1="38000" y1="53383" x2="38000" y2="53383"/>
                          <a14:foregroundMark x1="34533" y1="44110" x2="34533" y2="44110"/>
                          <a14:foregroundMark x1="34533" y1="31078" x2="34533" y2="31078"/>
                          <a14:foregroundMark x1="30933" y1="27820" x2="30933" y2="27820"/>
                          <a14:foregroundMark x1="31600" y1="14286" x2="31600" y2="14286"/>
                          <a14:foregroundMark x1="40133" y1="16040" x2="40133" y2="16040"/>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0133" y1="47870" x2="30133" y2="47870"/>
                          <a14:foregroundMark x1="30133" y1="47870" x2="30133" y2="47870"/>
                          <a14:foregroundMark x1="30133" y1="47870" x2="30133" y2="47870"/>
                          <a14:foregroundMark x1="30133" y1="47870" x2="30133" y2="47870"/>
                          <a14:foregroundMark x1="35733" y1="54887" x2="35733" y2="54887"/>
                          <a14:foregroundMark x1="35733" y1="54887" x2="35733" y2="54887"/>
                          <a14:foregroundMark x1="35733" y1="55138" x2="35733" y2="55138"/>
                          <a14:foregroundMark x1="35733" y1="55138" x2="35733" y2="55138"/>
                          <a14:foregroundMark x1="35467" y1="34085" x2="35467" y2="34085"/>
                          <a14:foregroundMark x1="35467" y1="34085" x2="35467" y2="34085"/>
                          <a14:foregroundMark x1="35467" y1="34085" x2="35467" y2="34085"/>
                          <a14:foregroundMark x1="43200" y1="17293" x2="43200" y2="17293"/>
                          <a14:foregroundMark x1="43200" y1="17293" x2="43200" y2="17293"/>
                          <a14:foregroundMark x1="43200" y1="17293" x2="43200" y2="17293"/>
                          <a14:foregroundMark x1="37467" y1="16040" x2="37467" y2="16040"/>
                          <a14:foregroundMark x1="37467" y1="16040" x2="37467" y2="16040"/>
                          <a14:foregroundMark x1="32800" y1="14787" x2="32800" y2="14787"/>
                          <a14:foregroundMark x1="32800" y1="14787" x2="32800" y2="14787"/>
                          <a14:foregroundMark x1="32800" y1="14787" x2="32800" y2="14787"/>
                          <a14:foregroundMark x1="32800" y1="14787" x2="32800" y2="14787"/>
                          <a14:foregroundMark x1="30267" y1="18797" x2="30267" y2="18797"/>
                          <a14:foregroundMark x1="30267" y1="18797" x2="30267" y2="18797"/>
                          <a14:foregroundMark x1="30267" y1="18797" x2="30267" y2="18797"/>
                          <a14:foregroundMark x1="30267" y1="18797" x2="30267" y2="18797"/>
                          <a14:foregroundMark x1="30267" y1="18797" x2="30267" y2="18797"/>
                          <a14:foregroundMark x1="31467" y1="20802" x2="31467" y2="20802"/>
                          <a14:foregroundMark x1="31467" y1="20802" x2="31467" y2="20802"/>
                          <a14:foregroundMark x1="31467" y1="21053" x2="31467" y2="21053"/>
                          <a14:foregroundMark x1="31467" y1="21053" x2="31467" y2="21053"/>
                          <a14:foregroundMark x1="33333" y1="21303" x2="33333" y2="21303"/>
                          <a14:foregroundMark x1="33333" y1="21303" x2="33333" y2="21303"/>
                          <a14:foregroundMark x1="33333" y1="21303" x2="33333" y2="21303"/>
                          <a14:foregroundMark x1="33333" y1="21303" x2="33333" y2="21303"/>
                          <a14:foregroundMark x1="32400" y1="27820" x2="32400" y2="27820"/>
                          <a14:foregroundMark x1="32400" y1="27820" x2="32400" y2="27820"/>
                          <a14:foregroundMark x1="32400" y1="27820" x2="32400" y2="27820"/>
                          <a14:foregroundMark x1="32400" y1="27820" x2="32400" y2="27820"/>
                          <a14:foregroundMark x1="30800" y1="36842" x2="30800" y2="36842"/>
                          <a14:foregroundMark x1="30800" y1="36842" x2="30800" y2="36842"/>
                          <a14:foregroundMark x1="30800" y1="36842" x2="30800" y2="36842"/>
                          <a14:foregroundMark x1="30800" y1="36842" x2="30800" y2="36842"/>
                          <a14:foregroundMark x1="30800" y1="36842" x2="30800" y2="36842"/>
                          <a14:foregroundMark x1="30933" y1="41604" x2="30933" y2="41604"/>
                          <a14:foregroundMark x1="30933" y1="41604" x2="30933" y2="41604"/>
                          <a14:foregroundMark x1="30933" y1="41855" x2="30933" y2="41855"/>
                          <a14:foregroundMark x1="30933" y1="41855" x2="30933" y2="41855"/>
                          <a14:foregroundMark x1="32667" y1="45113" x2="32667" y2="45113"/>
                          <a14:foregroundMark x1="32667" y1="45113" x2="32667" y2="45113"/>
                          <a14:foregroundMark x1="32667" y1="45113" x2="32667" y2="45113"/>
                          <a14:foregroundMark x1="32667" y1="45113" x2="32667" y2="45113"/>
                          <a14:foregroundMark x1="31200" y1="51880" x2="31200" y2="51880"/>
                          <a14:foregroundMark x1="31200" y1="51880" x2="31200" y2="51880"/>
                          <a14:foregroundMark x1="31200" y1="51880" x2="31200" y2="51880"/>
                          <a14:foregroundMark x1="31200" y1="51880" x2="31200" y2="51880"/>
                          <a14:foregroundMark x1="32400" y1="51880" x2="32400" y2="51880"/>
                          <a14:foregroundMark x1="32400" y1="51880" x2="32400" y2="51880"/>
                          <a14:foregroundMark x1="32400" y1="51880" x2="32400" y2="51880"/>
                          <a14:foregroundMark x1="39067" y1="49123" x2="39067" y2="49123"/>
                          <a14:foregroundMark x1="39067" y1="49123" x2="39067" y2="49123"/>
                          <a14:foregroundMark x1="44267" y1="44612" x2="44267" y2="44612"/>
                          <a14:foregroundMark x1="44267" y1="44612" x2="44267" y2="44612"/>
                          <a14:foregroundMark x1="44267" y1="44612" x2="44267" y2="44612"/>
                          <a14:foregroundMark x1="43867" y1="32080" x2="43867" y2="32080"/>
                          <a14:foregroundMark x1="43867" y1="32080" x2="43867" y2="32080"/>
                          <a14:foregroundMark x1="43867" y1="32080" x2="43867" y2="32080"/>
                          <a14:foregroundMark x1="17674" y1="52747" x2="17674" y2="52747"/>
                          <a14:foregroundMark x1="8605" y1="59341" x2="8605" y2="59341"/>
                          <a14:foregroundMark x1="39535" y1="43956" x2="39535" y2="43956"/>
                          <a14:foregroundMark x1="44884" y1="73077" x2="44884" y2="73077"/>
                          <a14:foregroundMark x1="42093" y1="27473" x2="42093" y2="27473"/>
                        </a14:backgroundRemoval>
                      </a14:imgEffect>
                    </a14:imgLayer>
                  </a14:imgProps>
                </a:ext>
                <a:ext uri="{28A0092B-C50C-407E-A947-70E740481C1C}">
                  <a14:useLocalDpi xmlns:a14="http://schemas.microsoft.com/office/drawing/2010/main" val="0"/>
                </a:ext>
              </a:extLst>
            </a:blip>
            <a:srcRect t="9941" r="55744"/>
            <a:stretch/>
          </xdr:blipFill>
          <xdr:spPr>
            <a:xfrm>
              <a:off x="12982570" y="337752"/>
              <a:ext cx="790576" cy="697032"/>
            </a:xfrm>
            <a:prstGeom prst="rect">
              <a:avLst/>
            </a:prstGeom>
          </xdr:spPr>
        </xdr:pic>
      </xdr:grpSp>
      <xdr:sp macro="" textlink="">
        <xdr:nvSpPr>
          <xdr:cNvPr id="70" name="Oval 69">
            <a:extLst>
              <a:ext uri="{FF2B5EF4-FFF2-40B4-BE49-F238E27FC236}">
                <a16:creationId xmlns:a16="http://schemas.microsoft.com/office/drawing/2014/main" id="{2124C933-3AB3-4E8C-9088-0E5918CE61A3}"/>
              </a:ext>
            </a:extLst>
          </xdr:cNvPr>
          <xdr:cNvSpPr/>
        </xdr:nvSpPr>
        <xdr:spPr>
          <a:xfrm>
            <a:off x="13068295" y="894035"/>
            <a:ext cx="314325" cy="146330"/>
          </a:xfrm>
          <a:prstGeom prst="ellipse">
            <a:avLst/>
          </a:prstGeom>
          <a:solidFill>
            <a:schemeClr val="bg1">
              <a:lumMod val="75000"/>
              <a:alpha val="30000"/>
            </a:schemeClr>
          </a:solidFill>
          <a:ln>
            <a:noFill/>
          </a:ln>
          <a:effectLst>
            <a:outerShdw blurRad="50800" dist="1524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110">
            <a:extLst>
              <a:ext uri="{FF2B5EF4-FFF2-40B4-BE49-F238E27FC236}">
                <a16:creationId xmlns:a16="http://schemas.microsoft.com/office/drawing/2014/main" id="{200225C0-9835-448F-B778-C5C86D65C5D6}"/>
              </a:ext>
            </a:extLst>
          </xdr:cNvPr>
          <xdr:cNvSpPr/>
        </xdr:nvSpPr>
        <xdr:spPr>
          <a:xfrm>
            <a:off x="695321" y="5976564"/>
            <a:ext cx="885825" cy="2633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8" name="Group 117">
            <a:extLst>
              <a:ext uri="{FF2B5EF4-FFF2-40B4-BE49-F238E27FC236}">
                <a16:creationId xmlns:a16="http://schemas.microsoft.com/office/drawing/2014/main" id="{56FB7EBB-CCCE-5E4B-1550-54D0CE0AED6D}"/>
              </a:ext>
            </a:extLst>
          </xdr:cNvPr>
          <xdr:cNvGrpSpPr/>
        </xdr:nvGrpSpPr>
        <xdr:grpSpPr>
          <a:xfrm>
            <a:off x="1085846" y="1996388"/>
            <a:ext cx="981075" cy="224373"/>
            <a:chOff x="990600" y="2281238"/>
            <a:chExt cx="981075" cy="219075"/>
          </a:xfrm>
        </xdr:grpSpPr>
        <xdr:sp macro="" textlink="">
          <xdr:nvSpPr>
            <xdr:cNvPr id="112" name="Rectangle 111">
              <a:extLst>
                <a:ext uri="{FF2B5EF4-FFF2-40B4-BE49-F238E27FC236}">
                  <a16:creationId xmlns:a16="http://schemas.microsoft.com/office/drawing/2014/main" id="{5F492D45-2A66-D504-AEFC-729FE73B61E5}"/>
                </a:ext>
              </a:extLst>
            </xdr:cNvPr>
            <xdr:cNvSpPr/>
          </xdr:nvSpPr>
          <xdr:spPr>
            <a:xfrm>
              <a:off x="990600" y="2281238"/>
              <a:ext cx="981075" cy="219075"/>
            </a:xfrm>
            <a:prstGeom prst="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21395C"/>
                </a:solidFill>
                <a:latin typeface="Arial Rounded MT Bold" panose="020F0704030504030204" pitchFamily="34" charset="0"/>
                <a:ea typeface="+mn-ea"/>
                <a:cs typeface="+mn-cs"/>
              </a:endParaRPr>
            </a:p>
          </xdr:txBody>
        </xdr:sp>
        <xdr:sp macro="" textlink="">
          <xdr:nvSpPr>
            <xdr:cNvPr id="13" name="TextBox 12">
              <a:extLst>
                <a:ext uri="{FF2B5EF4-FFF2-40B4-BE49-F238E27FC236}">
                  <a16:creationId xmlns:a16="http://schemas.microsoft.com/office/drawing/2014/main" id="{6088F74D-653D-4235-A67A-95A0ED3247A0}"/>
                </a:ext>
              </a:extLst>
            </xdr:cNvPr>
            <xdr:cNvSpPr txBox="1"/>
          </xdr:nvSpPr>
          <xdr:spPr>
            <a:xfrm>
              <a:off x="1066848" y="2286000"/>
              <a:ext cx="82857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2">
                      <a:lumMod val="50000"/>
                    </a:schemeClr>
                  </a:solidFill>
                  <a:latin typeface="Arial" panose="020B0604020202020204" pitchFamily="34" charset="0"/>
                  <a:cs typeface="Arial" panose="020B0604020202020204" pitchFamily="34" charset="0"/>
                </a:rPr>
                <a:t>Schedule</a:t>
              </a:r>
            </a:p>
          </xdr:txBody>
        </xdr:sp>
      </xdr:grpSp>
      <xdr:sp macro="" textlink="">
        <xdr:nvSpPr>
          <xdr:cNvPr id="116" name="TextBox 115">
            <a:hlinkClick xmlns:r="http://schemas.openxmlformats.org/officeDocument/2006/relationships" r:id="rId10"/>
            <a:extLst>
              <a:ext uri="{FF2B5EF4-FFF2-40B4-BE49-F238E27FC236}">
                <a16:creationId xmlns:a16="http://schemas.microsoft.com/office/drawing/2014/main" id="{3878881D-E908-45EB-9ECC-063AF9387903}"/>
              </a:ext>
            </a:extLst>
          </xdr:cNvPr>
          <xdr:cNvSpPr txBox="1"/>
        </xdr:nvSpPr>
        <xdr:spPr>
          <a:xfrm>
            <a:off x="1152525" y="1615929"/>
            <a:ext cx="952496" cy="214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75000"/>
                  </a:schemeClr>
                </a:solidFill>
                <a:latin typeface="Arial" panose="020B0604020202020204" pitchFamily="34" charset="0"/>
                <a:cs typeface="Arial" panose="020B0604020202020204" pitchFamily="34" charset="0"/>
              </a:rPr>
              <a:t>Dashboard </a:t>
            </a:r>
          </a:p>
        </xdr:txBody>
      </xdr:sp>
      <xdr:sp macro="" textlink="">
        <xdr:nvSpPr>
          <xdr:cNvPr id="128" name="Rectangle 127">
            <a:extLst>
              <a:ext uri="{FF2B5EF4-FFF2-40B4-BE49-F238E27FC236}">
                <a16:creationId xmlns:a16="http://schemas.microsoft.com/office/drawing/2014/main" id="{6564ABF5-2714-B33A-E361-97D2194797DB}"/>
              </a:ext>
            </a:extLst>
          </xdr:cNvPr>
          <xdr:cNvSpPr/>
        </xdr:nvSpPr>
        <xdr:spPr>
          <a:xfrm>
            <a:off x="628650" y="5857875"/>
            <a:ext cx="904875"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9" name="Month 1">
                <a:extLst>
                  <a:ext uri="{FF2B5EF4-FFF2-40B4-BE49-F238E27FC236}">
                    <a16:creationId xmlns:a16="http://schemas.microsoft.com/office/drawing/2014/main" id="{88F73D7B-9B4A-449E-99C2-DA4B4BA58991}"/>
                  </a:ext>
                </a:extLst>
              </xdr:cNvPr>
              <xdr:cNvGraphicFramePr>
                <a:graphicFrameLocks noMove="1" noResize="1"/>
              </xdr:cNvGraphicFramePr>
            </xdr:nvGraphicFramePr>
            <xdr:xfrm>
              <a:off x="571501" y="4772022"/>
              <a:ext cx="1666874" cy="1771653"/>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90617" y="5055629"/>
                <a:ext cx="1711462" cy="1902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TextBox 28">
            <a:extLst>
              <a:ext uri="{FF2B5EF4-FFF2-40B4-BE49-F238E27FC236}">
                <a16:creationId xmlns:a16="http://schemas.microsoft.com/office/drawing/2014/main" id="{A6AE2070-D13A-46EB-B6AD-7DCE9897EA72}"/>
              </a:ext>
            </a:extLst>
          </xdr:cNvPr>
          <xdr:cNvSpPr txBox="1"/>
        </xdr:nvSpPr>
        <xdr:spPr>
          <a:xfrm>
            <a:off x="795334" y="4728190"/>
            <a:ext cx="771525" cy="321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Rounded MT Bold" panose="020F0704030504030204" pitchFamily="34" charset="0"/>
              </a:rPr>
              <a:t>Months</a:t>
            </a:r>
          </a:p>
        </xdr:txBody>
      </xdr:sp>
      <mc:AlternateContent xmlns:mc="http://schemas.openxmlformats.org/markup-compatibility/2006" xmlns:a14="http://schemas.microsoft.com/office/drawing/2010/main">
        <mc:Choice Requires="a14">
          <xdr:graphicFrame macro="">
            <xdr:nvGraphicFramePr>
              <xdr:cNvPr id="37" name="Driver 1">
                <a:extLst>
                  <a:ext uri="{FF2B5EF4-FFF2-40B4-BE49-F238E27FC236}">
                    <a16:creationId xmlns:a16="http://schemas.microsoft.com/office/drawing/2014/main" id="{2700126B-435D-45A7-882B-C22ABFAC173D}"/>
                  </a:ext>
                </a:extLst>
              </xdr:cNvPr>
              <xdr:cNvGraphicFramePr>
                <a:graphicFrameLocks noMove="1" noResize="1"/>
              </xdr:cNvGraphicFramePr>
            </xdr:nvGraphicFramePr>
            <xdr:xfrm>
              <a:off x="1171575" y="2724148"/>
              <a:ext cx="1097280" cy="1554480"/>
            </xdr:xfrm>
            <a:graphic>
              <a:graphicData uri="http://schemas.microsoft.com/office/drawing/2010/slicer">
                <sle:slicer xmlns:sle="http://schemas.microsoft.com/office/drawing/2010/slicer" name="Driver 1"/>
              </a:graphicData>
            </a:graphic>
          </xdr:graphicFrame>
        </mc:Choice>
        <mc:Fallback xmlns="">
          <xdr:sp macro="" textlink="">
            <xdr:nvSpPr>
              <xdr:cNvPr id="0" name=""/>
              <xdr:cNvSpPr>
                <a:spLocks noTextEdit="1"/>
              </xdr:cNvSpPr>
            </xdr:nvSpPr>
            <xdr:spPr>
              <a:xfrm>
                <a:off x="1106742" y="2857009"/>
                <a:ext cx="1126631" cy="1668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0" name="Rectangle 129">
            <a:extLst>
              <a:ext uri="{FF2B5EF4-FFF2-40B4-BE49-F238E27FC236}">
                <a16:creationId xmlns:a16="http://schemas.microsoft.com/office/drawing/2014/main" id="{943E56D4-5EF6-46A0-95E4-8972EDFB71A9}"/>
              </a:ext>
            </a:extLst>
          </xdr:cNvPr>
          <xdr:cNvSpPr/>
        </xdr:nvSpPr>
        <xdr:spPr>
          <a:xfrm rot="16200000">
            <a:off x="1471610" y="3509959"/>
            <a:ext cx="1285879" cy="2286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54ADB93D-0EE4-87C9-C8B2-749DCB60BD32}"/>
              </a:ext>
            </a:extLst>
          </xdr:cNvPr>
          <xdr:cNvSpPr txBox="1"/>
        </xdr:nvSpPr>
        <xdr:spPr>
          <a:xfrm>
            <a:off x="12649200" y="1028700"/>
            <a:ext cx="561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2">
                    <a:lumMod val="50000"/>
                  </a:schemeClr>
                </a:solidFill>
                <a:latin typeface="Arial Rounded MT Bold" panose="020F0704030504030204" pitchFamily="34" charset="0"/>
              </a:rPr>
              <a:t>Trips</a:t>
            </a:r>
          </a:p>
        </xdr:txBody>
      </xdr:sp>
    </xdr:grpSp>
    <xdr:clientData/>
  </xdr:twoCellAnchor>
  <xdr:twoCellAnchor>
    <xdr:from>
      <xdr:col>11</xdr:col>
      <xdr:colOff>590551</xdr:colOff>
      <xdr:row>13</xdr:row>
      <xdr:rowOff>342900</xdr:rowOff>
    </xdr:from>
    <xdr:to>
      <xdr:col>15</xdr:col>
      <xdr:colOff>590551</xdr:colOff>
      <xdr:row>35</xdr:row>
      <xdr:rowOff>28575</xdr:rowOff>
    </xdr:to>
    <xdr:sp macro="" textlink="">
      <xdr:nvSpPr>
        <xdr:cNvPr id="2" name="TextBox 1">
          <a:extLst>
            <a:ext uri="{FF2B5EF4-FFF2-40B4-BE49-F238E27FC236}">
              <a16:creationId xmlns:a16="http://schemas.microsoft.com/office/drawing/2014/main" id="{A6100D6E-DB07-34C8-10F9-3483B3E0964F}"/>
            </a:ext>
          </a:extLst>
        </xdr:cNvPr>
        <xdr:cNvSpPr txBox="1"/>
      </xdr:nvSpPr>
      <xdr:spPr>
        <a:xfrm>
          <a:off x="11744326" y="3009900"/>
          <a:ext cx="2743200" cy="426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badi" panose="020B0604020104020204" pitchFamily="34" charset="0"/>
            </a:rPr>
            <a:t>Introducing the Excel Fleet Management Dashboard—a powerful tool for real-time fleet insights. Track vehicle status, maintenance, and costs, while optimizing routes and driver performance. Generate custom reports and receive maintenance alerts. Accessible via an Excel file with user manual. Simplify fleet management, boost productivity, and cut costs. Contact us for support and enhance your fleet's performance today.</a:t>
          </a:r>
        </a:p>
      </xdr:txBody>
    </xdr:sp>
    <xdr:clientData/>
  </xdr:twoCellAnchor>
  <xdr:twoCellAnchor editAs="oneCell">
    <xdr:from>
      <xdr:col>9</xdr:col>
      <xdr:colOff>652138</xdr:colOff>
      <xdr:row>7</xdr:row>
      <xdr:rowOff>5684</xdr:rowOff>
    </xdr:from>
    <xdr:to>
      <xdr:col>9</xdr:col>
      <xdr:colOff>942976</xdr:colOff>
      <xdr:row>7</xdr:row>
      <xdr:rowOff>158828</xdr:rowOff>
    </xdr:to>
    <xdr:pic>
      <xdr:nvPicPr>
        <xdr:cNvPr id="17" name="Picture 16">
          <a:extLst>
            <a:ext uri="{FF2B5EF4-FFF2-40B4-BE49-F238E27FC236}">
              <a16:creationId xmlns:a16="http://schemas.microsoft.com/office/drawing/2014/main" id="{3B5E91E2-179A-5548-F71B-70ACDE27D08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8929363" y="1405859"/>
          <a:ext cx="290838" cy="153144"/>
        </a:xfrm>
        <a:prstGeom prst="rect">
          <a:avLst/>
        </a:prstGeom>
      </xdr:spPr>
    </xdr:pic>
    <xdr:clientData/>
  </xdr:twoCellAnchor>
  <xdr:twoCellAnchor>
    <xdr:from>
      <xdr:col>11</xdr:col>
      <xdr:colOff>609601</xdr:colOff>
      <xdr:row>11</xdr:row>
      <xdr:rowOff>364967</xdr:rowOff>
    </xdr:from>
    <xdr:to>
      <xdr:col>14</xdr:col>
      <xdr:colOff>200025</xdr:colOff>
      <xdr:row>13</xdr:row>
      <xdr:rowOff>326866</xdr:rowOff>
    </xdr:to>
    <xdr:grpSp>
      <xdr:nvGrpSpPr>
        <xdr:cNvPr id="41" name="Group 40">
          <a:extLst>
            <a:ext uri="{FF2B5EF4-FFF2-40B4-BE49-F238E27FC236}">
              <a16:creationId xmlns:a16="http://schemas.microsoft.com/office/drawing/2014/main" id="{F2CB2F3C-1E76-E6E1-16E0-0711CEA1CC84}"/>
            </a:ext>
          </a:extLst>
        </xdr:cNvPr>
        <xdr:cNvGrpSpPr/>
      </xdr:nvGrpSpPr>
      <xdr:grpSpPr>
        <a:xfrm>
          <a:off x="11763376" y="2565242"/>
          <a:ext cx="1647824" cy="428624"/>
          <a:chOff x="11763376" y="2565242"/>
          <a:chExt cx="1647824" cy="428624"/>
        </a:xfrm>
      </xdr:grpSpPr>
      <xdr:pic>
        <xdr:nvPicPr>
          <xdr:cNvPr id="20" name="Picture 19">
            <a:extLst>
              <a:ext uri="{FF2B5EF4-FFF2-40B4-BE49-F238E27FC236}">
                <a16:creationId xmlns:a16="http://schemas.microsoft.com/office/drawing/2014/main" id="{32696391-0CEF-2299-C973-BBA35B1C4ADE}"/>
              </a:ext>
            </a:extLst>
          </xdr:cNvPr>
          <xdr:cNvPicPr>
            <a:picLocks noChangeAspect="1"/>
          </xdr:cNvPicPr>
        </xdr:nvPicPr>
        <xdr:blipFill>
          <a:blip xmlns:r="http://schemas.openxmlformats.org/officeDocument/2006/relationships" r:embed="rId13">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763376" y="2565242"/>
            <a:ext cx="304799" cy="428624"/>
          </a:xfrm>
          <a:prstGeom prst="rect">
            <a:avLst/>
          </a:prstGeom>
        </xdr:spPr>
      </xdr:pic>
      <xdr:sp macro="" textlink="">
        <xdr:nvSpPr>
          <xdr:cNvPr id="21" name="TextBox 20">
            <a:extLst>
              <a:ext uri="{FF2B5EF4-FFF2-40B4-BE49-F238E27FC236}">
                <a16:creationId xmlns:a16="http://schemas.microsoft.com/office/drawing/2014/main" id="{90783E13-1F31-4271-FB32-BDDE9578D0E5}"/>
              </a:ext>
            </a:extLst>
          </xdr:cNvPr>
          <xdr:cNvSpPr txBox="1"/>
        </xdr:nvSpPr>
        <xdr:spPr>
          <a:xfrm>
            <a:off x="12087225" y="2617629"/>
            <a:ext cx="13239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latin typeface="Abadi" panose="020B0604020104020204" pitchFamily="34" charset="0"/>
              </a:rPr>
              <a:t>Notification</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552454</xdr:colOff>
      <xdr:row>1</xdr:row>
      <xdr:rowOff>47622</xdr:rowOff>
    </xdr:from>
    <xdr:to>
      <xdr:col>21</xdr:col>
      <xdr:colOff>304800</xdr:colOff>
      <xdr:row>37</xdr:row>
      <xdr:rowOff>190500</xdr:rowOff>
    </xdr:to>
    <xdr:grpSp>
      <xdr:nvGrpSpPr>
        <xdr:cNvPr id="16" name="Group 15">
          <a:extLst>
            <a:ext uri="{FF2B5EF4-FFF2-40B4-BE49-F238E27FC236}">
              <a16:creationId xmlns:a16="http://schemas.microsoft.com/office/drawing/2014/main" id="{046ABA73-0E24-F136-E202-25A1ABD54AC7}"/>
            </a:ext>
          </a:extLst>
        </xdr:cNvPr>
        <xdr:cNvGrpSpPr/>
      </xdr:nvGrpSpPr>
      <xdr:grpSpPr>
        <a:xfrm>
          <a:off x="552454" y="247647"/>
          <a:ext cx="14154146" cy="7343778"/>
          <a:chOff x="434258" y="419097"/>
          <a:chExt cx="13729417" cy="6353178"/>
        </a:xfrm>
      </xdr:grpSpPr>
      <xdr:grpSp>
        <xdr:nvGrpSpPr>
          <xdr:cNvPr id="5" name="Group 4">
            <a:extLst>
              <a:ext uri="{FF2B5EF4-FFF2-40B4-BE49-F238E27FC236}">
                <a16:creationId xmlns:a16="http://schemas.microsoft.com/office/drawing/2014/main" id="{1570464C-30DC-EFD9-7F56-CB1E14712164}"/>
              </a:ext>
            </a:extLst>
          </xdr:cNvPr>
          <xdr:cNvGrpSpPr/>
        </xdr:nvGrpSpPr>
        <xdr:grpSpPr>
          <a:xfrm>
            <a:off x="434258" y="419098"/>
            <a:ext cx="1851743" cy="6353177"/>
            <a:chOff x="434258" y="419098"/>
            <a:chExt cx="1851743" cy="6353177"/>
          </a:xfrm>
        </xdr:grpSpPr>
        <xdr:sp macro="" textlink="">
          <xdr:nvSpPr>
            <xdr:cNvPr id="2" name="Rectangle: Top Corners Rounded 1">
              <a:extLst>
                <a:ext uri="{FF2B5EF4-FFF2-40B4-BE49-F238E27FC236}">
                  <a16:creationId xmlns:a16="http://schemas.microsoft.com/office/drawing/2014/main" id="{BA2FEBDA-DB4E-1F89-7CCD-D11077A77BFF}"/>
                </a:ext>
              </a:extLst>
            </xdr:cNvPr>
            <xdr:cNvSpPr/>
          </xdr:nvSpPr>
          <xdr:spPr>
            <a:xfrm rot="16200000">
              <a:off x="-1816459" y="2669815"/>
              <a:ext cx="6353177" cy="1851743"/>
            </a:xfrm>
            <a:prstGeom prst="round2SameRect">
              <a:avLst>
                <a:gd name="adj1" fmla="val 28862"/>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A5E6A861-42DC-4128-8318-F96E478DD278}"/>
                </a:ext>
              </a:extLst>
            </xdr:cNvPr>
            <xdr:cNvSpPr/>
          </xdr:nvSpPr>
          <xdr:spPr>
            <a:xfrm rot="16200000">
              <a:off x="-1646093" y="2763981"/>
              <a:ext cx="6200777" cy="1663411"/>
            </a:xfrm>
            <a:prstGeom prst="round2SameRect">
              <a:avLst>
                <a:gd name="adj1" fmla="val 28862"/>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6E3D0026-1A24-1C07-D10B-9577CECE3C59}"/>
              </a:ext>
            </a:extLst>
          </xdr:cNvPr>
          <xdr:cNvSpPr/>
        </xdr:nvSpPr>
        <xdr:spPr>
          <a:xfrm>
            <a:off x="2295524" y="419097"/>
            <a:ext cx="9096375" cy="2114550"/>
          </a:xfrm>
          <a:prstGeom prst="rect">
            <a:avLst/>
          </a:prstGeom>
          <a:gradFill flip="none" rotWithShape="1">
            <a:gsLst>
              <a:gs pos="0">
                <a:srgbClr val="21395C"/>
              </a:gs>
              <a:gs pos="53000">
                <a:srgbClr val="48515F">
                  <a:alpha val="83000"/>
                </a:srgbClr>
              </a:gs>
              <a:gs pos="100000">
                <a:srgbClr val="21395C"/>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 name="Group 9">
            <a:extLst>
              <a:ext uri="{FF2B5EF4-FFF2-40B4-BE49-F238E27FC236}">
                <a16:creationId xmlns:a16="http://schemas.microsoft.com/office/drawing/2014/main" id="{E8C35AC4-4F27-44CD-8999-E1914BC5F56C}"/>
              </a:ext>
            </a:extLst>
          </xdr:cNvPr>
          <xdr:cNvGrpSpPr/>
        </xdr:nvGrpSpPr>
        <xdr:grpSpPr>
          <a:xfrm flipH="1">
            <a:off x="11382371" y="419097"/>
            <a:ext cx="2781304" cy="6353177"/>
            <a:chOff x="509588" y="419097"/>
            <a:chExt cx="1776414" cy="6353177"/>
          </a:xfrm>
        </xdr:grpSpPr>
        <xdr:sp macro="" textlink="">
          <xdr:nvSpPr>
            <xdr:cNvPr id="11" name="Rectangle: Top Corners Rounded 10">
              <a:extLst>
                <a:ext uri="{FF2B5EF4-FFF2-40B4-BE49-F238E27FC236}">
                  <a16:creationId xmlns:a16="http://schemas.microsoft.com/office/drawing/2014/main" id="{1A181133-1282-CCA5-A2B2-4F24B12977D4}"/>
                </a:ext>
              </a:extLst>
            </xdr:cNvPr>
            <xdr:cNvSpPr/>
          </xdr:nvSpPr>
          <xdr:spPr>
            <a:xfrm rot="16200000">
              <a:off x="-1778795" y="2707480"/>
              <a:ext cx="6353177" cy="1776412"/>
            </a:xfrm>
            <a:prstGeom prst="round2SameRect">
              <a:avLst>
                <a:gd name="adj1" fmla="val 28862"/>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Top Corners Rounded 11">
              <a:extLst>
                <a:ext uri="{FF2B5EF4-FFF2-40B4-BE49-F238E27FC236}">
                  <a16:creationId xmlns:a16="http://schemas.microsoft.com/office/drawing/2014/main" id="{AC715C5A-1965-7ECD-024F-B11330A4D664}"/>
                </a:ext>
              </a:extLst>
            </xdr:cNvPr>
            <xdr:cNvSpPr/>
          </xdr:nvSpPr>
          <xdr:spPr>
            <a:xfrm rot="16200000">
              <a:off x="-1639442" y="2770631"/>
              <a:ext cx="6200777" cy="1650111"/>
            </a:xfrm>
            <a:prstGeom prst="round2SameRect">
              <a:avLst>
                <a:gd name="adj1" fmla="val 28862"/>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ectangle 13">
            <a:extLst>
              <a:ext uri="{FF2B5EF4-FFF2-40B4-BE49-F238E27FC236}">
                <a16:creationId xmlns:a16="http://schemas.microsoft.com/office/drawing/2014/main" id="{02AE488D-DB21-4A49-8052-87102756D422}"/>
              </a:ext>
            </a:extLst>
          </xdr:cNvPr>
          <xdr:cNvSpPr/>
        </xdr:nvSpPr>
        <xdr:spPr>
          <a:xfrm>
            <a:off x="2295525" y="2543174"/>
            <a:ext cx="9096375" cy="4229100"/>
          </a:xfrm>
          <a:prstGeom prst="rect">
            <a:avLst/>
          </a:prstGeom>
          <a:solidFill>
            <a:srgbClr val="EFEE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499124</xdr:colOff>
      <xdr:row>2</xdr:row>
      <xdr:rowOff>171437</xdr:rowOff>
    </xdr:from>
    <xdr:to>
      <xdr:col>3</xdr:col>
      <xdr:colOff>109491</xdr:colOff>
      <xdr:row>8</xdr:row>
      <xdr:rowOff>15921</xdr:rowOff>
    </xdr:to>
    <xdr:pic>
      <xdr:nvPicPr>
        <xdr:cNvPr id="18" name="Picture 17">
          <a:extLst>
            <a:ext uri="{FF2B5EF4-FFF2-40B4-BE49-F238E27FC236}">
              <a16:creationId xmlns:a16="http://schemas.microsoft.com/office/drawing/2014/main" id="{9CD45C11-709C-B003-9246-4EE89C60C197}"/>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1184924" y="571487"/>
          <a:ext cx="981967" cy="1044634"/>
        </a:xfrm>
        <a:prstGeom prst="rect">
          <a:avLst/>
        </a:prstGeom>
      </xdr:spPr>
    </xdr:pic>
    <xdr:clientData/>
  </xdr:twoCellAnchor>
  <xdr:twoCellAnchor editAs="absolute">
    <xdr:from>
      <xdr:col>1</xdr:col>
      <xdr:colOff>518764</xdr:colOff>
      <xdr:row>8</xdr:row>
      <xdr:rowOff>172615</xdr:rowOff>
    </xdr:from>
    <xdr:to>
      <xdr:col>3</xdr:col>
      <xdr:colOff>109491</xdr:colOff>
      <xdr:row>10</xdr:row>
      <xdr:rowOff>65062</xdr:rowOff>
    </xdr:to>
    <xdr:sp macro="" textlink="">
      <xdr:nvSpPr>
        <xdr:cNvPr id="19" name="Rectangle 18">
          <a:extLst>
            <a:ext uri="{FF2B5EF4-FFF2-40B4-BE49-F238E27FC236}">
              <a16:creationId xmlns:a16="http://schemas.microsoft.com/office/drawing/2014/main" id="{D284D3F7-D104-023E-F603-CAB8C74BC176}"/>
            </a:ext>
          </a:extLst>
        </xdr:cNvPr>
        <xdr:cNvSpPr/>
      </xdr:nvSpPr>
      <xdr:spPr>
        <a:xfrm>
          <a:off x="1204564" y="1772815"/>
          <a:ext cx="962327" cy="292497"/>
        </a:xfrm>
        <a:prstGeom prst="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21395C"/>
              </a:solidFill>
              <a:latin typeface="Arial Rounded MT Bold" panose="020F0704030504030204" pitchFamily="34" charset="0"/>
            </a:rPr>
            <a:t>Dashboard</a:t>
          </a:r>
          <a:r>
            <a:rPr lang="en-US" sz="1100"/>
            <a:t> </a:t>
          </a:r>
        </a:p>
      </xdr:txBody>
    </xdr:sp>
    <xdr:clientData/>
  </xdr:twoCellAnchor>
  <xdr:twoCellAnchor editAs="absolute">
    <xdr:from>
      <xdr:col>1</xdr:col>
      <xdr:colOff>587502</xdr:colOff>
      <xdr:row>10</xdr:row>
      <xdr:rowOff>159080</xdr:rowOff>
    </xdr:from>
    <xdr:to>
      <xdr:col>3</xdr:col>
      <xdr:colOff>60393</xdr:colOff>
      <xdr:row>11</xdr:row>
      <xdr:rowOff>188874</xdr:rowOff>
    </xdr:to>
    <xdr:sp macro="" textlink="">
      <xdr:nvSpPr>
        <xdr:cNvPr id="20" name="TextBox 19">
          <a:hlinkClick xmlns:r="http://schemas.openxmlformats.org/officeDocument/2006/relationships" r:id="rId2"/>
          <a:extLst>
            <a:ext uri="{FF2B5EF4-FFF2-40B4-BE49-F238E27FC236}">
              <a16:creationId xmlns:a16="http://schemas.microsoft.com/office/drawing/2014/main" id="{8B59F6BE-C471-989D-4302-2FD37979C36C}"/>
            </a:ext>
          </a:extLst>
        </xdr:cNvPr>
        <xdr:cNvSpPr txBox="1"/>
      </xdr:nvSpPr>
      <xdr:spPr>
        <a:xfrm>
          <a:off x="1273302" y="2159330"/>
          <a:ext cx="844491" cy="2298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solidFill>
              <a:latin typeface="Arial" panose="020B0604020202020204" pitchFamily="34" charset="0"/>
              <a:cs typeface="Arial" panose="020B0604020202020204" pitchFamily="34" charset="0"/>
            </a:rPr>
            <a:t>Schedule</a:t>
          </a:r>
        </a:p>
      </xdr:txBody>
    </xdr:sp>
    <xdr:clientData/>
  </xdr:twoCellAnchor>
  <xdr:twoCellAnchor editAs="absolute">
    <xdr:from>
      <xdr:col>3</xdr:col>
      <xdr:colOff>364803</xdr:colOff>
      <xdr:row>1</xdr:row>
      <xdr:rowOff>58072</xdr:rowOff>
    </xdr:from>
    <xdr:to>
      <xdr:col>10</xdr:col>
      <xdr:colOff>297280</xdr:colOff>
      <xdr:row>5</xdr:row>
      <xdr:rowOff>31001</xdr:rowOff>
    </xdr:to>
    <xdr:sp macro="" textlink="">
      <xdr:nvSpPr>
        <xdr:cNvPr id="21" name="TextBox 20">
          <a:extLst>
            <a:ext uri="{FF2B5EF4-FFF2-40B4-BE49-F238E27FC236}">
              <a16:creationId xmlns:a16="http://schemas.microsoft.com/office/drawing/2014/main" id="{AFE593A0-186A-6EEC-29F6-EA5F235AED7A}"/>
            </a:ext>
          </a:extLst>
        </xdr:cNvPr>
        <xdr:cNvSpPr txBox="1"/>
      </xdr:nvSpPr>
      <xdr:spPr>
        <a:xfrm>
          <a:off x="2422203" y="258097"/>
          <a:ext cx="4733077" cy="77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Fleet Management Transportation &amp; Logistics Dashboard</a:t>
          </a:r>
        </a:p>
      </xdr:txBody>
    </xdr:sp>
    <xdr:clientData/>
  </xdr:twoCellAnchor>
  <xdr:twoCellAnchor editAs="absolute">
    <xdr:from>
      <xdr:col>14</xdr:col>
      <xdr:colOff>281153</xdr:colOff>
      <xdr:row>2</xdr:row>
      <xdr:rowOff>140100</xdr:rowOff>
    </xdr:from>
    <xdr:to>
      <xdr:col>17</xdr:col>
      <xdr:colOff>121741</xdr:colOff>
      <xdr:row>11</xdr:row>
      <xdr:rowOff>199320</xdr:rowOff>
    </xdr:to>
    <xdr:pic>
      <xdr:nvPicPr>
        <xdr:cNvPr id="23" name="Graphic 22">
          <a:extLst>
            <a:ext uri="{FF2B5EF4-FFF2-40B4-BE49-F238E27FC236}">
              <a16:creationId xmlns:a16="http://schemas.microsoft.com/office/drawing/2014/main" id="{2C01D56C-15AC-655C-B6FA-8E401ED889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882353" y="540150"/>
          <a:ext cx="1897988" cy="1859445"/>
        </a:xfrm>
        <a:prstGeom prst="rect">
          <a:avLst/>
        </a:prstGeom>
      </xdr:spPr>
    </xdr:pic>
    <xdr:clientData/>
  </xdr:twoCellAnchor>
  <xdr:twoCellAnchor editAs="absolute">
    <xdr:from>
      <xdr:col>13</xdr:col>
      <xdr:colOff>105617</xdr:colOff>
      <xdr:row>6</xdr:row>
      <xdr:rowOff>144367</xdr:rowOff>
    </xdr:from>
    <xdr:to>
      <xdr:col>14</xdr:col>
      <xdr:colOff>666913</xdr:colOff>
      <xdr:row>8</xdr:row>
      <xdr:rowOff>26367</xdr:rowOff>
    </xdr:to>
    <xdr:sp macro="" textlink="">
      <xdr:nvSpPr>
        <xdr:cNvPr id="24" name="TextBox 23">
          <a:extLst>
            <a:ext uri="{FF2B5EF4-FFF2-40B4-BE49-F238E27FC236}">
              <a16:creationId xmlns:a16="http://schemas.microsoft.com/office/drawing/2014/main" id="{0B10C6DB-DB4A-2E9E-6B01-DBFD2AE0C8A9}"/>
            </a:ext>
          </a:extLst>
        </xdr:cNvPr>
        <xdr:cNvSpPr txBox="1"/>
      </xdr:nvSpPr>
      <xdr:spPr>
        <a:xfrm>
          <a:off x="9021017" y="1344517"/>
          <a:ext cx="1247096" cy="28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Arial Rounded MT Bold" panose="020F0704030504030204" pitchFamily="34" charset="0"/>
            </a:rPr>
            <a:t>New</a:t>
          </a:r>
          <a:r>
            <a:rPr lang="en-US" sz="1000" baseline="0">
              <a:solidFill>
                <a:schemeClr val="bg1"/>
              </a:solidFill>
              <a:latin typeface="Arial Rounded MT Bold" panose="020F0704030504030204" pitchFamily="34" charset="0"/>
            </a:rPr>
            <a:t> York,USA</a:t>
          </a:r>
          <a:endParaRPr lang="en-US" sz="1000">
            <a:solidFill>
              <a:schemeClr val="bg1"/>
            </a:solidFill>
            <a:latin typeface="Arial Rounded MT Bold" panose="020F0704030504030204" pitchFamily="34" charset="0"/>
          </a:endParaRPr>
        </a:p>
      </xdr:txBody>
    </xdr:sp>
    <xdr:clientData/>
  </xdr:twoCellAnchor>
  <xdr:twoCellAnchor editAs="absolute">
    <xdr:from>
      <xdr:col>4</xdr:col>
      <xdr:colOff>572591</xdr:colOff>
      <xdr:row>11</xdr:row>
      <xdr:rowOff>21733</xdr:rowOff>
    </xdr:from>
    <xdr:to>
      <xdr:col>7</xdr:col>
      <xdr:colOff>400566</xdr:colOff>
      <xdr:row>16</xdr:row>
      <xdr:rowOff>128920</xdr:rowOff>
    </xdr:to>
    <xdr:sp macro="" textlink="">
      <xdr:nvSpPr>
        <xdr:cNvPr id="27" name="Rectangle: Rounded Corners 26">
          <a:extLst>
            <a:ext uri="{FF2B5EF4-FFF2-40B4-BE49-F238E27FC236}">
              <a16:creationId xmlns:a16="http://schemas.microsoft.com/office/drawing/2014/main" id="{335C9F99-23B1-0376-5E63-43AA67D43E2E}"/>
            </a:ext>
          </a:extLst>
        </xdr:cNvPr>
        <xdr:cNvSpPr/>
      </xdr:nvSpPr>
      <xdr:spPr>
        <a:xfrm>
          <a:off x="3315791" y="2222008"/>
          <a:ext cx="1885375" cy="11073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544528</xdr:colOff>
      <xdr:row>11</xdr:row>
      <xdr:rowOff>21733</xdr:rowOff>
    </xdr:from>
    <xdr:to>
      <xdr:col>12</xdr:col>
      <xdr:colOff>128019</xdr:colOff>
      <xdr:row>16</xdr:row>
      <xdr:rowOff>128920</xdr:rowOff>
    </xdr:to>
    <xdr:sp macro="" textlink="">
      <xdr:nvSpPr>
        <xdr:cNvPr id="29" name="Rectangle: Rounded Corners 28">
          <a:extLst>
            <a:ext uri="{FF2B5EF4-FFF2-40B4-BE49-F238E27FC236}">
              <a16:creationId xmlns:a16="http://schemas.microsoft.com/office/drawing/2014/main" id="{BD78230C-DDAD-43DB-9BD3-371BD5271104}"/>
            </a:ext>
          </a:extLst>
        </xdr:cNvPr>
        <xdr:cNvSpPr/>
      </xdr:nvSpPr>
      <xdr:spPr>
        <a:xfrm>
          <a:off x="6030928" y="2222008"/>
          <a:ext cx="2326691" cy="11073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516463</xdr:colOff>
      <xdr:row>11</xdr:row>
      <xdr:rowOff>21733</xdr:rowOff>
    </xdr:from>
    <xdr:to>
      <xdr:col>16</xdr:col>
      <xdr:colOff>73912</xdr:colOff>
      <xdr:row>16</xdr:row>
      <xdr:rowOff>128920</xdr:rowOff>
    </xdr:to>
    <xdr:sp macro="" textlink="">
      <xdr:nvSpPr>
        <xdr:cNvPr id="31" name="Rectangle: Rounded Corners 30">
          <a:extLst>
            <a:ext uri="{FF2B5EF4-FFF2-40B4-BE49-F238E27FC236}">
              <a16:creationId xmlns:a16="http://schemas.microsoft.com/office/drawing/2014/main" id="{73F2E14D-8C97-4C6E-818B-D9702F4026EF}"/>
            </a:ext>
          </a:extLst>
        </xdr:cNvPr>
        <xdr:cNvSpPr/>
      </xdr:nvSpPr>
      <xdr:spPr>
        <a:xfrm>
          <a:off x="8746063" y="2222008"/>
          <a:ext cx="2300649" cy="11073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561195</xdr:colOff>
      <xdr:row>17</xdr:row>
      <xdr:rowOff>85585</xdr:rowOff>
    </xdr:from>
    <xdr:to>
      <xdr:col>10</xdr:col>
      <xdr:colOff>191227</xdr:colOff>
      <xdr:row>26</xdr:row>
      <xdr:rowOff>165704</xdr:rowOff>
    </xdr:to>
    <xdr:sp macro="" textlink="">
      <xdr:nvSpPr>
        <xdr:cNvPr id="32" name="Rectangle: Rounded Corners 31">
          <a:extLst>
            <a:ext uri="{FF2B5EF4-FFF2-40B4-BE49-F238E27FC236}">
              <a16:creationId xmlns:a16="http://schemas.microsoft.com/office/drawing/2014/main" id="{47F30BEE-C03B-40A7-8E07-EB06F41F7C43}"/>
            </a:ext>
          </a:extLst>
        </xdr:cNvPr>
        <xdr:cNvSpPr/>
      </xdr:nvSpPr>
      <xdr:spPr>
        <a:xfrm>
          <a:off x="2618595" y="3486010"/>
          <a:ext cx="4430632" cy="18803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375837</xdr:colOff>
      <xdr:row>17</xdr:row>
      <xdr:rowOff>85585</xdr:rowOff>
    </xdr:from>
    <xdr:to>
      <xdr:col>17</xdr:col>
      <xdr:colOff>5869</xdr:colOff>
      <xdr:row>26</xdr:row>
      <xdr:rowOff>165704</xdr:rowOff>
    </xdr:to>
    <xdr:sp macro="" textlink="">
      <xdr:nvSpPr>
        <xdr:cNvPr id="34" name="Rectangle: Rounded Corners 33">
          <a:extLst>
            <a:ext uri="{FF2B5EF4-FFF2-40B4-BE49-F238E27FC236}">
              <a16:creationId xmlns:a16="http://schemas.microsoft.com/office/drawing/2014/main" id="{6F17AD40-6B59-4350-A83D-93ED848C612B}"/>
            </a:ext>
          </a:extLst>
        </xdr:cNvPr>
        <xdr:cNvSpPr/>
      </xdr:nvSpPr>
      <xdr:spPr>
        <a:xfrm>
          <a:off x="7233837" y="3486010"/>
          <a:ext cx="4430632" cy="18803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58469</xdr:colOff>
      <xdr:row>8</xdr:row>
      <xdr:rowOff>193508</xdr:rowOff>
    </xdr:from>
    <xdr:to>
      <xdr:col>1</xdr:col>
      <xdr:colOff>96177</xdr:colOff>
      <xdr:row>10</xdr:row>
      <xdr:rowOff>23277</xdr:rowOff>
    </xdr:to>
    <xdr:sp macro="" textlink="">
      <xdr:nvSpPr>
        <xdr:cNvPr id="39" name="Rectangle 38">
          <a:extLst>
            <a:ext uri="{FF2B5EF4-FFF2-40B4-BE49-F238E27FC236}">
              <a16:creationId xmlns:a16="http://schemas.microsoft.com/office/drawing/2014/main" id="{552E10B2-3344-E37B-066F-44FFD6FF26FD}"/>
            </a:ext>
          </a:extLst>
        </xdr:cNvPr>
        <xdr:cNvSpPr/>
      </xdr:nvSpPr>
      <xdr:spPr>
        <a:xfrm>
          <a:off x="744269" y="1793708"/>
          <a:ext cx="37708" cy="229819"/>
        </a:xfrm>
        <a:prstGeom prst="rect">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538567</xdr:colOff>
      <xdr:row>5</xdr:row>
      <xdr:rowOff>187692</xdr:rowOff>
    </xdr:from>
    <xdr:to>
      <xdr:col>5</xdr:col>
      <xdr:colOff>462974</xdr:colOff>
      <xdr:row>7</xdr:row>
      <xdr:rowOff>132374</xdr:rowOff>
    </xdr:to>
    <xdr:sp macro="" textlink="">
      <xdr:nvSpPr>
        <xdr:cNvPr id="43" name="TextBox 42">
          <a:extLst>
            <a:ext uri="{FF2B5EF4-FFF2-40B4-BE49-F238E27FC236}">
              <a16:creationId xmlns:a16="http://schemas.microsoft.com/office/drawing/2014/main" id="{781D4CCD-7CF5-4ECA-9867-FD8DFBBB82CE}"/>
            </a:ext>
          </a:extLst>
        </xdr:cNvPr>
        <xdr:cNvSpPr txBox="1"/>
      </xdr:nvSpPr>
      <xdr:spPr>
        <a:xfrm>
          <a:off x="2595967" y="1187817"/>
          <a:ext cx="1296007" cy="34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rial Rounded MT Bold" panose="020F0704030504030204" pitchFamily="34" charset="0"/>
            </a:rPr>
            <a:t>Overview</a:t>
          </a:r>
        </a:p>
      </xdr:txBody>
    </xdr:sp>
    <xdr:clientData/>
  </xdr:twoCellAnchor>
  <xdr:twoCellAnchor editAs="absolute">
    <xdr:from>
      <xdr:col>17</xdr:col>
      <xdr:colOff>436567</xdr:colOff>
      <xdr:row>2</xdr:row>
      <xdr:rowOff>35634</xdr:rowOff>
    </xdr:from>
    <xdr:to>
      <xdr:col>19</xdr:col>
      <xdr:colOff>45467</xdr:colOff>
      <xdr:row>3</xdr:row>
      <xdr:rowOff>117660</xdr:rowOff>
    </xdr:to>
    <xdr:sp macro="" textlink="">
      <xdr:nvSpPr>
        <xdr:cNvPr id="44" name="TextBox 43">
          <a:extLst>
            <a:ext uri="{FF2B5EF4-FFF2-40B4-BE49-F238E27FC236}">
              <a16:creationId xmlns:a16="http://schemas.microsoft.com/office/drawing/2014/main" id="{398717A9-2588-0019-7022-F580BE57BDF3}"/>
            </a:ext>
          </a:extLst>
        </xdr:cNvPr>
        <xdr:cNvSpPr txBox="1"/>
      </xdr:nvSpPr>
      <xdr:spPr>
        <a:xfrm>
          <a:off x="12095167" y="435684"/>
          <a:ext cx="980500"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Rounded MT Bold" panose="020F0704030504030204" pitchFamily="34" charset="0"/>
            </a:rPr>
            <a:t>Total Trip</a:t>
          </a:r>
        </a:p>
      </xdr:txBody>
    </xdr:sp>
    <xdr:clientData/>
  </xdr:twoCellAnchor>
  <xdr:twoCellAnchor editAs="absolute">
    <xdr:from>
      <xdr:col>17</xdr:col>
      <xdr:colOff>640436</xdr:colOff>
      <xdr:row>3</xdr:row>
      <xdr:rowOff>13197</xdr:rowOff>
    </xdr:from>
    <xdr:to>
      <xdr:col>18</xdr:col>
      <xdr:colOff>420616</xdr:colOff>
      <xdr:row>5</xdr:row>
      <xdr:rowOff>31000</xdr:rowOff>
    </xdr:to>
    <xdr:sp macro="" textlink="goo!A5">
      <xdr:nvSpPr>
        <xdr:cNvPr id="46" name="TextBox 45">
          <a:extLst>
            <a:ext uri="{FF2B5EF4-FFF2-40B4-BE49-F238E27FC236}">
              <a16:creationId xmlns:a16="http://schemas.microsoft.com/office/drawing/2014/main" id="{E1C48F4E-DCA5-4815-B1D8-2423514619CC}"/>
            </a:ext>
          </a:extLst>
        </xdr:cNvPr>
        <xdr:cNvSpPr txBox="1"/>
      </xdr:nvSpPr>
      <xdr:spPr>
        <a:xfrm>
          <a:off x="12299036" y="613272"/>
          <a:ext cx="465980" cy="417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E41C54-74CA-434C-B1E9-BD5C09174214}" type="TxLink">
            <a:rPr lang="en-US" sz="1800" b="1" i="0" u="none" strike="noStrike">
              <a:solidFill>
                <a:srgbClr val="000000"/>
              </a:solidFill>
              <a:latin typeface="Calibri"/>
              <a:cs typeface="Calibri"/>
            </a:rPr>
            <a:pPr/>
            <a:t>24</a:t>
          </a:fld>
          <a:endParaRPr lang="en-US" sz="1600" b="1">
            <a:latin typeface="Arial Rounded MT Bold" panose="020F0704030504030204" pitchFamily="34" charset="0"/>
          </a:endParaRPr>
        </a:p>
      </xdr:txBody>
    </xdr:sp>
    <xdr:clientData/>
  </xdr:twoCellAnchor>
  <xdr:twoCellAnchor editAs="absolute">
    <xdr:from>
      <xdr:col>17</xdr:col>
      <xdr:colOff>339489</xdr:colOff>
      <xdr:row>5</xdr:row>
      <xdr:rowOff>135464</xdr:rowOff>
    </xdr:from>
    <xdr:to>
      <xdr:col>18</xdr:col>
      <xdr:colOff>634189</xdr:colOff>
      <xdr:row>7</xdr:row>
      <xdr:rowOff>121928</xdr:rowOff>
    </xdr:to>
    <xdr:sp macro="" textlink="">
      <xdr:nvSpPr>
        <xdr:cNvPr id="48" name="TextBox 47">
          <a:extLst>
            <a:ext uri="{FF2B5EF4-FFF2-40B4-BE49-F238E27FC236}">
              <a16:creationId xmlns:a16="http://schemas.microsoft.com/office/drawing/2014/main" id="{8224F383-A52A-4F72-85CE-EAFBCF49F0D2}"/>
            </a:ext>
          </a:extLst>
        </xdr:cNvPr>
        <xdr:cNvSpPr txBox="1"/>
      </xdr:nvSpPr>
      <xdr:spPr>
        <a:xfrm>
          <a:off x="11998089" y="1135589"/>
          <a:ext cx="980500" cy="386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Arial Rounded MT Bold" panose="020F0704030504030204" pitchFamily="34" charset="0"/>
            </a:rPr>
            <a:t>Hired Transportation</a:t>
          </a:r>
        </a:p>
      </xdr:txBody>
    </xdr:sp>
    <xdr:clientData/>
  </xdr:twoCellAnchor>
  <xdr:twoCellAnchor editAs="absolute">
    <xdr:from>
      <xdr:col>18</xdr:col>
      <xdr:colOff>459447</xdr:colOff>
      <xdr:row>6</xdr:row>
      <xdr:rowOff>8563</xdr:rowOff>
    </xdr:from>
    <xdr:to>
      <xdr:col>19</xdr:col>
      <xdr:colOff>200795</xdr:colOff>
      <xdr:row>7</xdr:row>
      <xdr:rowOff>69696</xdr:rowOff>
    </xdr:to>
    <xdr:sp macro="" textlink="goo!H3">
      <xdr:nvSpPr>
        <xdr:cNvPr id="52" name="TextBox 51">
          <a:extLst>
            <a:ext uri="{FF2B5EF4-FFF2-40B4-BE49-F238E27FC236}">
              <a16:creationId xmlns:a16="http://schemas.microsoft.com/office/drawing/2014/main" id="{B75FC869-5E88-4624-9E4D-4CD90D3CDF3B}"/>
            </a:ext>
          </a:extLst>
        </xdr:cNvPr>
        <xdr:cNvSpPr txBox="1"/>
      </xdr:nvSpPr>
      <xdr:spPr>
        <a:xfrm>
          <a:off x="12803847" y="1208713"/>
          <a:ext cx="427148" cy="26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9D4A82-628B-4FB0-8007-B39A98201234}" type="TxLink">
            <a:rPr lang="en-US" sz="1200" b="0" i="0" u="none" strike="noStrike">
              <a:solidFill>
                <a:srgbClr val="000000"/>
              </a:solidFill>
              <a:latin typeface="Arial Rounded MT Bold" panose="020F0704030504030204" pitchFamily="34" charset="0"/>
              <a:cs typeface="Calibri"/>
            </a:rPr>
            <a:pPr algn="ctr"/>
            <a:t>5</a:t>
          </a:fld>
          <a:endParaRPr lang="en-US" sz="800">
            <a:latin typeface="Arial Rounded MT Bold" panose="020F0704030504030204" pitchFamily="34" charset="0"/>
          </a:endParaRPr>
        </a:p>
      </xdr:txBody>
    </xdr:sp>
    <xdr:clientData/>
  </xdr:twoCellAnchor>
  <xdr:twoCellAnchor editAs="absolute">
    <xdr:from>
      <xdr:col>1</xdr:col>
      <xdr:colOff>652992</xdr:colOff>
      <xdr:row>13</xdr:row>
      <xdr:rowOff>196231</xdr:rowOff>
    </xdr:from>
    <xdr:to>
      <xdr:col>3</xdr:col>
      <xdr:colOff>67734</xdr:colOff>
      <xdr:row>15</xdr:row>
      <xdr:rowOff>140910</xdr:rowOff>
    </xdr:to>
    <xdr:sp macro="" textlink="">
      <xdr:nvSpPr>
        <xdr:cNvPr id="53" name="TextBox 52">
          <a:extLst>
            <a:ext uri="{FF2B5EF4-FFF2-40B4-BE49-F238E27FC236}">
              <a16:creationId xmlns:a16="http://schemas.microsoft.com/office/drawing/2014/main" id="{03B7459A-BFC4-B127-C394-39A0687724B5}"/>
            </a:ext>
          </a:extLst>
        </xdr:cNvPr>
        <xdr:cNvSpPr txBox="1"/>
      </xdr:nvSpPr>
      <xdr:spPr>
        <a:xfrm>
          <a:off x="1338792" y="2796556"/>
          <a:ext cx="786342" cy="344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Rounded MT Bold" panose="020F0704030504030204" pitchFamily="34" charset="0"/>
            </a:rPr>
            <a:t>Drivers</a:t>
          </a:r>
        </a:p>
      </xdr:txBody>
    </xdr:sp>
    <xdr:clientData/>
  </xdr:twoCellAnchor>
  <xdr:twoCellAnchor editAs="absolute">
    <xdr:from>
      <xdr:col>1</xdr:col>
      <xdr:colOff>492811</xdr:colOff>
      <xdr:row>23</xdr:row>
      <xdr:rowOff>138996</xdr:rowOff>
    </xdr:from>
    <xdr:to>
      <xdr:col>2</xdr:col>
      <xdr:colOff>593353</xdr:colOff>
      <xdr:row>25</xdr:row>
      <xdr:rowOff>83675</xdr:rowOff>
    </xdr:to>
    <xdr:sp macro="" textlink="">
      <xdr:nvSpPr>
        <xdr:cNvPr id="55" name="TextBox 54">
          <a:extLst>
            <a:ext uri="{FF2B5EF4-FFF2-40B4-BE49-F238E27FC236}">
              <a16:creationId xmlns:a16="http://schemas.microsoft.com/office/drawing/2014/main" id="{C71C430F-24A8-44F0-831D-0F7C58A129DF}"/>
            </a:ext>
          </a:extLst>
        </xdr:cNvPr>
        <xdr:cNvSpPr txBox="1"/>
      </xdr:nvSpPr>
      <xdr:spPr>
        <a:xfrm>
          <a:off x="1178611" y="4739571"/>
          <a:ext cx="786342" cy="344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Rounded MT Bold" panose="020F0704030504030204" pitchFamily="34" charset="0"/>
            </a:rPr>
            <a:t>Months</a:t>
          </a:r>
        </a:p>
      </xdr:txBody>
    </xdr:sp>
    <xdr:clientData/>
  </xdr:twoCellAnchor>
  <xdr:twoCellAnchor editAs="absolute">
    <xdr:from>
      <xdr:col>1</xdr:col>
      <xdr:colOff>109353</xdr:colOff>
      <xdr:row>15</xdr:row>
      <xdr:rowOff>136756</xdr:rowOff>
    </xdr:from>
    <xdr:to>
      <xdr:col>1</xdr:col>
      <xdr:colOff>633577</xdr:colOff>
      <xdr:row>18</xdr:row>
      <xdr:rowOff>94492</xdr:rowOff>
    </xdr:to>
    <xdr:grpSp>
      <xdr:nvGrpSpPr>
        <xdr:cNvPr id="73" name="Group 72">
          <a:extLst>
            <a:ext uri="{FF2B5EF4-FFF2-40B4-BE49-F238E27FC236}">
              <a16:creationId xmlns:a16="http://schemas.microsoft.com/office/drawing/2014/main" id="{549BE958-F77A-2988-0F19-40C5F82F6687}"/>
            </a:ext>
          </a:extLst>
        </xdr:cNvPr>
        <xdr:cNvGrpSpPr/>
      </xdr:nvGrpSpPr>
      <xdr:grpSpPr>
        <a:xfrm>
          <a:off x="795153" y="3137131"/>
          <a:ext cx="524224" cy="557811"/>
          <a:chOff x="314329" y="434361"/>
          <a:chExt cx="676275" cy="657225"/>
        </a:xfrm>
      </xdr:grpSpPr>
      <xdr:sp macro="" textlink="">
        <xdr:nvSpPr>
          <xdr:cNvPr id="67" name="Oval 66">
            <a:extLst>
              <a:ext uri="{FF2B5EF4-FFF2-40B4-BE49-F238E27FC236}">
                <a16:creationId xmlns:a16="http://schemas.microsoft.com/office/drawing/2014/main" id="{2B9F5729-EF37-8A56-289B-8B56922BEDF4}"/>
              </a:ext>
            </a:extLst>
          </xdr:cNvPr>
          <xdr:cNvSpPr/>
        </xdr:nvSpPr>
        <xdr:spPr>
          <a:xfrm>
            <a:off x="323854" y="434361"/>
            <a:ext cx="657225" cy="657225"/>
          </a:xfrm>
          <a:prstGeom prst="ellipse">
            <a:avLst/>
          </a:prstGeom>
          <a:solidFill>
            <a:srgbClr val="4851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8" name="Picture 67">
            <a:extLst>
              <a:ext uri="{FF2B5EF4-FFF2-40B4-BE49-F238E27FC236}">
                <a16:creationId xmlns:a16="http://schemas.microsoft.com/office/drawing/2014/main" id="{9848FE0E-EEE3-4E71-C4F7-BBE3DF736F5B}"/>
              </a:ext>
            </a:extLst>
          </xdr:cNvPr>
          <xdr:cNvPicPr>
            <a:picLocks noChangeAspect="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2246" b="89432" l="27558" r="73943">
                        <a14:foregroundMark x1="44065" y1="9115" x2="51432" y2="9643"/>
                        <a14:foregroundMark x1="47885" y1="12021" x2="47885" y2="12021"/>
                        <a14:foregroundMark x1="46794" y1="11889" x2="46794" y2="11889"/>
                        <a14:foregroundMark x1="45293" y1="17834" x2="45293" y2="17834"/>
                        <a14:foregroundMark x1="54297" y1="10832" x2="54297" y2="10832"/>
                        <a14:foregroundMark x1="51432" y1="8058" x2="51432" y2="8058"/>
                        <a14:foregroundMark x1="48568" y1="5416" x2="48568" y2="5416"/>
                        <a14:foregroundMark x1="49659" y1="3435" x2="49659" y2="3435"/>
                        <a14:foregroundMark x1="50750" y1="2246" x2="50750" y2="2246"/>
                        <a14:foregroundMark x1="46930" y1="4359" x2="46930" y2="4359"/>
                        <a14:foregroundMark x1="47885" y1="8851" x2="47885" y2="8851"/>
                        <a14:foregroundMark x1="47340" y1="11625" x2="47340" y2="11625"/>
                        <a14:foregroundMark x1="46930" y1="13474" x2="46930" y2="13474"/>
                        <a14:foregroundMark x1="45975" y1="15059" x2="45975" y2="15059"/>
                        <a14:foregroundMark x1="49386" y1="14927" x2="49386" y2="14927"/>
                        <a14:foregroundMark x1="45566" y1="13078" x2="45566" y2="13078"/>
                        <a14:foregroundMark x1="44748" y1="11757" x2="44748" y2="11757"/>
                        <a14:foregroundMark x1="45293" y1="13606" x2="45293" y2="13606"/>
                        <a14:foregroundMark x1="45157" y1="16645" x2="45157" y2="16645"/>
                        <a14:backgroundMark x1="43247" y1="5680" x2="43247" y2="5680"/>
                        <a14:backgroundMark x1="43247" y1="5680" x2="43247" y2="5680"/>
                        <a14:backgroundMark x1="40109" y1="9643" x2="40109" y2="9643"/>
                        <a14:backgroundMark x1="59754" y1="5945" x2="59754" y2="5945"/>
                        <a14:backgroundMark x1="58663" y1="8719" x2="58663" y2="8719"/>
                      </a14:backgroundRemoval>
                    </a14:imgEffect>
                  </a14:imgLayer>
                </a14:imgProps>
              </a:ext>
              <a:ext uri="{28A0092B-C50C-407E-A947-70E740481C1C}">
                <a14:useLocalDpi xmlns:a14="http://schemas.microsoft.com/office/drawing/2010/main" val="0"/>
              </a:ext>
            </a:extLst>
          </a:blip>
          <a:srcRect l="36835" t="2245" r="38882" b="75429"/>
          <a:stretch/>
        </xdr:blipFill>
        <xdr:spPr>
          <a:xfrm>
            <a:off x="314329" y="441933"/>
            <a:ext cx="676275" cy="642081"/>
          </a:xfrm>
          <a:prstGeom prst="ellipse">
            <a:avLst/>
          </a:prstGeom>
        </xdr:spPr>
      </xdr:pic>
    </xdr:grpSp>
    <xdr:clientData/>
  </xdr:twoCellAnchor>
  <xdr:twoCellAnchor editAs="absolute">
    <xdr:from>
      <xdr:col>1</xdr:col>
      <xdr:colOff>87509</xdr:colOff>
      <xdr:row>19</xdr:row>
      <xdr:rowOff>49520</xdr:rowOff>
    </xdr:from>
    <xdr:to>
      <xdr:col>1</xdr:col>
      <xdr:colOff>609407</xdr:colOff>
      <xdr:row>22</xdr:row>
      <xdr:rowOff>11040</xdr:rowOff>
    </xdr:to>
    <xdr:grpSp>
      <xdr:nvGrpSpPr>
        <xdr:cNvPr id="72" name="Group 71">
          <a:extLst>
            <a:ext uri="{FF2B5EF4-FFF2-40B4-BE49-F238E27FC236}">
              <a16:creationId xmlns:a16="http://schemas.microsoft.com/office/drawing/2014/main" id="{BC7BAE83-E778-8FDD-D0FF-D415C06FA6C4}"/>
            </a:ext>
          </a:extLst>
        </xdr:cNvPr>
        <xdr:cNvGrpSpPr/>
      </xdr:nvGrpSpPr>
      <xdr:grpSpPr>
        <a:xfrm>
          <a:off x="773309" y="3849995"/>
          <a:ext cx="521898" cy="561595"/>
          <a:chOff x="2302673" y="1322479"/>
          <a:chExt cx="657225" cy="657225"/>
        </a:xfrm>
      </xdr:grpSpPr>
      <xdr:sp macro="" textlink="">
        <xdr:nvSpPr>
          <xdr:cNvPr id="70" name="Oval 69">
            <a:extLst>
              <a:ext uri="{FF2B5EF4-FFF2-40B4-BE49-F238E27FC236}">
                <a16:creationId xmlns:a16="http://schemas.microsoft.com/office/drawing/2014/main" id="{B4DE0C24-DC23-8783-4574-C3925123F118}"/>
              </a:ext>
            </a:extLst>
          </xdr:cNvPr>
          <xdr:cNvSpPr/>
        </xdr:nvSpPr>
        <xdr:spPr>
          <a:xfrm>
            <a:off x="2302673" y="1322479"/>
            <a:ext cx="657225" cy="657225"/>
          </a:xfrm>
          <a:prstGeom prst="ellipse">
            <a:avLst/>
          </a:prstGeom>
          <a:solidFill>
            <a:srgbClr val="4851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1" name="Picture 70">
            <a:extLst>
              <a:ext uri="{FF2B5EF4-FFF2-40B4-BE49-F238E27FC236}">
                <a16:creationId xmlns:a16="http://schemas.microsoft.com/office/drawing/2014/main" id="{F94EE6EE-14E0-0FE8-57FE-0A3A0D05B24A}"/>
              </a:ext>
            </a:extLst>
          </xdr:cNvPr>
          <xdr:cNvPicPr>
            <a:picLocks noChangeAspect="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7743" b="90026" l="22267" r="75467">
                        <a14:foregroundMark x1="39200" y1="7743" x2="39200" y2="7743"/>
                        <a14:foregroundMark x1="36000" y1="10630" x2="36000" y2="10630"/>
                        <a14:foregroundMark x1="34000" y1="12730" x2="34000" y2="12730"/>
                        <a14:foregroundMark x1="32667" y1="14436" x2="32667" y2="14436"/>
                        <a14:foregroundMark x1="30933" y1="15486" x2="30933" y2="15486"/>
                        <a14:backgroundMark x1="65067" y1="26509" x2="65067" y2="26509"/>
                        <a14:backgroundMark x1="30933" y1="23885" x2="30933" y2="23885"/>
                      </a14:backgroundRemoval>
                    </a14:imgEffect>
                  </a14:imgLayer>
                </a14:imgProps>
              </a:ext>
              <a:ext uri="{28A0092B-C50C-407E-A947-70E740481C1C}">
                <a14:useLocalDpi xmlns:a14="http://schemas.microsoft.com/office/drawing/2010/main" val="0"/>
              </a:ext>
            </a:extLst>
          </a:blip>
          <a:srcRect l="21131" t="3779" r="37027" b="54278"/>
          <a:stretch/>
        </xdr:blipFill>
        <xdr:spPr>
          <a:xfrm>
            <a:off x="2316960" y="1330972"/>
            <a:ext cx="628651" cy="640239"/>
          </a:xfrm>
          <a:prstGeom prst="ellipse">
            <a:avLst/>
          </a:prstGeom>
        </xdr:spPr>
      </xdr:pic>
    </xdr:grpSp>
    <xdr:clientData/>
  </xdr:twoCellAnchor>
  <xdr:twoCellAnchor editAs="absolute">
    <xdr:from>
      <xdr:col>17</xdr:col>
      <xdr:colOff>96791</xdr:colOff>
      <xdr:row>8</xdr:row>
      <xdr:rowOff>5474</xdr:rowOff>
    </xdr:from>
    <xdr:to>
      <xdr:col>21</xdr:col>
      <xdr:colOff>110640</xdr:colOff>
      <xdr:row>27</xdr:row>
      <xdr:rowOff>111928</xdr:rowOff>
    </xdr:to>
    <xdr:grpSp>
      <xdr:nvGrpSpPr>
        <xdr:cNvPr id="97" name="Group 96">
          <a:extLst>
            <a:ext uri="{FF2B5EF4-FFF2-40B4-BE49-F238E27FC236}">
              <a16:creationId xmlns:a16="http://schemas.microsoft.com/office/drawing/2014/main" id="{D6C9166A-8DBD-9F0B-8C3C-CB26A1C2DDCA}"/>
            </a:ext>
          </a:extLst>
        </xdr:cNvPr>
        <xdr:cNvGrpSpPr/>
      </xdr:nvGrpSpPr>
      <xdr:grpSpPr>
        <a:xfrm>
          <a:off x="11755391" y="1605674"/>
          <a:ext cx="2757049" cy="3906929"/>
          <a:chOff x="11344275" y="1990725"/>
          <a:chExt cx="2705099" cy="3562350"/>
        </a:xfrm>
      </xdr:grpSpPr>
      <xdr:sp macro="" textlink="">
        <xdr:nvSpPr>
          <xdr:cNvPr id="74" name="Rectangle: Rounded Corners 73">
            <a:extLst>
              <a:ext uri="{FF2B5EF4-FFF2-40B4-BE49-F238E27FC236}">
                <a16:creationId xmlns:a16="http://schemas.microsoft.com/office/drawing/2014/main" id="{28AFA8EE-DE6A-D204-1932-9294000A13AB}"/>
              </a:ext>
            </a:extLst>
          </xdr:cNvPr>
          <xdr:cNvSpPr/>
        </xdr:nvSpPr>
        <xdr:spPr>
          <a:xfrm>
            <a:off x="11553824" y="1990725"/>
            <a:ext cx="2200275" cy="3562350"/>
          </a:xfrm>
          <a:prstGeom prst="roundRect">
            <a:avLst/>
          </a:prstGeom>
          <a:solidFill>
            <a:srgbClr val="EAEA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6" name="Chart 75">
            <a:extLst>
              <a:ext uri="{FF2B5EF4-FFF2-40B4-BE49-F238E27FC236}">
                <a16:creationId xmlns:a16="http://schemas.microsoft.com/office/drawing/2014/main" id="{E8564F09-7006-470A-B110-3B3C8B94F212}"/>
              </a:ext>
            </a:extLst>
          </xdr:cNvPr>
          <xdr:cNvGraphicFramePr>
            <a:graphicFrameLocks/>
          </xdr:cNvGraphicFramePr>
        </xdr:nvGraphicFramePr>
        <xdr:xfrm>
          <a:off x="11582400" y="2152650"/>
          <a:ext cx="1133475" cy="1200150"/>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91" name="Group 90">
            <a:extLst>
              <a:ext uri="{FF2B5EF4-FFF2-40B4-BE49-F238E27FC236}">
                <a16:creationId xmlns:a16="http://schemas.microsoft.com/office/drawing/2014/main" id="{168F6B77-568A-E5C0-A0A9-A637E576AC8D}"/>
              </a:ext>
            </a:extLst>
          </xdr:cNvPr>
          <xdr:cNvGrpSpPr/>
        </xdr:nvGrpSpPr>
        <xdr:grpSpPr>
          <a:xfrm>
            <a:off x="13154025" y="2162175"/>
            <a:ext cx="695325" cy="1066803"/>
            <a:chOff x="12639675" y="2124075"/>
            <a:chExt cx="695325" cy="1066803"/>
          </a:xfrm>
        </xdr:grpSpPr>
        <xdr:sp macro="" textlink="goo!N4">
          <xdr:nvSpPr>
            <xdr:cNvPr id="78" name="TextBox 77">
              <a:extLst>
                <a:ext uri="{FF2B5EF4-FFF2-40B4-BE49-F238E27FC236}">
                  <a16:creationId xmlns:a16="http://schemas.microsoft.com/office/drawing/2014/main" id="{88B411B1-B025-41F4-8D23-F6E4A6AC2318}"/>
                </a:ext>
              </a:extLst>
            </xdr:cNvPr>
            <xdr:cNvSpPr txBox="1"/>
          </xdr:nvSpPr>
          <xdr:spPr>
            <a:xfrm>
              <a:off x="12639675" y="2124075"/>
              <a:ext cx="589094"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11D503-23DA-4D17-929C-019801FB0751}" type="TxLink">
                <a:rPr lang="en-US" sz="1000" b="0" i="0" u="none" strike="noStrike">
                  <a:solidFill>
                    <a:srgbClr val="000000"/>
                  </a:solidFill>
                  <a:latin typeface="Arial Rounded MT Bold"/>
                </a:rPr>
                <a:pPr/>
                <a:t>Close</a:t>
              </a:fld>
              <a:endParaRPr lang="en-US" sz="1800">
                <a:solidFill>
                  <a:schemeClr val="bg1"/>
                </a:solidFill>
                <a:latin typeface="Arial Rounded MT Bold" panose="020F0704030504030204" pitchFamily="34" charset="0"/>
              </a:endParaRPr>
            </a:p>
          </xdr:txBody>
        </xdr:sp>
        <xdr:sp macro="" textlink="goo!N6">
          <xdr:nvSpPr>
            <xdr:cNvPr id="80" name="TextBox 79">
              <a:extLst>
                <a:ext uri="{FF2B5EF4-FFF2-40B4-BE49-F238E27FC236}">
                  <a16:creationId xmlns:a16="http://schemas.microsoft.com/office/drawing/2014/main" id="{D3DF7736-C6B0-4740-BE8E-4A64B5ADF7ED}"/>
                </a:ext>
              </a:extLst>
            </xdr:cNvPr>
            <xdr:cNvSpPr txBox="1"/>
          </xdr:nvSpPr>
          <xdr:spPr>
            <a:xfrm>
              <a:off x="12639675" y="2876550"/>
              <a:ext cx="695325"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B76DFB-4B36-40DD-9D85-ED222FC49471}" type="TxLink">
                <a:rPr lang="en-US" sz="1000" b="0" i="0" u="none" strike="noStrike">
                  <a:solidFill>
                    <a:srgbClr val="000000"/>
                  </a:solidFill>
                  <a:latin typeface="Arial Rounded MT Bold"/>
                </a:rPr>
                <a:pPr/>
                <a:t>Regular</a:t>
              </a:fld>
              <a:endParaRPr lang="en-US" sz="1800">
                <a:solidFill>
                  <a:schemeClr val="bg1"/>
                </a:solidFill>
                <a:latin typeface="Arial Rounded MT Bold" panose="020F0704030504030204" pitchFamily="34" charset="0"/>
              </a:endParaRPr>
            </a:p>
          </xdr:txBody>
        </xdr:sp>
        <xdr:sp macro="" textlink="goo!N5">
          <xdr:nvSpPr>
            <xdr:cNvPr id="82" name="TextBox 81">
              <a:extLst>
                <a:ext uri="{FF2B5EF4-FFF2-40B4-BE49-F238E27FC236}">
                  <a16:creationId xmlns:a16="http://schemas.microsoft.com/office/drawing/2014/main" id="{14547D28-D12B-4904-84C5-7A78486F998C}"/>
                </a:ext>
              </a:extLst>
            </xdr:cNvPr>
            <xdr:cNvSpPr txBox="1"/>
          </xdr:nvSpPr>
          <xdr:spPr>
            <a:xfrm>
              <a:off x="12639675" y="2500313"/>
              <a:ext cx="589094"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608CD1-A424-4472-93B7-7A1406221F7D}" type="TxLink">
                <a:rPr lang="en-US" sz="1000" b="0" i="0" u="none" strike="noStrike">
                  <a:solidFill>
                    <a:srgbClr val="000000"/>
                  </a:solidFill>
                  <a:latin typeface="Arial Rounded MT Bold"/>
                </a:rPr>
                <a:pPr/>
                <a:t>Far</a:t>
              </a:fld>
              <a:endParaRPr lang="en-US" sz="1800">
                <a:solidFill>
                  <a:schemeClr val="bg1"/>
                </a:solidFill>
                <a:latin typeface="Arial Rounded MT Bold" panose="020F0704030504030204" pitchFamily="34" charset="0"/>
              </a:endParaRPr>
            </a:p>
          </xdr:txBody>
        </xdr:sp>
      </xdr:grpSp>
      <xdr:grpSp>
        <xdr:nvGrpSpPr>
          <xdr:cNvPr id="90" name="Group 89">
            <a:extLst>
              <a:ext uri="{FF2B5EF4-FFF2-40B4-BE49-F238E27FC236}">
                <a16:creationId xmlns:a16="http://schemas.microsoft.com/office/drawing/2014/main" id="{8D3FD458-8807-6191-766A-6D2CBC28A0C3}"/>
              </a:ext>
            </a:extLst>
          </xdr:cNvPr>
          <xdr:cNvGrpSpPr/>
        </xdr:nvGrpSpPr>
        <xdr:grpSpPr>
          <a:xfrm>
            <a:off x="12658724" y="2162175"/>
            <a:ext cx="428626" cy="1057278"/>
            <a:chOff x="13192124" y="2105025"/>
            <a:chExt cx="428626" cy="1057278"/>
          </a:xfrm>
        </xdr:grpSpPr>
        <xdr:sp macro="" textlink="goo!O4">
          <xdr:nvSpPr>
            <xdr:cNvPr id="84" name="TextBox 83">
              <a:extLst>
                <a:ext uri="{FF2B5EF4-FFF2-40B4-BE49-F238E27FC236}">
                  <a16:creationId xmlns:a16="http://schemas.microsoft.com/office/drawing/2014/main" id="{839955DC-AD8B-4BC0-8591-4026F24EF7DC}"/>
                </a:ext>
              </a:extLst>
            </xdr:cNvPr>
            <xdr:cNvSpPr txBox="1"/>
          </xdr:nvSpPr>
          <xdr:spPr>
            <a:xfrm>
              <a:off x="13192124" y="2105025"/>
              <a:ext cx="428626"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70DB71-7857-40E4-8309-E1758E789904}" type="TxLink">
                <a:rPr lang="en-US" sz="1200" b="0" i="0" u="none" strike="noStrike">
                  <a:solidFill>
                    <a:srgbClr val="000000"/>
                  </a:solidFill>
                  <a:latin typeface="Arial Rounded MT Bold"/>
                </a:rPr>
                <a:pPr algn="ctr"/>
                <a:t>-</a:t>
              </a:fld>
              <a:endParaRPr lang="en-US" sz="1800">
                <a:solidFill>
                  <a:schemeClr val="bg1"/>
                </a:solidFill>
                <a:latin typeface="Arial Rounded MT Bold" panose="020F0704030504030204" pitchFamily="34" charset="0"/>
              </a:endParaRPr>
            </a:p>
          </xdr:txBody>
        </xdr:sp>
        <xdr:sp macro="" textlink="goo!O6">
          <xdr:nvSpPr>
            <xdr:cNvPr id="87" name="TextBox 86">
              <a:extLst>
                <a:ext uri="{FF2B5EF4-FFF2-40B4-BE49-F238E27FC236}">
                  <a16:creationId xmlns:a16="http://schemas.microsoft.com/office/drawing/2014/main" id="{1878A980-F00E-453C-A154-2CDB5461AF2E}"/>
                </a:ext>
              </a:extLst>
            </xdr:cNvPr>
            <xdr:cNvSpPr txBox="1"/>
          </xdr:nvSpPr>
          <xdr:spPr>
            <a:xfrm>
              <a:off x="13211174" y="2847975"/>
              <a:ext cx="390526"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818323-9BA7-4A8E-84DA-E6FD4549DE52}" type="TxLink">
                <a:rPr lang="en-US" sz="1200" b="0" i="0" u="none" strike="noStrike">
                  <a:solidFill>
                    <a:srgbClr val="000000"/>
                  </a:solidFill>
                  <a:latin typeface="Arial Rounded MT Bold"/>
                </a:rPr>
                <a:pPr algn="ctr"/>
                <a:t>1</a:t>
              </a:fld>
              <a:endParaRPr lang="en-US" sz="1800">
                <a:solidFill>
                  <a:schemeClr val="bg1"/>
                </a:solidFill>
                <a:latin typeface="Arial Rounded MT Bold" panose="020F0704030504030204" pitchFamily="34" charset="0"/>
              </a:endParaRPr>
            </a:p>
          </xdr:txBody>
        </xdr:sp>
        <xdr:sp macro="" textlink="goo!O5">
          <xdr:nvSpPr>
            <xdr:cNvPr id="89" name="TextBox 88">
              <a:extLst>
                <a:ext uri="{FF2B5EF4-FFF2-40B4-BE49-F238E27FC236}">
                  <a16:creationId xmlns:a16="http://schemas.microsoft.com/office/drawing/2014/main" id="{B71C968D-35B4-4625-9696-90C4BB49B41E}"/>
                </a:ext>
              </a:extLst>
            </xdr:cNvPr>
            <xdr:cNvSpPr txBox="1"/>
          </xdr:nvSpPr>
          <xdr:spPr>
            <a:xfrm>
              <a:off x="13192124" y="2476500"/>
              <a:ext cx="428626" cy="314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4CDBDB-BACF-4A22-AFDC-73A19DCA7B1D}" type="TxLink">
                <a:rPr lang="en-US" sz="1200" b="0" i="0" u="none" strike="noStrike">
                  <a:solidFill>
                    <a:srgbClr val="000000"/>
                  </a:solidFill>
                  <a:latin typeface="Arial Rounded MT Bold"/>
                </a:rPr>
                <a:pPr algn="ctr"/>
                <a:t>3</a:t>
              </a:fld>
              <a:endParaRPr lang="en-US" sz="1800">
                <a:solidFill>
                  <a:schemeClr val="bg1"/>
                </a:solidFill>
                <a:latin typeface="Arial Rounded MT Bold" panose="020F0704030504030204" pitchFamily="34" charset="0"/>
              </a:endParaRPr>
            </a:p>
          </xdr:txBody>
        </xdr:sp>
      </xdr:grpSp>
      <xdr:graphicFrame macro="">
        <xdr:nvGraphicFramePr>
          <xdr:cNvPr id="92" name="Chart 91">
            <a:extLst>
              <a:ext uri="{FF2B5EF4-FFF2-40B4-BE49-F238E27FC236}">
                <a16:creationId xmlns:a16="http://schemas.microsoft.com/office/drawing/2014/main" id="{F8363051-87AA-4AED-A0C2-4552C6C28A27}"/>
              </a:ext>
            </a:extLst>
          </xdr:cNvPr>
          <xdr:cNvGraphicFramePr>
            <a:graphicFrameLocks/>
          </xdr:cNvGraphicFramePr>
        </xdr:nvGraphicFramePr>
        <xdr:xfrm>
          <a:off x="11344275" y="3943349"/>
          <a:ext cx="2705099" cy="148589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94" name="TextBox 93">
            <a:extLst>
              <a:ext uri="{FF2B5EF4-FFF2-40B4-BE49-F238E27FC236}">
                <a16:creationId xmlns:a16="http://schemas.microsoft.com/office/drawing/2014/main" id="{8B80E63F-26FB-4B7A-833F-64C303B8F514}"/>
              </a:ext>
            </a:extLst>
          </xdr:cNvPr>
          <xdr:cNvSpPr txBox="1"/>
        </xdr:nvSpPr>
        <xdr:spPr>
          <a:xfrm>
            <a:off x="11544299" y="3590925"/>
            <a:ext cx="210502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8515F"/>
                </a:solidFill>
                <a:latin typeface="Arial Rounded MT Bold" panose="020F0704030504030204" pitchFamily="34" charset="0"/>
              </a:rPr>
              <a:t>I </a:t>
            </a:r>
            <a:r>
              <a:rPr lang="en-US" sz="1000">
                <a:latin typeface="Arial Rounded MT Bold" panose="020F0704030504030204" pitchFamily="34" charset="0"/>
              </a:rPr>
              <a:t>Driver</a:t>
            </a:r>
            <a:r>
              <a:rPr lang="en-US" sz="1000" baseline="0">
                <a:latin typeface="Arial Rounded MT Bold" panose="020F0704030504030204" pitchFamily="34" charset="0"/>
              </a:rPr>
              <a:t> &amp; </a:t>
            </a:r>
            <a:r>
              <a:rPr lang="en-US" sz="1400" b="1" baseline="0">
                <a:solidFill>
                  <a:srgbClr val="ECCD59"/>
                </a:solidFill>
                <a:latin typeface="Arial Rounded MT Bold" panose="020F0704030504030204" pitchFamily="34" charset="0"/>
              </a:rPr>
              <a:t>I </a:t>
            </a:r>
            <a:r>
              <a:rPr lang="en-US" sz="1000" baseline="0">
                <a:latin typeface="Arial Rounded MT Bold" panose="020F0704030504030204" pitchFamily="34" charset="0"/>
              </a:rPr>
              <a:t>Buddy Income Per Trip</a:t>
            </a:r>
            <a:endParaRPr lang="en-US" sz="1000">
              <a:latin typeface="Arial Rounded MT Bold" panose="020F0704030504030204" pitchFamily="34" charset="0"/>
            </a:endParaRPr>
          </a:p>
        </xdr:txBody>
      </xdr:sp>
    </xdr:grpSp>
    <xdr:clientData/>
  </xdr:twoCellAnchor>
  <xdr:twoCellAnchor editAs="absolute">
    <xdr:from>
      <xdr:col>17</xdr:col>
      <xdr:colOff>329783</xdr:colOff>
      <xdr:row>27</xdr:row>
      <xdr:rowOff>143264</xdr:rowOff>
    </xdr:from>
    <xdr:to>
      <xdr:col>20</xdr:col>
      <xdr:colOff>524617</xdr:colOff>
      <xdr:row>36</xdr:row>
      <xdr:rowOff>150258</xdr:rowOff>
    </xdr:to>
    <xdr:grpSp>
      <xdr:nvGrpSpPr>
        <xdr:cNvPr id="102" name="Group 101">
          <a:extLst>
            <a:ext uri="{FF2B5EF4-FFF2-40B4-BE49-F238E27FC236}">
              <a16:creationId xmlns:a16="http://schemas.microsoft.com/office/drawing/2014/main" id="{151B6516-3916-4D8D-D286-D49938F7096F}"/>
            </a:ext>
          </a:extLst>
        </xdr:cNvPr>
        <xdr:cNvGrpSpPr/>
      </xdr:nvGrpSpPr>
      <xdr:grpSpPr>
        <a:xfrm>
          <a:off x="11988383" y="5543939"/>
          <a:ext cx="2252234" cy="1807219"/>
          <a:chOff x="11534777" y="5114922"/>
          <a:chExt cx="2209796" cy="1647828"/>
        </a:xfrm>
      </xdr:grpSpPr>
      <xdr:grpSp>
        <xdr:nvGrpSpPr>
          <xdr:cNvPr id="99" name="Group 98">
            <a:extLst>
              <a:ext uri="{FF2B5EF4-FFF2-40B4-BE49-F238E27FC236}">
                <a16:creationId xmlns:a16="http://schemas.microsoft.com/office/drawing/2014/main" id="{EA23E9E8-6049-4430-F809-F7C075AD9F42}"/>
              </a:ext>
            </a:extLst>
          </xdr:cNvPr>
          <xdr:cNvGrpSpPr/>
        </xdr:nvGrpSpPr>
        <xdr:grpSpPr>
          <a:xfrm>
            <a:off x="11534777" y="5143497"/>
            <a:ext cx="2209796" cy="1619253"/>
            <a:chOff x="11534777" y="5143497"/>
            <a:chExt cx="2209796" cy="1619253"/>
          </a:xfrm>
        </xdr:grpSpPr>
        <xdr:sp macro="" textlink="">
          <xdr:nvSpPr>
            <xdr:cNvPr id="96" name="Rectangle: Rounded Corners 95">
              <a:extLst>
                <a:ext uri="{FF2B5EF4-FFF2-40B4-BE49-F238E27FC236}">
                  <a16:creationId xmlns:a16="http://schemas.microsoft.com/office/drawing/2014/main" id="{789C8E57-83A2-4069-B136-949805159838}"/>
                </a:ext>
              </a:extLst>
            </xdr:cNvPr>
            <xdr:cNvSpPr/>
          </xdr:nvSpPr>
          <xdr:spPr>
            <a:xfrm>
              <a:off x="11534777" y="5143497"/>
              <a:ext cx="2209796" cy="1619253"/>
            </a:xfrm>
            <a:prstGeom prst="roundRect">
              <a:avLst/>
            </a:prstGeom>
            <a:solidFill>
              <a:srgbClr val="EAEA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8" name="Chart 97">
              <a:extLst>
                <a:ext uri="{FF2B5EF4-FFF2-40B4-BE49-F238E27FC236}">
                  <a16:creationId xmlns:a16="http://schemas.microsoft.com/office/drawing/2014/main" id="{132114E7-5DFB-41DA-80E6-43F99C158260}"/>
                </a:ext>
              </a:extLst>
            </xdr:cNvPr>
            <xdr:cNvGraphicFramePr>
              <a:graphicFrameLocks/>
            </xdr:cNvGraphicFramePr>
          </xdr:nvGraphicFramePr>
          <xdr:xfrm>
            <a:off x="11549063" y="5210173"/>
            <a:ext cx="2181225" cy="1485901"/>
          </xdr:xfrm>
          <a:graphic>
            <a:graphicData uri="http://schemas.openxmlformats.org/drawingml/2006/chart">
              <c:chart xmlns:c="http://schemas.openxmlformats.org/drawingml/2006/chart" xmlns:r="http://schemas.openxmlformats.org/officeDocument/2006/relationships" r:id="rId11"/>
            </a:graphicData>
          </a:graphic>
        </xdr:graphicFrame>
      </xdr:grpSp>
      <xdr:sp macro="" textlink="">
        <xdr:nvSpPr>
          <xdr:cNvPr id="101" name="TextBox 100">
            <a:extLst>
              <a:ext uri="{FF2B5EF4-FFF2-40B4-BE49-F238E27FC236}">
                <a16:creationId xmlns:a16="http://schemas.microsoft.com/office/drawing/2014/main" id="{7EC3999A-FB6B-4456-8719-B3511CDB25AE}"/>
              </a:ext>
            </a:extLst>
          </xdr:cNvPr>
          <xdr:cNvSpPr txBox="1"/>
        </xdr:nvSpPr>
        <xdr:spPr>
          <a:xfrm>
            <a:off x="12249152" y="5114922"/>
            <a:ext cx="1057273"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Rounded MT Bold" panose="020F0704030504030204" pitchFamily="34" charset="0"/>
              </a:rPr>
              <a:t>Cargo</a:t>
            </a:r>
            <a:r>
              <a:rPr lang="en-US" sz="1100" baseline="0">
                <a:latin typeface="Arial Rounded MT Bold" panose="020F0704030504030204" pitchFamily="34" charset="0"/>
              </a:rPr>
              <a:t> Type</a:t>
            </a:r>
            <a:endParaRPr lang="en-US" sz="1100">
              <a:latin typeface="Arial Rounded MT Bold" panose="020F0704030504030204" pitchFamily="34" charset="0"/>
            </a:endParaRPr>
          </a:p>
        </xdr:txBody>
      </xdr:sp>
    </xdr:grpSp>
    <xdr:clientData/>
  </xdr:twoCellAnchor>
  <xdr:twoCellAnchor editAs="absolute">
    <xdr:from>
      <xdr:col>4</xdr:col>
      <xdr:colOff>653675</xdr:colOff>
      <xdr:row>13</xdr:row>
      <xdr:rowOff>8194</xdr:rowOff>
    </xdr:from>
    <xdr:to>
      <xdr:col>6</xdr:col>
      <xdr:colOff>495561</xdr:colOff>
      <xdr:row>14</xdr:row>
      <xdr:rowOff>90220</xdr:rowOff>
    </xdr:to>
    <xdr:sp macro="" textlink="goo!P11">
      <xdr:nvSpPr>
        <xdr:cNvPr id="104" name="TextBox 103">
          <a:extLst>
            <a:ext uri="{FF2B5EF4-FFF2-40B4-BE49-F238E27FC236}">
              <a16:creationId xmlns:a16="http://schemas.microsoft.com/office/drawing/2014/main" id="{6E4781E3-78C4-477E-B847-1CCAF4EEE61F}"/>
            </a:ext>
          </a:extLst>
        </xdr:cNvPr>
        <xdr:cNvSpPr txBox="1"/>
      </xdr:nvSpPr>
      <xdr:spPr>
        <a:xfrm>
          <a:off x="3396875" y="2608519"/>
          <a:ext cx="1213486"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7DEFA1-A360-447E-B221-C7A7FFACF512}" type="TxLink">
            <a:rPr lang="en-US" sz="2000" b="0" i="0" u="none" strike="noStrike">
              <a:solidFill>
                <a:srgbClr val="000000"/>
              </a:solidFill>
              <a:latin typeface="Arial Rounded MT Bold"/>
            </a:rPr>
            <a:pPr algn="l"/>
            <a:t>$4,000 </a:t>
          </a:fld>
          <a:endParaRPr lang="en-US" sz="1800">
            <a:latin typeface="Arial Rounded MT Bold" panose="020F0704030504030204" pitchFamily="34" charset="0"/>
          </a:endParaRPr>
        </a:p>
      </xdr:txBody>
    </xdr:sp>
    <xdr:clientData/>
  </xdr:twoCellAnchor>
  <xdr:twoCellAnchor editAs="absolute">
    <xdr:from>
      <xdr:col>4</xdr:col>
      <xdr:colOff>643967</xdr:colOff>
      <xdr:row>11</xdr:row>
      <xdr:rowOff>73961</xdr:rowOff>
    </xdr:from>
    <xdr:to>
      <xdr:col>6</xdr:col>
      <xdr:colOff>514977</xdr:colOff>
      <xdr:row>12</xdr:row>
      <xdr:rowOff>155987</xdr:rowOff>
    </xdr:to>
    <xdr:sp macro="" textlink="">
      <xdr:nvSpPr>
        <xdr:cNvPr id="106" name="TextBox 105">
          <a:extLst>
            <a:ext uri="{FF2B5EF4-FFF2-40B4-BE49-F238E27FC236}">
              <a16:creationId xmlns:a16="http://schemas.microsoft.com/office/drawing/2014/main" id="{A57CA034-33BA-44E3-A16D-8FFD3F52A68D}"/>
            </a:ext>
          </a:extLst>
        </xdr:cNvPr>
        <xdr:cNvSpPr txBox="1"/>
      </xdr:nvSpPr>
      <xdr:spPr>
        <a:xfrm>
          <a:off x="3387167" y="2274236"/>
          <a:ext cx="1242610"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75000"/>
                </a:schemeClr>
              </a:solidFill>
              <a:latin typeface="Arial Rounded MT Bold" panose="020F0704030504030204" pitchFamily="34" charset="0"/>
            </a:rPr>
            <a:t>Total Expenses</a:t>
          </a:r>
        </a:p>
      </xdr:txBody>
    </xdr:sp>
    <xdr:clientData/>
  </xdr:twoCellAnchor>
  <xdr:twoCellAnchor editAs="absolute">
    <xdr:from>
      <xdr:col>4</xdr:col>
      <xdr:colOff>634259</xdr:colOff>
      <xdr:row>15</xdr:row>
      <xdr:rowOff>15554</xdr:rowOff>
    </xdr:from>
    <xdr:to>
      <xdr:col>6</xdr:col>
      <xdr:colOff>534393</xdr:colOff>
      <xdr:row>16</xdr:row>
      <xdr:rowOff>160258</xdr:rowOff>
    </xdr:to>
    <xdr:sp macro="" textlink="goo!P11">
      <xdr:nvSpPr>
        <xdr:cNvPr id="108" name="TextBox 107">
          <a:extLst>
            <a:ext uri="{FF2B5EF4-FFF2-40B4-BE49-F238E27FC236}">
              <a16:creationId xmlns:a16="http://schemas.microsoft.com/office/drawing/2014/main" id="{F090049D-83FB-446E-AEE0-EFED08292457}"/>
            </a:ext>
          </a:extLst>
        </xdr:cNvPr>
        <xdr:cNvSpPr txBox="1"/>
      </xdr:nvSpPr>
      <xdr:spPr>
        <a:xfrm>
          <a:off x="3377459" y="3015929"/>
          <a:ext cx="1271734" cy="344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2"/>
              </a:solidFill>
              <a:latin typeface="Arial Rounded MT Bold" panose="020F0704030504030204" pitchFamily="34" charset="0"/>
            </a:rPr>
            <a:t>American</a:t>
          </a:r>
          <a:r>
            <a:rPr lang="en-US" sz="1050" baseline="0">
              <a:solidFill>
                <a:schemeClr val="bg2"/>
              </a:solidFill>
              <a:latin typeface="Arial Rounded MT Bold" panose="020F0704030504030204" pitchFamily="34" charset="0"/>
            </a:rPr>
            <a:t> Dollar</a:t>
          </a:r>
          <a:endParaRPr lang="en-US" sz="1050">
            <a:solidFill>
              <a:schemeClr val="bg2"/>
            </a:solidFill>
            <a:latin typeface="Arial Rounded MT Bold" panose="020F0704030504030204" pitchFamily="34" charset="0"/>
          </a:endParaRPr>
        </a:p>
      </xdr:txBody>
    </xdr:sp>
    <xdr:clientData/>
  </xdr:twoCellAnchor>
  <xdr:twoCellAnchor editAs="absolute">
    <xdr:from>
      <xdr:col>8</xdr:col>
      <xdr:colOff>560737</xdr:colOff>
      <xdr:row>11</xdr:row>
      <xdr:rowOff>73961</xdr:rowOff>
    </xdr:from>
    <xdr:to>
      <xdr:col>10</xdr:col>
      <xdr:colOff>431747</xdr:colOff>
      <xdr:row>12</xdr:row>
      <xdr:rowOff>155987</xdr:rowOff>
    </xdr:to>
    <xdr:sp macro="" textlink="">
      <xdr:nvSpPr>
        <xdr:cNvPr id="110" name="TextBox 109">
          <a:extLst>
            <a:ext uri="{FF2B5EF4-FFF2-40B4-BE49-F238E27FC236}">
              <a16:creationId xmlns:a16="http://schemas.microsoft.com/office/drawing/2014/main" id="{3D732264-A758-45AA-B90A-1339C777C431}"/>
            </a:ext>
          </a:extLst>
        </xdr:cNvPr>
        <xdr:cNvSpPr txBox="1"/>
      </xdr:nvSpPr>
      <xdr:spPr>
        <a:xfrm>
          <a:off x="6047137" y="2274236"/>
          <a:ext cx="1242610"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75000"/>
                </a:schemeClr>
              </a:solidFill>
              <a:latin typeface="Arial Rounded MT Bold" panose="020F0704030504030204" pitchFamily="34" charset="0"/>
            </a:rPr>
            <a:t>Total Salaries</a:t>
          </a:r>
        </a:p>
      </xdr:txBody>
    </xdr:sp>
    <xdr:clientData/>
  </xdr:twoCellAnchor>
  <xdr:twoCellAnchor editAs="absolute">
    <xdr:from>
      <xdr:col>12</xdr:col>
      <xdr:colOff>535755</xdr:colOff>
      <xdr:row>11</xdr:row>
      <xdr:rowOff>73961</xdr:rowOff>
    </xdr:from>
    <xdr:to>
      <xdr:col>14</xdr:col>
      <xdr:colOff>406765</xdr:colOff>
      <xdr:row>12</xdr:row>
      <xdr:rowOff>155987</xdr:rowOff>
    </xdr:to>
    <xdr:sp macro="" textlink="">
      <xdr:nvSpPr>
        <xdr:cNvPr id="112" name="TextBox 111">
          <a:extLst>
            <a:ext uri="{FF2B5EF4-FFF2-40B4-BE49-F238E27FC236}">
              <a16:creationId xmlns:a16="http://schemas.microsoft.com/office/drawing/2014/main" id="{6A2E7C69-3CEA-4E85-B7F8-7C900F12E180}"/>
            </a:ext>
          </a:extLst>
        </xdr:cNvPr>
        <xdr:cNvSpPr txBox="1"/>
      </xdr:nvSpPr>
      <xdr:spPr>
        <a:xfrm>
          <a:off x="8765355" y="2274236"/>
          <a:ext cx="1242610"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75000"/>
                </a:schemeClr>
              </a:solidFill>
              <a:latin typeface="Arial Rounded MT Bold" panose="020F0704030504030204" pitchFamily="34" charset="0"/>
            </a:rPr>
            <a:t>Total Wages</a:t>
          </a:r>
        </a:p>
      </xdr:txBody>
    </xdr:sp>
    <xdr:clientData/>
  </xdr:twoCellAnchor>
  <xdr:twoCellAnchor editAs="absolute">
    <xdr:from>
      <xdr:col>12</xdr:col>
      <xdr:colOff>564879</xdr:colOff>
      <xdr:row>15</xdr:row>
      <xdr:rowOff>15554</xdr:rowOff>
    </xdr:from>
    <xdr:to>
      <xdr:col>14</xdr:col>
      <xdr:colOff>465013</xdr:colOff>
      <xdr:row>16</xdr:row>
      <xdr:rowOff>160258</xdr:rowOff>
    </xdr:to>
    <xdr:sp macro="" textlink="goo!P11">
      <xdr:nvSpPr>
        <xdr:cNvPr id="114" name="TextBox 113">
          <a:extLst>
            <a:ext uri="{FF2B5EF4-FFF2-40B4-BE49-F238E27FC236}">
              <a16:creationId xmlns:a16="http://schemas.microsoft.com/office/drawing/2014/main" id="{94C098C3-CACE-4812-97EE-6D5219ACF32E}"/>
            </a:ext>
          </a:extLst>
        </xdr:cNvPr>
        <xdr:cNvSpPr txBox="1"/>
      </xdr:nvSpPr>
      <xdr:spPr>
        <a:xfrm>
          <a:off x="8794479" y="3015929"/>
          <a:ext cx="1271734" cy="344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2"/>
              </a:solidFill>
              <a:latin typeface="Arial Rounded MT Bold" panose="020F0704030504030204" pitchFamily="34" charset="0"/>
            </a:rPr>
            <a:t>American</a:t>
          </a:r>
          <a:r>
            <a:rPr lang="en-US" sz="1050" baseline="0">
              <a:solidFill>
                <a:schemeClr val="bg2"/>
              </a:solidFill>
              <a:latin typeface="Arial Rounded MT Bold" panose="020F0704030504030204" pitchFamily="34" charset="0"/>
            </a:rPr>
            <a:t> Dollar</a:t>
          </a:r>
          <a:endParaRPr lang="en-US" sz="1050">
            <a:solidFill>
              <a:schemeClr val="bg2"/>
            </a:solidFill>
            <a:latin typeface="Arial Rounded MT Bold" panose="020F0704030504030204" pitchFamily="34" charset="0"/>
          </a:endParaRPr>
        </a:p>
      </xdr:txBody>
    </xdr:sp>
    <xdr:clientData/>
  </xdr:twoCellAnchor>
  <xdr:twoCellAnchor editAs="absolute">
    <xdr:from>
      <xdr:col>8</xdr:col>
      <xdr:colOff>560737</xdr:colOff>
      <xdr:row>15</xdr:row>
      <xdr:rowOff>15554</xdr:rowOff>
    </xdr:from>
    <xdr:to>
      <xdr:col>10</xdr:col>
      <xdr:colOff>460871</xdr:colOff>
      <xdr:row>16</xdr:row>
      <xdr:rowOff>160258</xdr:rowOff>
    </xdr:to>
    <xdr:sp macro="" textlink="goo!P11">
      <xdr:nvSpPr>
        <xdr:cNvPr id="116" name="TextBox 115">
          <a:extLst>
            <a:ext uri="{FF2B5EF4-FFF2-40B4-BE49-F238E27FC236}">
              <a16:creationId xmlns:a16="http://schemas.microsoft.com/office/drawing/2014/main" id="{AAC0653B-7EF9-4FD5-8B9A-323EA5C76C59}"/>
            </a:ext>
          </a:extLst>
        </xdr:cNvPr>
        <xdr:cNvSpPr txBox="1"/>
      </xdr:nvSpPr>
      <xdr:spPr>
        <a:xfrm>
          <a:off x="6047137" y="3015929"/>
          <a:ext cx="1271734" cy="344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2"/>
              </a:solidFill>
              <a:latin typeface="Arial Rounded MT Bold" panose="020F0704030504030204" pitchFamily="34" charset="0"/>
            </a:rPr>
            <a:t>American</a:t>
          </a:r>
          <a:r>
            <a:rPr lang="en-US" sz="1050" baseline="0">
              <a:solidFill>
                <a:schemeClr val="bg2"/>
              </a:solidFill>
              <a:latin typeface="Arial Rounded MT Bold" panose="020F0704030504030204" pitchFamily="34" charset="0"/>
            </a:rPr>
            <a:t> Dollar</a:t>
          </a:r>
          <a:endParaRPr lang="en-US" sz="1050">
            <a:solidFill>
              <a:schemeClr val="bg2"/>
            </a:solidFill>
            <a:latin typeface="Arial Rounded MT Bold" panose="020F0704030504030204" pitchFamily="34" charset="0"/>
          </a:endParaRPr>
        </a:p>
      </xdr:txBody>
    </xdr:sp>
    <xdr:clientData/>
  </xdr:twoCellAnchor>
  <xdr:twoCellAnchor editAs="absolute">
    <xdr:from>
      <xdr:col>8</xdr:col>
      <xdr:colOff>531614</xdr:colOff>
      <xdr:row>13</xdr:row>
      <xdr:rowOff>8194</xdr:rowOff>
    </xdr:from>
    <xdr:to>
      <xdr:col>10</xdr:col>
      <xdr:colOff>373500</xdr:colOff>
      <xdr:row>14</xdr:row>
      <xdr:rowOff>90220</xdr:rowOff>
    </xdr:to>
    <xdr:sp macro="" textlink="goo!Q11">
      <xdr:nvSpPr>
        <xdr:cNvPr id="117" name="TextBox 116">
          <a:extLst>
            <a:ext uri="{FF2B5EF4-FFF2-40B4-BE49-F238E27FC236}">
              <a16:creationId xmlns:a16="http://schemas.microsoft.com/office/drawing/2014/main" id="{040F732A-874D-4827-8F7E-682A8F9B7AEB}"/>
            </a:ext>
          </a:extLst>
        </xdr:cNvPr>
        <xdr:cNvSpPr txBox="1"/>
      </xdr:nvSpPr>
      <xdr:spPr>
        <a:xfrm>
          <a:off x="6018014" y="2608519"/>
          <a:ext cx="1213486"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B92674-6402-44FA-98B3-E2267AC27D13}" type="TxLink">
            <a:rPr lang="en-US" sz="2000" b="0" i="0" u="none" strike="noStrike">
              <a:solidFill>
                <a:srgbClr val="000000"/>
              </a:solidFill>
              <a:latin typeface="Arial Rounded MT Bold"/>
              <a:ea typeface="+mn-ea"/>
              <a:cs typeface="+mn-cs"/>
            </a:rPr>
            <a:pPr marL="0" indent="0" algn="l"/>
            <a:t>$1,400</a:t>
          </a:fld>
          <a:endParaRPr lang="en-US" sz="2000" b="0" i="0" u="none" strike="noStrike">
            <a:solidFill>
              <a:srgbClr val="000000"/>
            </a:solidFill>
            <a:latin typeface="Arial Rounded MT Bold"/>
            <a:ea typeface="+mn-ea"/>
            <a:cs typeface="+mn-cs"/>
          </a:endParaRPr>
        </a:p>
      </xdr:txBody>
    </xdr:sp>
    <xdr:clientData/>
  </xdr:twoCellAnchor>
  <xdr:twoCellAnchor editAs="absolute">
    <xdr:from>
      <xdr:col>12</xdr:col>
      <xdr:colOff>526047</xdr:colOff>
      <xdr:row>13</xdr:row>
      <xdr:rowOff>8194</xdr:rowOff>
    </xdr:from>
    <xdr:to>
      <xdr:col>14</xdr:col>
      <xdr:colOff>367933</xdr:colOff>
      <xdr:row>14</xdr:row>
      <xdr:rowOff>90220</xdr:rowOff>
    </xdr:to>
    <xdr:sp macro="" textlink="goo!R11">
      <xdr:nvSpPr>
        <xdr:cNvPr id="119" name="TextBox 118">
          <a:extLst>
            <a:ext uri="{FF2B5EF4-FFF2-40B4-BE49-F238E27FC236}">
              <a16:creationId xmlns:a16="http://schemas.microsoft.com/office/drawing/2014/main" id="{CC1FA4EC-36C2-49C8-AD8E-CABD40A97A93}"/>
            </a:ext>
          </a:extLst>
        </xdr:cNvPr>
        <xdr:cNvSpPr txBox="1"/>
      </xdr:nvSpPr>
      <xdr:spPr>
        <a:xfrm>
          <a:off x="8755647" y="2608519"/>
          <a:ext cx="1213486"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699D25-D331-4518-B358-1B21C59E4709}" type="TxLink">
            <a:rPr lang="en-US" sz="2000" b="0" i="0" u="none" strike="noStrike">
              <a:solidFill>
                <a:srgbClr val="000000"/>
              </a:solidFill>
              <a:latin typeface="Arial Rounded MT Bold"/>
              <a:ea typeface="+mn-ea"/>
              <a:cs typeface="+mn-cs"/>
            </a:rPr>
            <a:pPr marL="0" indent="0" algn="l"/>
            <a:t>$2,600</a:t>
          </a:fld>
          <a:endParaRPr lang="en-US" sz="2000" b="0" i="0" u="none" strike="noStrike">
            <a:solidFill>
              <a:srgbClr val="000000"/>
            </a:solidFill>
            <a:latin typeface="Arial Rounded MT Bold"/>
            <a:ea typeface="+mn-ea"/>
            <a:cs typeface="+mn-cs"/>
          </a:endParaRPr>
        </a:p>
      </xdr:txBody>
    </xdr:sp>
    <xdr:clientData/>
  </xdr:twoCellAnchor>
  <xdr:twoCellAnchor editAs="absolute">
    <xdr:from>
      <xdr:col>13</xdr:col>
      <xdr:colOff>92649</xdr:colOff>
      <xdr:row>8</xdr:row>
      <xdr:rowOff>151721</xdr:rowOff>
    </xdr:from>
    <xdr:to>
      <xdr:col>17</xdr:col>
      <xdr:colOff>630726</xdr:colOff>
      <xdr:row>18</xdr:row>
      <xdr:rowOff>136276</xdr:rowOff>
    </xdr:to>
    <xdr:graphicFrame macro="">
      <xdr:nvGraphicFramePr>
        <xdr:cNvPr id="122" name="Chart 121">
          <a:extLst>
            <a:ext uri="{FF2B5EF4-FFF2-40B4-BE49-F238E27FC236}">
              <a16:creationId xmlns:a16="http://schemas.microsoft.com/office/drawing/2014/main" id="{B2562AB5-1E3F-43B7-9537-ADB048F58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334668</xdr:colOff>
      <xdr:row>10</xdr:row>
      <xdr:rowOff>190419</xdr:rowOff>
    </xdr:from>
    <xdr:to>
      <xdr:col>12</xdr:col>
      <xdr:colOff>176559</xdr:colOff>
      <xdr:row>16</xdr:row>
      <xdr:rowOff>193687</xdr:rowOff>
    </xdr:to>
    <xdr:graphicFrame macro="">
      <xdr:nvGraphicFramePr>
        <xdr:cNvPr id="123" name="Chart 122">
          <a:extLst>
            <a:ext uri="{FF2B5EF4-FFF2-40B4-BE49-F238E27FC236}">
              <a16:creationId xmlns:a16="http://schemas.microsoft.com/office/drawing/2014/main" id="{A69B541D-3D88-4A7F-BC85-BFDA3ACAD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14</xdr:col>
      <xdr:colOff>552389</xdr:colOff>
      <xdr:row>12</xdr:row>
      <xdr:rowOff>187326</xdr:rowOff>
    </xdr:from>
    <xdr:to>
      <xdr:col>15</xdr:col>
      <xdr:colOff>672341</xdr:colOff>
      <xdr:row>14</xdr:row>
      <xdr:rowOff>132008</xdr:rowOff>
    </xdr:to>
    <xdr:sp macro="" textlink="goo!Q17">
      <xdr:nvSpPr>
        <xdr:cNvPr id="125" name="TextBox 124">
          <a:extLst>
            <a:ext uri="{FF2B5EF4-FFF2-40B4-BE49-F238E27FC236}">
              <a16:creationId xmlns:a16="http://schemas.microsoft.com/office/drawing/2014/main" id="{776C9A49-344C-42E7-84B4-32D9EF4F2A84}"/>
            </a:ext>
          </a:extLst>
        </xdr:cNvPr>
        <xdr:cNvSpPr txBox="1"/>
      </xdr:nvSpPr>
      <xdr:spPr>
        <a:xfrm>
          <a:off x="10153589" y="2587626"/>
          <a:ext cx="805752" cy="34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EECA13-8758-48CC-9980-8E11F151D998}" type="TxLink">
            <a:rPr lang="en-US" sz="1800" b="0" i="0" u="none" strike="noStrike">
              <a:solidFill>
                <a:srgbClr val="000000"/>
              </a:solidFill>
              <a:latin typeface="Arial Rounded MT Bold"/>
            </a:rPr>
            <a:pPr/>
            <a:t>65%</a:t>
          </a:fld>
          <a:endParaRPr lang="en-US" sz="1100">
            <a:latin typeface="Arial Rounded MT Bold" panose="020F0704030504030204" pitchFamily="34" charset="0"/>
          </a:endParaRPr>
        </a:p>
      </xdr:txBody>
    </xdr:sp>
    <xdr:clientData/>
  </xdr:twoCellAnchor>
  <xdr:twoCellAnchor editAs="absolute">
    <xdr:from>
      <xdr:col>10</xdr:col>
      <xdr:colOff>596782</xdr:colOff>
      <xdr:row>13</xdr:row>
      <xdr:rowOff>8194</xdr:rowOff>
    </xdr:from>
    <xdr:to>
      <xdr:col>11</xdr:col>
      <xdr:colOff>648784</xdr:colOff>
      <xdr:row>14</xdr:row>
      <xdr:rowOff>184240</xdr:rowOff>
    </xdr:to>
    <xdr:sp macro="" textlink="goo!Q16">
      <xdr:nvSpPr>
        <xdr:cNvPr id="127" name="TextBox 126">
          <a:extLst>
            <a:ext uri="{FF2B5EF4-FFF2-40B4-BE49-F238E27FC236}">
              <a16:creationId xmlns:a16="http://schemas.microsoft.com/office/drawing/2014/main" id="{1AB72AF3-FE43-4C83-979D-6F25CDA5EA75}"/>
            </a:ext>
          </a:extLst>
        </xdr:cNvPr>
        <xdr:cNvSpPr txBox="1"/>
      </xdr:nvSpPr>
      <xdr:spPr>
        <a:xfrm>
          <a:off x="7454782" y="2608519"/>
          <a:ext cx="737802" cy="376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11C4A2-63B2-4546-975A-4C759E3B4799}" type="TxLink">
            <a:rPr lang="en-US" sz="1800" b="0" i="0" u="none" strike="noStrike">
              <a:solidFill>
                <a:srgbClr val="000000"/>
              </a:solidFill>
              <a:latin typeface="Arial Rounded MT Bold"/>
            </a:rPr>
            <a:pPr/>
            <a:t>35%</a:t>
          </a:fld>
          <a:endParaRPr lang="en-US" sz="1100">
            <a:latin typeface="Arial Rounded MT Bold" panose="020F0704030504030204" pitchFamily="34" charset="0"/>
          </a:endParaRPr>
        </a:p>
      </xdr:txBody>
    </xdr:sp>
    <xdr:clientData/>
  </xdr:twoCellAnchor>
  <xdr:twoCellAnchor editAs="absolute">
    <xdr:from>
      <xdr:col>17</xdr:col>
      <xdr:colOff>310365</xdr:colOff>
      <xdr:row>1</xdr:row>
      <xdr:rowOff>193874</xdr:rowOff>
    </xdr:from>
    <xdr:to>
      <xdr:col>20</xdr:col>
      <xdr:colOff>476079</xdr:colOff>
      <xdr:row>7</xdr:row>
      <xdr:rowOff>111482</xdr:rowOff>
    </xdr:to>
    <xdr:grpSp>
      <xdr:nvGrpSpPr>
        <xdr:cNvPr id="3" name="Group 2">
          <a:extLst>
            <a:ext uri="{FF2B5EF4-FFF2-40B4-BE49-F238E27FC236}">
              <a16:creationId xmlns:a16="http://schemas.microsoft.com/office/drawing/2014/main" id="{7094F642-B727-253D-94D1-A4D615CD6ECB}"/>
            </a:ext>
          </a:extLst>
        </xdr:cNvPr>
        <xdr:cNvGrpSpPr/>
      </xdr:nvGrpSpPr>
      <xdr:grpSpPr>
        <a:xfrm>
          <a:off x="11968965" y="393899"/>
          <a:ext cx="2223114" cy="1117758"/>
          <a:chOff x="11515725" y="419100"/>
          <a:chExt cx="2181225" cy="1019175"/>
        </a:xfrm>
      </xdr:grpSpPr>
      <xdr:sp macro="" textlink="">
        <xdr:nvSpPr>
          <xdr:cNvPr id="41" name="Rectangle: Rounded Corners 40">
            <a:extLst>
              <a:ext uri="{FF2B5EF4-FFF2-40B4-BE49-F238E27FC236}">
                <a16:creationId xmlns:a16="http://schemas.microsoft.com/office/drawing/2014/main" id="{B040FDF8-1451-A755-7417-8DA4A3DA5AC3}"/>
              </a:ext>
            </a:extLst>
          </xdr:cNvPr>
          <xdr:cNvSpPr/>
        </xdr:nvSpPr>
        <xdr:spPr>
          <a:xfrm>
            <a:off x="11515725" y="419100"/>
            <a:ext cx="2181225" cy="1019175"/>
          </a:xfrm>
          <a:prstGeom prst="roundRect">
            <a:avLst>
              <a:gd name="adj" fmla="val 9190"/>
            </a:avLst>
          </a:prstGeom>
          <a:solidFill>
            <a:schemeClr val="accent2">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C60AC9A7-DD0F-458A-AB2B-C28509BA1403}"/>
              </a:ext>
            </a:extLst>
          </xdr:cNvPr>
          <xdr:cNvPicPr>
            <a:picLocks noChangeAspect="1"/>
          </xdr:cNvPicPr>
        </xdr:nvPicPr>
        <xdr:blipFill rotWithShape="1">
          <a:blip xmlns:r="http://schemas.openxmlformats.org/officeDocument/2006/relationships" r:embed="rId14" cstate="print">
            <a:extLst>
              <a:ext uri="{BEBA8EAE-BF5A-486C-A8C5-ECC9F3942E4B}">
                <a14:imgProps xmlns:a14="http://schemas.microsoft.com/office/drawing/2010/main">
                  <a14:imgLayer r:embed="rId15">
                    <a14:imgEffect>
                      <a14:backgroundRemoval t="0" b="100000" l="8605" r="100000">
                        <a14:foregroundMark x1="13867" y1="49875" x2="13867" y2="49875"/>
                        <a14:foregroundMark x1="11867" y1="46115" x2="11867" y2="46115"/>
                        <a14:foregroundMark x1="8000" y1="53133" x2="8000" y2="53133"/>
                        <a14:foregroundMark x1="5733" y1="65414" x2="5733" y2="65414"/>
                        <a14:foregroundMark x1="8400" y1="66165" x2="8400" y2="66165"/>
                        <a14:foregroundMark x1="26133" y1="55138" x2="26133" y2="55138"/>
                        <a14:foregroundMark x1="26400" y1="60401" x2="26400" y2="60401"/>
                        <a14:foregroundMark x1="25867" y1="66416" x2="25867" y2="66416"/>
                        <a14:foregroundMark x1="25733" y1="71429" x2="25733" y2="71429"/>
                        <a14:foregroundMark x1="25733" y1="75940" x2="25733" y2="75940"/>
                        <a14:foregroundMark x1="25600" y1="82957" x2="25600" y2="82957"/>
                        <a14:foregroundMark x1="23333" y1="83208" x2="23333" y2="83208"/>
                        <a14:foregroundMark x1="17067" y1="80952" x2="17067" y2="80952"/>
                        <a14:foregroundMark x1="9733" y1="79198" x2="9733" y2="79198"/>
                        <a14:foregroundMark x1="8133" y1="79198" x2="8133" y2="79198"/>
                        <a14:foregroundMark x1="7333" y1="85464" x2="7333" y2="85464"/>
                        <a14:foregroundMark x1="4400" y1="86967" x2="4400" y2="86967"/>
                        <a14:foregroundMark x1="9200" y1="83459" x2="9200" y2="83459"/>
                        <a14:foregroundMark x1="21467" y1="83960" x2="21467" y2="83960"/>
                        <a14:foregroundMark x1="25067" y1="88221" x2="25067" y2="88221"/>
                        <a14:foregroundMark x1="34000" y1="84962" x2="34000" y2="84962"/>
                        <a14:foregroundMark x1="28000" y1="84962" x2="28000" y2="84962"/>
                        <a14:foregroundMark x1="22400" y1="92231" x2="22400" y2="92231"/>
                        <a14:foregroundMark x1="64933" y1="87218" x2="64933" y2="87218"/>
                        <a14:foregroundMark x1="44000" y1="67920" x2="44000" y2="67920"/>
                        <a14:foregroundMark x1="32400" y1="67168" x2="32400" y2="67168"/>
                        <a14:foregroundMark x1="30400" y1="29825" x2="30400" y2="29825"/>
                        <a14:foregroundMark x1="27733" y1="24561" x2="27733" y2="24561"/>
                        <a14:foregroundMark x1="28933" y1="13534" x2="28933" y2="13534"/>
                        <a14:foregroundMark x1="28000" y1="12281" x2="28000" y2="12281"/>
                        <a14:foregroundMark x1="27600" y1="11028" x2="27600" y2="11028"/>
                        <a14:foregroundMark x1="28400" y1="17043" x2="28400" y2="17043"/>
                        <a14:foregroundMark x1="27867" y1="19549" x2="27867" y2="19549"/>
                        <a14:foregroundMark x1="32933" y1="10777" x2="32933" y2="10777"/>
                        <a14:foregroundMark x1="33067" y1="8020" x2="33067" y2="8020"/>
                        <a14:foregroundMark x1="30800" y1="14536" x2="30800" y2="14536"/>
                        <a14:foregroundMark x1="41200" y1="16040" x2="41200" y2="16040"/>
                        <a14:foregroundMark x1="56800" y1="11779" x2="56800" y2="11779"/>
                        <a14:foregroundMark x1="62667" y1="10777" x2="62667" y2="10777"/>
                        <a14:foregroundMark x1="65333" y1="10777" x2="65333" y2="10777"/>
                        <a14:foregroundMark x1="46000" y1="31078" x2="46000" y2="31078"/>
                        <a14:foregroundMark x1="36000" y1="42857" x2="36000" y2="42857"/>
                        <a14:foregroundMark x1="33067" y1="54887" x2="33067" y2="54887"/>
                        <a14:foregroundMark x1="31600" y1="67419" x2="31600" y2="67419"/>
                        <a14:foregroundMark x1="30267" y1="75940" x2="30267" y2="75940"/>
                        <a14:foregroundMark x1="37067" y1="73434" x2="37067" y2="73434"/>
                        <a14:foregroundMark x1="45200" y1="70677" x2="45200" y2="70677"/>
                        <a14:foregroundMark x1="39067" y1="64912" x2="39067" y2="64912"/>
                        <a14:foregroundMark x1="31067" y1="67168" x2="31067" y2="67168"/>
                        <a14:foregroundMark x1="21733" y1="98496" x2="21733" y2="98496"/>
                        <a14:foregroundMark x1="38000" y1="53383" x2="38000" y2="53383"/>
                        <a14:foregroundMark x1="38000" y1="53383" x2="38000" y2="53383"/>
                        <a14:foregroundMark x1="34533" y1="44110" x2="34533" y2="44110"/>
                        <a14:foregroundMark x1="34533" y1="31078" x2="34533" y2="31078"/>
                        <a14:foregroundMark x1="30933" y1="27820" x2="30933" y2="27820"/>
                        <a14:foregroundMark x1="31600" y1="14286" x2="31600" y2="14286"/>
                        <a14:foregroundMark x1="40133" y1="16040" x2="40133" y2="16040"/>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3600" y1="29073" x2="33600" y2="29073"/>
                        <a14:foregroundMark x1="30133" y1="47870" x2="30133" y2="47870"/>
                        <a14:foregroundMark x1="30133" y1="47870" x2="30133" y2="47870"/>
                        <a14:foregroundMark x1="30133" y1="47870" x2="30133" y2="47870"/>
                        <a14:foregroundMark x1="30133" y1="47870" x2="30133" y2="47870"/>
                        <a14:foregroundMark x1="35733" y1="54887" x2="35733" y2="54887"/>
                        <a14:foregroundMark x1="35733" y1="54887" x2="35733" y2="54887"/>
                        <a14:foregroundMark x1="35733" y1="55138" x2="35733" y2="55138"/>
                        <a14:foregroundMark x1="35733" y1="55138" x2="35733" y2="55138"/>
                        <a14:foregroundMark x1="35467" y1="34085" x2="35467" y2="34085"/>
                        <a14:foregroundMark x1="35467" y1="34085" x2="35467" y2="34085"/>
                        <a14:foregroundMark x1="35467" y1="34085" x2="35467" y2="34085"/>
                        <a14:foregroundMark x1="43200" y1="17293" x2="43200" y2="17293"/>
                        <a14:foregroundMark x1="43200" y1="17293" x2="43200" y2="17293"/>
                        <a14:foregroundMark x1="43200" y1="17293" x2="43200" y2="17293"/>
                        <a14:foregroundMark x1="37467" y1="16040" x2="37467" y2="16040"/>
                        <a14:foregroundMark x1="37467" y1="16040" x2="37467" y2="16040"/>
                        <a14:foregroundMark x1="32800" y1="14787" x2="32800" y2="14787"/>
                        <a14:foregroundMark x1="32800" y1="14787" x2="32800" y2="14787"/>
                        <a14:foregroundMark x1="32800" y1="14787" x2="32800" y2="14787"/>
                        <a14:foregroundMark x1="32800" y1="14787" x2="32800" y2="14787"/>
                        <a14:foregroundMark x1="30267" y1="18797" x2="30267" y2="18797"/>
                        <a14:foregroundMark x1="30267" y1="18797" x2="30267" y2="18797"/>
                        <a14:foregroundMark x1="30267" y1="18797" x2="30267" y2="18797"/>
                        <a14:foregroundMark x1="30267" y1="18797" x2="30267" y2="18797"/>
                        <a14:foregroundMark x1="30267" y1="18797" x2="30267" y2="18797"/>
                        <a14:foregroundMark x1="31467" y1="20802" x2="31467" y2="20802"/>
                        <a14:foregroundMark x1="31467" y1="20802" x2="31467" y2="20802"/>
                        <a14:foregroundMark x1="31467" y1="21053" x2="31467" y2="21053"/>
                        <a14:foregroundMark x1="31467" y1="21053" x2="31467" y2="21053"/>
                        <a14:foregroundMark x1="33333" y1="21303" x2="33333" y2="21303"/>
                        <a14:foregroundMark x1="33333" y1="21303" x2="33333" y2="21303"/>
                        <a14:foregroundMark x1="33333" y1="21303" x2="33333" y2="21303"/>
                        <a14:foregroundMark x1="33333" y1="21303" x2="33333" y2="21303"/>
                        <a14:foregroundMark x1="32400" y1="27820" x2="32400" y2="27820"/>
                        <a14:foregroundMark x1="32400" y1="27820" x2="32400" y2="27820"/>
                        <a14:foregroundMark x1="32400" y1="27820" x2="32400" y2="27820"/>
                        <a14:foregroundMark x1="32400" y1="27820" x2="32400" y2="27820"/>
                        <a14:foregroundMark x1="30800" y1="36842" x2="30800" y2="36842"/>
                        <a14:foregroundMark x1="30800" y1="36842" x2="30800" y2="36842"/>
                        <a14:foregroundMark x1="30800" y1="36842" x2="30800" y2="36842"/>
                        <a14:foregroundMark x1="30800" y1="36842" x2="30800" y2="36842"/>
                        <a14:foregroundMark x1="30800" y1="36842" x2="30800" y2="36842"/>
                        <a14:foregroundMark x1="30933" y1="41604" x2="30933" y2="41604"/>
                        <a14:foregroundMark x1="30933" y1="41604" x2="30933" y2="41604"/>
                        <a14:foregroundMark x1="30933" y1="41855" x2="30933" y2="41855"/>
                        <a14:foregroundMark x1="30933" y1="41855" x2="30933" y2="41855"/>
                        <a14:foregroundMark x1="32667" y1="45113" x2="32667" y2="45113"/>
                        <a14:foregroundMark x1="32667" y1="45113" x2="32667" y2="45113"/>
                        <a14:foregroundMark x1="32667" y1="45113" x2="32667" y2="45113"/>
                        <a14:foregroundMark x1="32667" y1="45113" x2="32667" y2="45113"/>
                        <a14:foregroundMark x1="31200" y1="51880" x2="31200" y2="51880"/>
                        <a14:foregroundMark x1="31200" y1="51880" x2="31200" y2="51880"/>
                        <a14:foregroundMark x1="31200" y1="51880" x2="31200" y2="51880"/>
                        <a14:foregroundMark x1="31200" y1="51880" x2="31200" y2="51880"/>
                        <a14:foregroundMark x1="32400" y1="51880" x2="32400" y2="51880"/>
                        <a14:foregroundMark x1="32400" y1="51880" x2="32400" y2="51880"/>
                        <a14:foregroundMark x1="32400" y1="51880" x2="32400" y2="51880"/>
                        <a14:foregroundMark x1="39067" y1="49123" x2="39067" y2="49123"/>
                        <a14:foregroundMark x1="39067" y1="49123" x2="39067" y2="49123"/>
                        <a14:foregroundMark x1="44267" y1="44612" x2="44267" y2="44612"/>
                        <a14:foregroundMark x1="44267" y1="44612" x2="44267" y2="44612"/>
                        <a14:foregroundMark x1="44267" y1="44612" x2="44267" y2="44612"/>
                        <a14:foregroundMark x1="43867" y1="32080" x2="43867" y2="32080"/>
                        <a14:foregroundMark x1="43867" y1="32080" x2="43867" y2="32080"/>
                        <a14:foregroundMark x1="43867" y1="32080" x2="43867" y2="32080"/>
                        <a14:foregroundMark x1="17674" y1="52747" x2="17674" y2="52747"/>
                        <a14:foregroundMark x1="8605" y1="59341" x2="8605" y2="59341"/>
                        <a14:foregroundMark x1="39535" y1="43956" x2="39535" y2="43956"/>
                        <a14:foregroundMark x1="44884" y1="73077" x2="44884" y2="73077"/>
                        <a14:foregroundMark x1="42093" y1="27473" x2="42093" y2="27473"/>
                      </a14:backgroundRemoval>
                    </a14:imgEffect>
                  </a14:imgLayer>
                </a14:imgProps>
              </a:ext>
              <a:ext uri="{28A0092B-C50C-407E-A947-70E740481C1C}">
                <a14:useLocalDpi xmlns:a14="http://schemas.microsoft.com/office/drawing/2010/main" val="0"/>
              </a:ext>
            </a:extLst>
          </a:blip>
          <a:srcRect t="9941" r="55744"/>
          <a:stretch/>
        </xdr:blipFill>
        <xdr:spPr>
          <a:xfrm>
            <a:off x="12906374" y="466725"/>
            <a:ext cx="790576" cy="680574"/>
          </a:xfrm>
          <a:prstGeom prst="rect">
            <a:avLst/>
          </a:prstGeom>
        </xdr:spPr>
      </xdr:pic>
    </xdr:grpSp>
    <xdr:clientData/>
  </xdr:twoCellAnchor>
  <xdr:twoCellAnchor editAs="absolute">
    <xdr:from>
      <xdr:col>19</xdr:col>
      <xdr:colOff>443492</xdr:colOff>
      <xdr:row>5</xdr:row>
      <xdr:rowOff>51892</xdr:rowOff>
    </xdr:from>
    <xdr:to>
      <xdr:col>20</xdr:col>
      <xdr:colOff>78053</xdr:colOff>
      <xdr:row>6</xdr:row>
      <xdr:rowOff>8562</xdr:rowOff>
    </xdr:to>
    <xdr:sp macro="" textlink="">
      <xdr:nvSpPr>
        <xdr:cNvPr id="9" name="Oval 8">
          <a:extLst>
            <a:ext uri="{FF2B5EF4-FFF2-40B4-BE49-F238E27FC236}">
              <a16:creationId xmlns:a16="http://schemas.microsoft.com/office/drawing/2014/main" id="{9917E250-EBA1-F359-6E39-CC7BC6F34C14}"/>
            </a:ext>
          </a:extLst>
        </xdr:cNvPr>
        <xdr:cNvSpPr/>
      </xdr:nvSpPr>
      <xdr:spPr>
        <a:xfrm>
          <a:off x="13473692" y="1052017"/>
          <a:ext cx="320361" cy="156695"/>
        </a:xfrm>
        <a:prstGeom prst="ellipse">
          <a:avLst/>
        </a:prstGeom>
        <a:solidFill>
          <a:schemeClr val="bg1">
            <a:lumMod val="75000"/>
            <a:alpha val="30000"/>
          </a:schemeClr>
        </a:solidFill>
        <a:ln>
          <a:noFill/>
        </a:ln>
        <a:effectLst>
          <a:outerShdw blurRad="50800" dist="1524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533717</xdr:colOff>
      <xdr:row>18</xdr:row>
      <xdr:rowOff>73598</xdr:rowOff>
    </xdr:from>
    <xdr:to>
      <xdr:col>10</xdr:col>
      <xdr:colOff>286128</xdr:colOff>
      <xdr:row>27</xdr:row>
      <xdr:rowOff>12683</xdr:rowOff>
    </xdr:to>
    <xdr:graphicFrame macro="">
      <xdr:nvGraphicFramePr>
        <xdr:cNvPr id="15" name="Chart 14">
          <a:extLst>
            <a:ext uri="{FF2B5EF4-FFF2-40B4-BE49-F238E27FC236}">
              <a16:creationId xmlns:a16="http://schemas.microsoft.com/office/drawing/2014/main" id="{ABBDA37A-6D60-495B-925F-CB32FBC25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3</xdr:col>
      <xdr:colOff>659919</xdr:colOff>
      <xdr:row>17</xdr:row>
      <xdr:rowOff>64693</xdr:rowOff>
    </xdr:from>
    <xdr:to>
      <xdr:col>6</xdr:col>
      <xdr:colOff>243154</xdr:colOff>
      <xdr:row>18</xdr:row>
      <xdr:rowOff>146719</xdr:rowOff>
    </xdr:to>
    <xdr:sp macro="" textlink="">
      <xdr:nvSpPr>
        <xdr:cNvPr id="22" name="TextBox 105">
          <a:extLst>
            <a:ext uri="{FF2B5EF4-FFF2-40B4-BE49-F238E27FC236}">
              <a16:creationId xmlns:a16="http://schemas.microsoft.com/office/drawing/2014/main" id="{6C0E284B-DC9F-648F-9544-73FD453ABAFA}"/>
            </a:ext>
          </a:extLst>
        </xdr:cNvPr>
        <xdr:cNvSpPr txBox="1"/>
      </xdr:nvSpPr>
      <xdr:spPr>
        <a:xfrm>
          <a:off x="2717319" y="3465118"/>
          <a:ext cx="1640635" cy="28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bg2">
                  <a:lumMod val="50000"/>
                </a:schemeClr>
              </a:solidFill>
              <a:latin typeface="Arial Rounded MT Bold" panose="020F0704030504030204" pitchFamily="34" charset="0"/>
            </a:rPr>
            <a:t>Expenses By</a:t>
          </a:r>
          <a:r>
            <a:rPr lang="en-US" sz="1100" baseline="0">
              <a:solidFill>
                <a:schemeClr val="bg2">
                  <a:lumMod val="50000"/>
                </a:schemeClr>
              </a:solidFill>
              <a:latin typeface="Arial Rounded MT Bold" panose="020F0704030504030204" pitchFamily="34" charset="0"/>
            </a:rPr>
            <a:t> Month </a:t>
          </a:r>
          <a:endParaRPr lang="en-US" sz="1100">
            <a:solidFill>
              <a:schemeClr val="bg2">
                <a:lumMod val="50000"/>
              </a:schemeClr>
            </a:solidFill>
            <a:latin typeface="Arial Rounded MT Bold" panose="020F0704030504030204" pitchFamily="34" charset="0"/>
          </a:endParaRPr>
        </a:p>
      </xdr:txBody>
    </xdr:sp>
    <xdr:clientData/>
  </xdr:twoCellAnchor>
  <xdr:twoCellAnchor editAs="absolute">
    <xdr:from>
      <xdr:col>3</xdr:col>
      <xdr:colOff>561196</xdr:colOff>
      <xdr:row>27</xdr:row>
      <xdr:rowOff>174603</xdr:rowOff>
    </xdr:from>
    <xdr:to>
      <xdr:col>5</xdr:col>
      <xdr:colOff>521223</xdr:colOff>
      <xdr:row>37</xdr:row>
      <xdr:rowOff>54697</xdr:rowOff>
    </xdr:to>
    <xdr:sp macro="" textlink="">
      <xdr:nvSpPr>
        <xdr:cNvPr id="37" name="Rectangle: Rounded Corners 36">
          <a:extLst>
            <a:ext uri="{FF2B5EF4-FFF2-40B4-BE49-F238E27FC236}">
              <a16:creationId xmlns:a16="http://schemas.microsoft.com/office/drawing/2014/main" id="{CD094B15-DFBC-4474-812A-BC20E7EA8F75}"/>
            </a:ext>
          </a:extLst>
        </xdr:cNvPr>
        <xdr:cNvSpPr/>
      </xdr:nvSpPr>
      <xdr:spPr>
        <a:xfrm>
          <a:off x="2618596" y="5575278"/>
          <a:ext cx="1331627" cy="18803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561196</xdr:colOff>
      <xdr:row>27</xdr:row>
      <xdr:rowOff>174603</xdr:rowOff>
    </xdr:from>
    <xdr:to>
      <xdr:col>5</xdr:col>
      <xdr:colOff>522299</xdr:colOff>
      <xdr:row>32</xdr:row>
      <xdr:rowOff>31077</xdr:rowOff>
    </xdr:to>
    <xdr:sp macro="" textlink="">
      <xdr:nvSpPr>
        <xdr:cNvPr id="51" name="Rectangle: Rounded Corners 50">
          <a:extLst>
            <a:ext uri="{FF2B5EF4-FFF2-40B4-BE49-F238E27FC236}">
              <a16:creationId xmlns:a16="http://schemas.microsoft.com/office/drawing/2014/main" id="{A8CE5958-E5C8-441C-8A6A-5B8A9008EC10}"/>
            </a:ext>
          </a:extLst>
        </xdr:cNvPr>
        <xdr:cNvSpPr/>
      </xdr:nvSpPr>
      <xdr:spPr>
        <a:xfrm>
          <a:off x="2618596" y="5575278"/>
          <a:ext cx="1332703" cy="856599"/>
        </a:xfrm>
        <a:prstGeom prst="roundRect">
          <a:avLst/>
        </a:prstGeom>
        <a:solidFill>
          <a:schemeClr val="accent4"/>
        </a:solidFill>
        <a:ln>
          <a:noFill/>
        </a:ln>
        <a:effectLst>
          <a:outerShdw blurRad="63500" sx="102000" sy="102000" algn="ctr" rotWithShape="0">
            <a:schemeClr val="bg1">
              <a:alpha val="7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6</xdr:col>
      <xdr:colOff>68417</xdr:colOff>
      <xdr:row>27</xdr:row>
      <xdr:rowOff>174603</xdr:rowOff>
    </xdr:from>
    <xdr:to>
      <xdr:col>8</xdr:col>
      <xdr:colOff>29520</xdr:colOff>
      <xdr:row>37</xdr:row>
      <xdr:rowOff>54697</xdr:rowOff>
    </xdr:to>
    <xdr:sp macro="" textlink="">
      <xdr:nvSpPr>
        <xdr:cNvPr id="35" name="Rectangle: Rounded Corners 34">
          <a:extLst>
            <a:ext uri="{FF2B5EF4-FFF2-40B4-BE49-F238E27FC236}">
              <a16:creationId xmlns:a16="http://schemas.microsoft.com/office/drawing/2014/main" id="{D42CEAD8-BE9A-4309-BB2C-FAC325ED7A4F}"/>
            </a:ext>
          </a:extLst>
        </xdr:cNvPr>
        <xdr:cNvSpPr/>
      </xdr:nvSpPr>
      <xdr:spPr>
        <a:xfrm>
          <a:off x="4183217" y="5575278"/>
          <a:ext cx="1332703" cy="18803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68417</xdr:colOff>
      <xdr:row>27</xdr:row>
      <xdr:rowOff>174603</xdr:rowOff>
    </xdr:from>
    <xdr:to>
      <xdr:col>8</xdr:col>
      <xdr:colOff>29520</xdr:colOff>
      <xdr:row>32</xdr:row>
      <xdr:rowOff>31077</xdr:rowOff>
    </xdr:to>
    <xdr:sp macro="" textlink="">
      <xdr:nvSpPr>
        <xdr:cNvPr id="49" name="Rectangle: Rounded Corners 48">
          <a:extLst>
            <a:ext uri="{FF2B5EF4-FFF2-40B4-BE49-F238E27FC236}">
              <a16:creationId xmlns:a16="http://schemas.microsoft.com/office/drawing/2014/main" id="{CB34BC88-EB3E-4DF3-AE9B-0A17AE9E0340}"/>
            </a:ext>
          </a:extLst>
        </xdr:cNvPr>
        <xdr:cNvSpPr/>
      </xdr:nvSpPr>
      <xdr:spPr>
        <a:xfrm>
          <a:off x="4183217" y="5575278"/>
          <a:ext cx="1332703" cy="856599"/>
        </a:xfrm>
        <a:prstGeom prst="roundRect">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311108</xdr:colOff>
      <xdr:row>28</xdr:row>
      <xdr:rowOff>5920</xdr:rowOff>
    </xdr:from>
    <xdr:to>
      <xdr:col>7</xdr:col>
      <xdr:colOff>440774</xdr:colOff>
      <xdr:row>31</xdr:row>
      <xdr:rowOff>157981</xdr:rowOff>
    </xdr:to>
    <xdr:sp macro="" textlink="">
      <xdr:nvSpPr>
        <xdr:cNvPr id="28" name="Arrow: U-Turn 27">
          <a:extLst>
            <a:ext uri="{FF2B5EF4-FFF2-40B4-BE49-F238E27FC236}">
              <a16:creationId xmlns:a16="http://schemas.microsoft.com/office/drawing/2014/main" id="{C5E51558-0542-465C-88F6-E83DCF081AE5}"/>
            </a:ext>
          </a:extLst>
        </xdr:cNvPr>
        <xdr:cNvSpPr/>
      </xdr:nvSpPr>
      <xdr:spPr>
        <a:xfrm flipH="1">
          <a:off x="4425908" y="5606620"/>
          <a:ext cx="815466" cy="752136"/>
        </a:xfrm>
        <a:prstGeom prst="uturnArrow">
          <a:avLst>
            <a:gd name="adj1" fmla="val 34547"/>
            <a:gd name="adj2" fmla="val 25000"/>
            <a:gd name="adj3" fmla="val 20522"/>
            <a:gd name="adj4" fmla="val 54478"/>
            <a:gd name="adj5" fmla="val 75000"/>
          </a:avLst>
        </a:prstGeom>
        <a:solidFill>
          <a:schemeClr val="accent4"/>
        </a:solidFill>
        <a:ln>
          <a:noFill/>
        </a:ln>
        <a:effectLst>
          <a:outerShdw blurRad="63500" sx="102000" sy="102000" algn="ctr" rotWithShape="0">
            <a:schemeClr val="bg1">
              <a:alpha val="7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201538</xdr:colOff>
      <xdr:row>27</xdr:row>
      <xdr:rowOff>174603</xdr:rowOff>
    </xdr:from>
    <xdr:to>
      <xdr:col>10</xdr:col>
      <xdr:colOff>162648</xdr:colOff>
      <xdr:row>37</xdr:row>
      <xdr:rowOff>54697</xdr:rowOff>
    </xdr:to>
    <xdr:grpSp>
      <xdr:nvGrpSpPr>
        <xdr:cNvPr id="54" name="Group 53">
          <a:extLst>
            <a:ext uri="{FF2B5EF4-FFF2-40B4-BE49-F238E27FC236}">
              <a16:creationId xmlns:a16="http://schemas.microsoft.com/office/drawing/2014/main" id="{A5BC54B5-BB81-1232-604B-3F1C0F0C6319}"/>
            </a:ext>
          </a:extLst>
        </xdr:cNvPr>
        <xdr:cNvGrpSpPr/>
      </xdr:nvGrpSpPr>
      <xdr:grpSpPr>
        <a:xfrm>
          <a:off x="5687938" y="5575278"/>
          <a:ext cx="1332710" cy="1880344"/>
          <a:chOff x="5353048" y="5143497"/>
          <a:chExt cx="1307598" cy="1714503"/>
        </a:xfrm>
      </xdr:grpSpPr>
      <xdr:sp macro="" textlink="">
        <xdr:nvSpPr>
          <xdr:cNvPr id="42" name="Rectangle: Rounded Corners 41">
            <a:extLst>
              <a:ext uri="{FF2B5EF4-FFF2-40B4-BE49-F238E27FC236}">
                <a16:creationId xmlns:a16="http://schemas.microsoft.com/office/drawing/2014/main" id="{C56208B3-FBB5-4720-9EF6-E9A1DEDB879C}"/>
              </a:ext>
            </a:extLst>
          </xdr:cNvPr>
          <xdr:cNvSpPr/>
        </xdr:nvSpPr>
        <xdr:spPr>
          <a:xfrm>
            <a:off x="5353054" y="5143497"/>
            <a:ext cx="1307592" cy="171450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Rounded Corners 44">
            <a:extLst>
              <a:ext uri="{FF2B5EF4-FFF2-40B4-BE49-F238E27FC236}">
                <a16:creationId xmlns:a16="http://schemas.microsoft.com/office/drawing/2014/main" id="{260CEE75-CCD6-7B7F-3984-7049FA62C8FC}"/>
              </a:ext>
            </a:extLst>
          </xdr:cNvPr>
          <xdr:cNvSpPr/>
        </xdr:nvSpPr>
        <xdr:spPr>
          <a:xfrm>
            <a:off x="5353048" y="5143500"/>
            <a:ext cx="1307592" cy="781050"/>
          </a:xfrm>
          <a:prstGeom prst="roundRect">
            <a:avLst/>
          </a:prstGeom>
          <a:solidFill>
            <a:srgbClr val="CF5C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Arrow: Down 29">
            <a:extLst>
              <a:ext uri="{FF2B5EF4-FFF2-40B4-BE49-F238E27FC236}">
                <a16:creationId xmlns:a16="http://schemas.microsoft.com/office/drawing/2014/main" id="{CE992F83-13EF-4081-B6DA-092159BDB716}"/>
              </a:ext>
            </a:extLst>
          </xdr:cNvPr>
          <xdr:cNvSpPr/>
        </xdr:nvSpPr>
        <xdr:spPr>
          <a:xfrm rot="10800000">
            <a:off x="5810253" y="5162549"/>
            <a:ext cx="390522" cy="723899"/>
          </a:xfrm>
          <a:prstGeom prst="downArrow">
            <a:avLst/>
          </a:prstGeom>
          <a:solidFill>
            <a:schemeClr val="accent4"/>
          </a:solidFill>
          <a:ln>
            <a:noFill/>
          </a:ln>
          <a:effectLst>
            <a:outerShdw blurRad="63500" sx="102000" sy="102000" algn="ctr" rotWithShape="0">
              <a:schemeClr val="bg1">
                <a:alpha val="7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601668</xdr:colOff>
      <xdr:row>32</xdr:row>
      <xdr:rowOff>10187</xdr:rowOff>
    </xdr:from>
    <xdr:to>
      <xdr:col>5</xdr:col>
      <xdr:colOff>424142</xdr:colOff>
      <xdr:row>33</xdr:row>
      <xdr:rowOff>102660</xdr:rowOff>
    </xdr:to>
    <xdr:sp macro="" textlink="">
      <xdr:nvSpPr>
        <xdr:cNvPr id="60" name="TextBox 59">
          <a:extLst>
            <a:ext uri="{FF2B5EF4-FFF2-40B4-BE49-F238E27FC236}">
              <a16:creationId xmlns:a16="http://schemas.microsoft.com/office/drawing/2014/main" id="{7D202EAB-1D51-3ADB-059E-D2964CF5CFA2}"/>
            </a:ext>
          </a:extLst>
        </xdr:cNvPr>
        <xdr:cNvSpPr txBox="1"/>
      </xdr:nvSpPr>
      <xdr:spPr>
        <a:xfrm>
          <a:off x="2659068" y="6410987"/>
          <a:ext cx="119407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2">
                  <a:lumMod val="50000"/>
                </a:schemeClr>
              </a:solidFill>
              <a:latin typeface="Arial Rounded MT Bold" panose="020F0704030504030204" pitchFamily="34" charset="0"/>
            </a:rPr>
            <a:t>Total </a:t>
          </a:r>
          <a:r>
            <a:rPr lang="en-US" sz="1100">
              <a:solidFill>
                <a:schemeClr val="bg2">
                  <a:lumMod val="50000"/>
                </a:schemeClr>
              </a:solidFill>
              <a:latin typeface="Arial Rounded MT Bold" panose="020F0704030504030204" pitchFamily="34" charset="0"/>
              <a:ea typeface="+mn-ea"/>
              <a:cs typeface="+mn-cs"/>
            </a:rPr>
            <a:t>Distance</a:t>
          </a:r>
          <a:r>
            <a:rPr lang="en-US" sz="1100">
              <a:solidFill>
                <a:schemeClr val="bg2">
                  <a:lumMod val="50000"/>
                </a:schemeClr>
              </a:solidFill>
              <a:latin typeface="Arial Rounded MT Bold" panose="020F0704030504030204" pitchFamily="34" charset="0"/>
            </a:rPr>
            <a:t> </a:t>
          </a:r>
        </a:p>
      </xdr:txBody>
    </xdr:sp>
    <xdr:clientData/>
  </xdr:twoCellAnchor>
  <xdr:twoCellAnchor editAs="absolute">
    <xdr:from>
      <xdr:col>6</xdr:col>
      <xdr:colOff>155789</xdr:colOff>
      <xdr:row>31</xdr:row>
      <xdr:rowOff>178871</xdr:rowOff>
    </xdr:from>
    <xdr:to>
      <xdr:col>7</xdr:col>
      <xdr:colOff>285450</xdr:colOff>
      <xdr:row>33</xdr:row>
      <xdr:rowOff>71319</xdr:rowOff>
    </xdr:to>
    <xdr:sp macro="" textlink="">
      <xdr:nvSpPr>
        <xdr:cNvPr id="62" name="TextBox 61">
          <a:extLst>
            <a:ext uri="{FF2B5EF4-FFF2-40B4-BE49-F238E27FC236}">
              <a16:creationId xmlns:a16="http://schemas.microsoft.com/office/drawing/2014/main" id="{0F7FCD7C-207C-4776-8B07-2829949E8693}"/>
            </a:ext>
          </a:extLst>
        </xdr:cNvPr>
        <xdr:cNvSpPr txBox="1"/>
      </xdr:nvSpPr>
      <xdr:spPr>
        <a:xfrm>
          <a:off x="4270589" y="6379646"/>
          <a:ext cx="815461"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2">
                  <a:lumMod val="50000"/>
                </a:schemeClr>
              </a:solidFill>
              <a:latin typeface="Arial Rounded MT Bold" panose="020F0704030504030204" pitchFamily="34" charset="0"/>
            </a:rPr>
            <a:t>Return</a:t>
          </a:r>
          <a:r>
            <a:rPr lang="en-US" sz="1100">
              <a:solidFill>
                <a:schemeClr val="bg2">
                  <a:lumMod val="25000"/>
                </a:schemeClr>
              </a:solidFill>
              <a:latin typeface="Arial Rounded MT Bold" panose="020F0704030504030204" pitchFamily="34" charset="0"/>
            </a:rPr>
            <a:t> </a:t>
          </a:r>
        </a:p>
      </xdr:txBody>
    </xdr:sp>
    <xdr:clientData/>
  </xdr:twoCellAnchor>
  <xdr:twoCellAnchor editAs="absolute">
    <xdr:from>
      <xdr:col>8</xdr:col>
      <xdr:colOff>318033</xdr:colOff>
      <xdr:row>31</xdr:row>
      <xdr:rowOff>189317</xdr:rowOff>
    </xdr:from>
    <xdr:to>
      <xdr:col>9</xdr:col>
      <xdr:colOff>447694</xdr:colOff>
      <xdr:row>33</xdr:row>
      <xdr:rowOff>81765</xdr:rowOff>
    </xdr:to>
    <xdr:sp macro="" textlink="">
      <xdr:nvSpPr>
        <xdr:cNvPr id="64" name="TextBox 63">
          <a:extLst>
            <a:ext uri="{FF2B5EF4-FFF2-40B4-BE49-F238E27FC236}">
              <a16:creationId xmlns:a16="http://schemas.microsoft.com/office/drawing/2014/main" id="{C42C6AFC-BD39-4CED-B1AC-B79FD311D31F}"/>
            </a:ext>
          </a:extLst>
        </xdr:cNvPr>
        <xdr:cNvSpPr txBox="1"/>
      </xdr:nvSpPr>
      <xdr:spPr>
        <a:xfrm>
          <a:off x="5804433" y="6390092"/>
          <a:ext cx="815461"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2">
                  <a:lumMod val="50000"/>
                </a:schemeClr>
              </a:solidFill>
              <a:latin typeface="Arial Rounded MT Bold" panose="020F0704030504030204" pitchFamily="34" charset="0"/>
            </a:rPr>
            <a:t>One-Way</a:t>
          </a:r>
        </a:p>
      </xdr:txBody>
    </xdr:sp>
    <xdr:clientData/>
  </xdr:twoCellAnchor>
  <xdr:twoCellAnchor editAs="absolute">
    <xdr:from>
      <xdr:col>3</xdr:col>
      <xdr:colOff>619444</xdr:colOff>
      <xdr:row>33</xdr:row>
      <xdr:rowOff>60872</xdr:rowOff>
    </xdr:from>
    <xdr:to>
      <xdr:col>5</xdr:col>
      <xdr:colOff>441918</xdr:colOff>
      <xdr:row>34</xdr:row>
      <xdr:rowOff>153345</xdr:rowOff>
    </xdr:to>
    <xdr:sp macro="" textlink="goo!W8">
      <xdr:nvSpPr>
        <xdr:cNvPr id="66" name="TextBox 65">
          <a:extLst>
            <a:ext uri="{FF2B5EF4-FFF2-40B4-BE49-F238E27FC236}">
              <a16:creationId xmlns:a16="http://schemas.microsoft.com/office/drawing/2014/main" id="{804A590B-05B3-46D7-87F9-20D807C115B4}"/>
            </a:ext>
          </a:extLst>
        </xdr:cNvPr>
        <xdr:cNvSpPr txBox="1"/>
      </xdr:nvSpPr>
      <xdr:spPr>
        <a:xfrm>
          <a:off x="2676844" y="6661697"/>
          <a:ext cx="119407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3C6FC6-440F-4605-874A-148A84CFACDA}" type="TxLink">
            <a:rPr lang="en-US" sz="1600" b="0" i="0" u="none" strike="noStrike">
              <a:solidFill>
                <a:srgbClr val="000000"/>
              </a:solidFill>
              <a:latin typeface="Arial Rounded MT Bold"/>
            </a:rPr>
            <a:pPr algn="ctr"/>
            <a:t>239</a:t>
          </a:fld>
          <a:endParaRPr lang="en-US" sz="1400">
            <a:solidFill>
              <a:schemeClr val="bg2">
                <a:lumMod val="25000"/>
              </a:schemeClr>
            </a:solidFill>
            <a:latin typeface="Arial Rounded MT Bold" panose="020F0704030504030204" pitchFamily="34" charset="0"/>
          </a:endParaRPr>
        </a:p>
      </xdr:txBody>
    </xdr:sp>
    <xdr:clientData/>
  </xdr:twoCellAnchor>
  <xdr:twoCellAnchor editAs="absolute">
    <xdr:from>
      <xdr:col>6</xdr:col>
      <xdr:colOff>175204</xdr:colOff>
      <xdr:row>33</xdr:row>
      <xdr:rowOff>60872</xdr:rowOff>
    </xdr:from>
    <xdr:to>
      <xdr:col>7</xdr:col>
      <xdr:colOff>304865</xdr:colOff>
      <xdr:row>34</xdr:row>
      <xdr:rowOff>153345</xdr:rowOff>
    </xdr:to>
    <xdr:sp macro="" textlink="goo!Z8">
      <xdr:nvSpPr>
        <xdr:cNvPr id="75" name="TextBox 74">
          <a:extLst>
            <a:ext uri="{FF2B5EF4-FFF2-40B4-BE49-F238E27FC236}">
              <a16:creationId xmlns:a16="http://schemas.microsoft.com/office/drawing/2014/main" id="{824B8B55-54A9-4863-8F82-D16CEFEA58A9}"/>
            </a:ext>
          </a:extLst>
        </xdr:cNvPr>
        <xdr:cNvSpPr txBox="1"/>
      </xdr:nvSpPr>
      <xdr:spPr>
        <a:xfrm>
          <a:off x="4290004" y="6661697"/>
          <a:ext cx="815461"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58E438-0F6C-4670-B1CB-584BA9C64E26}" type="TxLink">
            <a:rPr lang="en-US" sz="1600" b="0" i="0" u="none" strike="noStrike">
              <a:solidFill>
                <a:srgbClr val="000000"/>
              </a:solidFill>
              <a:latin typeface="Arial Rounded MT Bold"/>
            </a:rPr>
            <a:pPr algn="ctr"/>
            <a:t>2</a:t>
          </a:fld>
          <a:endParaRPr lang="en-US" sz="1400">
            <a:solidFill>
              <a:schemeClr val="bg2">
                <a:lumMod val="25000"/>
              </a:schemeClr>
            </a:solidFill>
            <a:latin typeface="Arial Rounded MT Bold" panose="020F0704030504030204" pitchFamily="34" charset="0"/>
          </a:endParaRPr>
        </a:p>
      </xdr:txBody>
    </xdr:sp>
    <xdr:clientData/>
  </xdr:twoCellAnchor>
  <xdr:twoCellAnchor editAs="absolute">
    <xdr:from>
      <xdr:col>8</xdr:col>
      <xdr:colOff>327741</xdr:colOff>
      <xdr:row>33</xdr:row>
      <xdr:rowOff>60872</xdr:rowOff>
    </xdr:from>
    <xdr:to>
      <xdr:col>9</xdr:col>
      <xdr:colOff>457402</xdr:colOff>
      <xdr:row>34</xdr:row>
      <xdr:rowOff>153345</xdr:rowOff>
    </xdr:to>
    <xdr:sp macro="" textlink="goo!Z7">
      <xdr:nvSpPr>
        <xdr:cNvPr id="79" name="TextBox 78">
          <a:extLst>
            <a:ext uri="{FF2B5EF4-FFF2-40B4-BE49-F238E27FC236}">
              <a16:creationId xmlns:a16="http://schemas.microsoft.com/office/drawing/2014/main" id="{59DF9E26-17E2-43B4-83AF-4FB0CCDD7284}"/>
            </a:ext>
          </a:extLst>
        </xdr:cNvPr>
        <xdr:cNvSpPr txBox="1"/>
      </xdr:nvSpPr>
      <xdr:spPr>
        <a:xfrm>
          <a:off x="5814141" y="6661697"/>
          <a:ext cx="815461"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2F02DF-394F-4A39-AE9E-7F94A57AB286}" type="TxLink">
            <a:rPr lang="en-US" sz="1600" b="0" i="0" u="none" strike="noStrike">
              <a:solidFill>
                <a:srgbClr val="000000"/>
              </a:solidFill>
              <a:latin typeface="Arial Rounded MT Bold"/>
            </a:rPr>
            <a:pPr algn="ctr"/>
            <a:t>2</a:t>
          </a:fld>
          <a:endParaRPr lang="en-US" sz="1400">
            <a:solidFill>
              <a:schemeClr val="bg2">
                <a:lumMod val="75000"/>
              </a:schemeClr>
            </a:solidFill>
            <a:latin typeface="Arial Rounded MT Bold" panose="020F0704030504030204" pitchFamily="34" charset="0"/>
          </a:endParaRPr>
        </a:p>
      </xdr:txBody>
    </xdr:sp>
    <xdr:clientData/>
  </xdr:twoCellAnchor>
  <xdr:twoCellAnchor editAs="absolute">
    <xdr:from>
      <xdr:col>4</xdr:col>
      <xdr:colOff>614839</xdr:colOff>
      <xdr:row>33</xdr:row>
      <xdr:rowOff>81764</xdr:rowOff>
    </xdr:from>
    <xdr:to>
      <xdr:col>5</xdr:col>
      <xdr:colOff>288232</xdr:colOff>
      <xdr:row>34</xdr:row>
      <xdr:rowOff>174237</xdr:rowOff>
    </xdr:to>
    <xdr:sp macro="" textlink="">
      <xdr:nvSpPr>
        <xdr:cNvPr id="83" name="TextBox 82">
          <a:extLst>
            <a:ext uri="{FF2B5EF4-FFF2-40B4-BE49-F238E27FC236}">
              <a16:creationId xmlns:a16="http://schemas.microsoft.com/office/drawing/2014/main" id="{7650D70B-74CA-4B52-8D8A-9A26A4B7B71E}"/>
            </a:ext>
          </a:extLst>
        </xdr:cNvPr>
        <xdr:cNvSpPr txBox="1"/>
      </xdr:nvSpPr>
      <xdr:spPr>
        <a:xfrm>
          <a:off x="3358039" y="6682589"/>
          <a:ext cx="359193"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2">
                  <a:lumMod val="50000"/>
                </a:schemeClr>
              </a:solidFill>
              <a:latin typeface="Arial Rounded MT Bold" panose="020F0704030504030204" pitchFamily="34" charset="0"/>
            </a:rPr>
            <a:t>Km</a:t>
          </a:r>
          <a:r>
            <a:rPr lang="en-US" sz="1100">
              <a:solidFill>
                <a:schemeClr val="bg2">
                  <a:lumMod val="25000"/>
                </a:schemeClr>
              </a:solidFill>
              <a:latin typeface="Arial Rounded MT Bold" panose="020F0704030504030204" pitchFamily="34" charset="0"/>
            </a:rPr>
            <a:t> </a:t>
          </a:r>
        </a:p>
      </xdr:txBody>
    </xdr:sp>
    <xdr:clientData/>
  </xdr:twoCellAnchor>
  <xdr:twoCellAnchor editAs="absolute">
    <xdr:from>
      <xdr:col>6</xdr:col>
      <xdr:colOff>553812</xdr:colOff>
      <xdr:row>33</xdr:row>
      <xdr:rowOff>81764</xdr:rowOff>
    </xdr:from>
    <xdr:to>
      <xdr:col>7</xdr:col>
      <xdr:colOff>363112</xdr:colOff>
      <xdr:row>34</xdr:row>
      <xdr:rowOff>174237</xdr:rowOff>
    </xdr:to>
    <xdr:sp macro="" textlink="">
      <xdr:nvSpPr>
        <xdr:cNvPr id="86" name="TextBox 85">
          <a:extLst>
            <a:ext uri="{FF2B5EF4-FFF2-40B4-BE49-F238E27FC236}">
              <a16:creationId xmlns:a16="http://schemas.microsoft.com/office/drawing/2014/main" id="{D179F954-6165-46AF-85CF-FFF65DBAEB86}"/>
            </a:ext>
          </a:extLst>
        </xdr:cNvPr>
        <xdr:cNvSpPr txBox="1"/>
      </xdr:nvSpPr>
      <xdr:spPr>
        <a:xfrm>
          <a:off x="4668612" y="6682589"/>
          <a:ext cx="495100"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2">
                  <a:lumMod val="50000"/>
                </a:schemeClr>
              </a:solidFill>
              <a:latin typeface="Arial Rounded MT Bold" panose="020F0704030504030204" pitchFamily="34" charset="0"/>
            </a:rPr>
            <a:t>Trips </a:t>
          </a:r>
        </a:p>
      </xdr:txBody>
    </xdr:sp>
    <xdr:clientData/>
  </xdr:twoCellAnchor>
  <xdr:twoCellAnchor editAs="absolute">
    <xdr:from>
      <xdr:col>9</xdr:col>
      <xdr:colOff>59381</xdr:colOff>
      <xdr:row>33</xdr:row>
      <xdr:rowOff>81764</xdr:rowOff>
    </xdr:from>
    <xdr:to>
      <xdr:col>9</xdr:col>
      <xdr:colOff>535071</xdr:colOff>
      <xdr:row>34</xdr:row>
      <xdr:rowOff>174237</xdr:rowOff>
    </xdr:to>
    <xdr:sp macro="" textlink="">
      <xdr:nvSpPr>
        <xdr:cNvPr id="93" name="TextBox 92">
          <a:extLst>
            <a:ext uri="{FF2B5EF4-FFF2-40B4-BE49-F238E27FC236}">
              <a16:creationId xmlns:a16="http://schemas.microsoft.com/office/drawing/2014/main" id="{D38470EE-5D55-43C8-8EF8-D7218EBA3EA2}"/>
            </a:ext>
          </a:extLst>
        </xdr:cNvPr>
        <xdr:cNvSpPr txBox="1"/>
      </xdr:nvSpPr>
      <xdr:spPr>
        <a:xfrm>
          <a:off x="6231581" y="6682589"/>
          <a:ext cx="475690"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bg2">
                  <a:lumMod val="50000"/>
                </a:schemeClr>
              </a:solidFill>
              <a:latin typeface="Arial Rounded MT Bold" panose="020F0704030504030204" pitchFamily="34" charset="0"/>
            </a:rPr>
            <a:t>Trips </a:t>
          </a:r>
        </a:p>
      </xdr:txBody>
    </xdr:sp>
    <xdr:clientData/>
  </xdr:twoCellAnchor>
  <xdr:twoCellAnchor editAs="absolute">
    <xdr:from>
      <xdr:col>10</xdr:col>
      <xdr:colOff>375837</xdr:colOff>
      <xdr:row>17</xdr:row>
      <xdr:rowOff>85585</xdr:rowOff>
    </xdr:from>
    <xdr:to>
      <xdr:col>12</xdr:col>
      <xdr:colOff>351301</xdr:colOff>
      <xdr:row>18</xdr:row>
      <xdr:rowOff>178058</xdr:rowOff>
    </xdr:to>
    <xdr:sp macro="" textlink="">
      <xdr:nvSpPr>
        <xdr:cNvPr id="109" name="TextBox 108">
          <a:extLst>
            <a:ext uri="{FF2B5EF4-FFF2-40B4-BE49-F238E27FC236}">
              <a16:creationId xmlns:a16="http://schemas.microsoft.com/office/drawing/2014/main" id="{40DCC0B9-7167-4553-9AE2-FA750BF6A638}"/>
            </a:ext>
          </a:extLst>
        </xdr:cNvPr>
        <xdr:cNvSpPr txBox="1"/>
      </xdr:nvSpPr>
      <xdr:spPr>
        <a:xfrm>
          <a:off x="7233837" y="3486010"/>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latin typeface="Arial Rounded MT Bold" panose="020F0704030504030204" pitchFamily="34" charset="0"/>
            </a:rPr>
            <a:t>Wage</a:t>
          </a:r>
          <a:r>
            <a:rPr lang="en-US" sz="1100" baseline="0">
              <a:solidFill>
                <a:schemeClr val="bg2">
                  <a:lumMod val="50000"/>
                </a:schemeClr>
              </a:solidFill>
              <a:latin typeface="Arial Rounded MT Bold" panose="020F0704030504030204" pitchFamily="34" charset="0"/>
            </a:rPr>
            <a:t> </a:t>
          </a:r>
          <a:endParaRPr lang="en-US" sz="1100">
            <a:solidFill>
              <a:schemeClr val="bg2">
                <a:lumMod val="50000"/>
              </a:schemeClr>
            </a:solidFill>
            <a:latin typeface="Arial Rounded MT Bold" panose="020F0704030504030204" pitchFamily="34" charset="0"/>
          </a:endParaRPr>
        </a:p>
      </xdr:txBody>
    </xdr:sp>
    <xdr:clientData/>
  </xdr:twoCellAnchor>
  <xdr:twoCellAnchor editAs="absolute">
    <xdr:from>
      <xdr:col>14</xdr:col>
      <xdr:colOff>176112</xdr:colOff>
      <xdr:row>17</xdr:row>
      <xdr:rowOff>75138</xdr:rowOff>
    </xdr:from>
    <xdr:to>
      <xdr:col>16</xdr:col>
      <xdr:colOff>151576</xdr:colOff>
      <xdr:row>18</xdr:row>
      <xdr:rowOff>167611</xdr:rowOff>
    </xdr:to>
    <xdr:sp macro="" textlink="">
      <xdr:nvSpPr>
        <xdr:cNvPr id="111" name="TextBox 110">
          <a:extLst>
            <a:ext uri="{FF2B5EF4-FFF2-40B4-BE49-F238E27FC236}">
              <a16:creationId xmlns:a16="http://schemas.microsoft.com/office/drawing/2014/main" id="{86E29057-7CA5-4131-91FF-079C1AAC6767}"/>
            </a:ext>
          </a:extLst>
        </xdr:cNvPr>
        <xdr:cNvSpPr txBox="1"/>
      </xdr:nvSpPr>
      <xdr:spPr>
        <a:xfrm>
          <a:off x="9777312" y="3475563"/>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latin typeface="Arial Rounded MT Bold" panose="020F0704030504030204" pitchFamily="34" charset="0"/>
            </a:rPr>
            <a:t>Salary </a:t>
          </a:r>
        </a:p>
      </xdr:txBody>
    </xdr:sp>
    <xdr:clientData/>
  </xdr:twoCellAnchor>
  <xdr:twoCellAnchor editAs="absolute">
    <xdr:from>
      <xdr:col>10</xdr:col>
      <xdr:colOff>470579</xdr:colOff>
      <xdr:row>18</xdr:row>
      <xdr:rowOff>198950</xdr:rowOff>
    </xdr:from>
    <xdr:to>
      <xdr:col>13</xdr:col>
      <xdr:colOff>432427</xdr:colOff>
      <xdr:row>22</xdr:row>
      <xdr:rowOff>98754</xdr:rowOff>
    </xdr:to>
    <xdr:sp macro="" textlink="">
      <xdr:nvSpPr>
        <xdr:cNvPr id="113" name="Rectangle: Rounded Corners 112">
          <a:extLst>
            <a:ext uri="{FF2B5EF4-FFF2-40B4-BE49-F238E27FC236}">
              <a16:creationId xmlns:a16="http://schemas.microsoft.com/office/drawing/2014/main" id="{329DB83E-370E-471E-413B-86060932C8EA}"/>
            </a:ext>
          </a:extLst>
        </xdr:cNvPr>
        <xdr:cNvSpPr/>
      </xdr:nvSpPr>
      <xdr:spPr>
        <a:xfrm>
          <a:off x="7328579" y="3799400"/>
          <a:ext cx="2019248" cy="699904"/>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470579</xdr:colOff>
      <xdr:row>23</xdr:row>
      <xdr:rowOff>24085</xdr:rowOff>
    </xdr:from>
    <xdr:to>
      <xdr:col>13</xdr:col>
      <xdr:colOff>432427</xdr:colOff>
      <xdr:row>26</xdr:row>
      <xdr:rowOff>123914</xdr:rowOff>
    </xdr:to>
    <xdr:sp macro="" textlink="">
      <xdr:nvSpPr>
        <xdr:cNvPr id="115" name="Rectangle: Rounded Corners 114">
          <a:extLst>
            <a:ext uri="{FF2B5EF4-FFF2-40B4-BE49-F238E27FC236}">
              <a16:creationId xmlns:a16="http://schemas.microsoft.com/office/drawing/2014/main" id="{FC66E0E6-CA9A-4FC1-A839-50F948EE30AC}"/>
            </a:ext>
          </a:extLst>
        </xdr:cNvPr>
        <xdr:cNvSpPr/>
      </xdr:nvSpPr>
      <xdr:spPr>
        <a:xfrm>
          <a:off x="7328579" y="4624660"/>
          <a:ext cx="2019248" cy="699904"/>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470579</xdr:colOff>
      <xdr:row>18</xdr:row>
      <xdr:rowOff>198950</xdr:rowOff>
    </xdr:from>
    <xdr:to>
      <xdr:col>12</xdr:col>
      <xdr:colOff>446043</xdr:colOff>
      <xdr:row>20</xdr:row>
      <xdr:rowOff>91398</xdr:rowOff>
    </xdr:to>
    <xdr:sp macro="" textlink="">
      <xdr:nvSpPr>
        <xdr:cNvPr id="128" name="TextBox 127">
          <a:extLst>
            <a:ext uri="{FF2B5EF4-FFF2-40B4-BE49-F238E27FC236}">
              <a16:creationId xmlns:a16="http://schemas.microsoft.com/office/drawing/2014/main" id="{C5A5966A-9C63-4677-A53F-355039EEB311}"/>
            </a:ext>
          </a:extLst>
        </xdr:cNvPr>
        <xdr:cNvSpPr txBox="1"/>
      </xdr:nvSpPr>
      <xdr:spPr>
        <a:xfrm>
          <a:off x="7328579" y="3799400"/>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aseline="0">
              <a:solidFill>
                <a:schemeClr val="bg2">
                  <a:lumMod val="25000"/>
                </a:schemeClr>
              </a:solidFill>
              <a:latin typeface="Arial Rounded MT Bold" panose="020F0704030504030204" pitchFamily="34" charset="0"/>
            </a:rPr>
            <a:t>Diver's </a:t>
          </a:r>
          <a:endParaRPr lang="en-US" sz="1100">
            <a:solidFill>
              <a:schemeClr val="bg2">
                <a:lumMod val="25000"/>
              </a:schemeClr>
            </a:solidFill>
            <a:latin typeface="Arial Rounded MT Bold" panose="020F0704030504030204" pitchFamily="34" charset="0"/>
          </a:endParaRPr>
        </a:p>
      </xdr:txBody>
    </xdr:sp>
    <xdr:clientData/>
  </xdr:twoCellAnchor>
  <xdr:twoCellAnchor editAs="absolute">
    <xdr:from>
      <xdr:col>10</xdr:col>
      <xdr:colOff>470579</xdr:colOff>
      <xdr:row>23</xdr:row>
      <xdr:rowOff>24085</xdr:rowOff>
    </xdr:from>
    <xdr:to>
      <xdr:col>12</xdr:col>
      <xdr:colOff>446043</xdr:colOff>
      <xdr:row>24</xdr:row>
      <xdr:rowOff>116558</xdr:rowOff>
    </xdr:to>
    <xdr:sp macro="" textlink="">
      <xdr:nvSpPr>
        <xdr:cNvPr id="130" name="TextBox 129">
          <a:extLst>
            <a:ext uri="{FF2B5EF4-FFF2-40B4-BE49-F238E27FC236}">
              <a16:creationId xmlns:a16="http://schemas.microsoft.com/office/drawing/2014/main" id="{D78B7455-7E79-4419-96EF-17FBEA18B373}"/>
            </a:ext>
          </a:extLst>
        </xdr:cNvPr>
        <xdr:cNvSpPr txBox="1"/>
      </xdr:nvSpPr>
      <xdr:spPr>
        <a:xfrm>
          <a:off x="7328579" y="4624660"/>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2">
                  <a:lumMod val="25000"/>
                </a:schemeClr>
              </a:solidFill>
              <a:latin typeface="Arial Rounded MT Bold" panose="020F0704030504030204" pitchFamily="34" charset="0"/>
            </a:rPr>
            <a:t>Buddy's </a:t>
          </a:r>
        </a:p>
      </xdr:txBody>
    </xdr:sp>
    <xdr:clientData/>
  </xdr:twoCellAnchor>
  <xdr:twoCellAnchor editAs="absolute">
    <xdr:from>
      <xdr:col>10</xdr:col>
      <xdr:colOff>489995</xdr:colOff>
      <xdr:row>20</xdr:row>
      <xdr:rowOff>28719</xdr:rowOff>
    </xdr:from>
    <xdr:to>
      <xdr:col>11</xdr:col>
      <xdr:colOff>639076</xdr:colOff>
      <xdr:row>21</xdr:row>
      <xdr:rowOff>121192</xdr:rowOff>
    </xdr:to>
    <xdr:sp macro="" textlink="goo!AA15">
      <xdr:nvSpPr>
        <xdr:cNvPr id="132" name="TextBox 131">
          <a:extLst>
            <a:ext uri="{FF2B5EF4-FFF2-40B4-BE49-F238E27FC236}">
              <a16:creationId xmlns:a16="http://schemas.microsoft.com/office/drawing/2014/main" id="{B47AF8A6-FF54-48A8-B81D-8C3919482BF4}"/>
            </a:ext>
          </a:extLst>
        </xdr:cNvPr>
        <xdr:cNvSpPr txBox="1"/>
      </xdr:nvSpPr>
      <xdr:spPr>
        <a:xfrm>
          <a:off x="7347995" y="4029219"/>
          <a:ext cx="834881"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B58B9FE-2D68-4CFA-BEED-49C8C8CC1249}" type="TxLink">
            <a:rPr lang="en-US" sz="1200" b="0" i="0" u="none" strike="noStrike">
              <a:solidFill>
                <a:srgbClr val="000000"/>
              </a:solidFill>
              <a:latin typeface="Arial Rounded MT Bold"/>
            </a:rPr>
            <a:pPr algn="l"/>
            <a:t>$1,800</a:t>
          </a:fld>
          <a:endParaRPr lang="en-US" sz="1100">
            <a:solidFill>
              <a:schemeClr val="bg2">
                <a:lumMod val="25000"/>
              </a:schemeClr>
            </a:solidFill>
            <a:latin typeface="Arial Rounded MT Bold" panose="020F0704030504030204" pitchFamily="34" charset="0"/>
          </a:endParaRPr>
        </a:p>
      </xdr:txBody>
    </xdr:sp>
    <xdr:clientData/>
  </xdr:twoCellAnchor>
  <xdr:twoCellAnchor editAs="absolute">
    <xdr:from>
      <xdr:col>10</xdr:col>
      <xdr:colOff>480287</xdr:colOff>
      <xdr:row>24</xdr:row>
      <xdr:rowOff>22541</xdr:rowOff>
    </xdr:from>
    <xdr:to>
      <xdr:col>11</xdr:col>
      <xdr:colOff>551705</xdr:colOff>
      <xdr:row>25</xdr:row>
      <xdr:rowOff>115014</xdr:rowOff>
    </xdr:to>
    <xdr:sp macro="" textlink="goo!AD15">
      <xdr:nvSpPr>
        <xdr:cNvPr id="134" name="TextBox 133">
          <a:extLst>
            <a:ext uri="{FF2B5EF4-FFF2-40B4-BE49-F238E27FC236}">
              <a16:creationId xmlns:a16="http://schemas.microsoft.com/office/drawing/2014/main" id="{01716670-9339-4D50-B5FA-0550008605CE}"/>
            </a:ext>
          </a:extLst>
        </xdr:cNvPr>
        <xdr:cNvSpPr txBox="1"/>
      </xdr:nvSpPr>
      <xdr:spPr>
        <a:xfrm>
          <a:off x="7338287" y="4823141"/>
          <a:ext cx="757218"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E93B6AB-6713-4AAE-A870-21195AA77909}" type="TxLink">
            <a:rPr lang="en-US" sz="1200" b="0" i="0" u="none" strike="noStrike">
              <a:solidFill>
                <a:srgbClr val="000000"/>
              </a:solidFill>
              <a:latin typeface="Arial Rounded MT Bold"/>
            </a:rPr>
            <a:pPr algn="l"/>
            <a:t>$400</a:t>
          </a:fld>
          <a:endParaRPr lang="en-US" sz="1100">
            <a:solidFill>
              <a:schemeClr val="bg2">
                <a:lumMod val="25000"/>
              </a:schemeClr>
            </a:solidFill>
            <a:latin typeface="Arial Rounded MT Bold" panose="020F0704030504030204" pitchFamily="34" charset="0"/>
          </a:endParaRPr>
        </a:p>
      </xdr:txBody>
    </xdr:sp>
    <xdr:clientData/>
  </xdr:twoCellAnchor>
  <xdr:twoCellAnchor editAs="absolute">
    <xdr:from>
      <xdr:col>10</xdr:col>
      <xdr:colOff>402623</xdr:colOff>
      <xdr:row>22</xdr:row>
      <xdr:rowOff>140544</xdr:rowOff>
    </xdr:from>
    <xdr:to>
      <xdr:col>16</xdr:col>
      <xdr:colOff>636972</xdr:colOff>
      <xdr:row>22</xdr:row>
      <xdr:rowOff>161437</xdr:rowOff>
    </xdr:to>
    <xdr:cxnSp macro="">
      <xdr:nvCxnSpPr>
        <xdr:cNvPr id="136" name="Straight Connector 135">
          <a:extLst>
            <a:ext uri="{FF2B5EF4-FFF2-40B4-BE49-F238E27FC236}">
              <a16:creationId xmlns:a16="http://schemas.microsoft.com/office/drawing/2014/main" id="{6DF53FB3-7398-3183-1A77-D56883C8060E}"/>
            </a:ext>
          </a:extLst>
        </xdr:cNvPr>
        <xdr:cNvCxnSpPr/>
      </xdr:nvCxnSpPr>
      <xdr:spPr>
        <a:xfrm flipV="1">
          <a:off x="7260623" y="4541094"/>
          <a:ext cx="4349149" cy="2089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533753</xdr:colOff>
      <xdr:row>17</xdr:row>
      <xdr:rowOff>85585</xdr:rowOff>
    </xdr:from>
    <xdr:to>
      <xdr:col>13</xdr:col>
      <xdr:colOff>548922</xdr:colOff>
      <xdr:row>27</xdr:row>
      <xdr:rowOff>38804</xdr:rowOff>
    </xdr:to>
    <xdr:cxnSp macro="">
      <xdr:nvCxnSpPr>
        <xdr:cNvPr id="140" name="Straight Connector 139">
          <a:extLst>
            <a:ext uri="{FF2B5EF4-FFF2-40B4-BE49-F238E27FC236}">
              <a16:creationId xmlns:a16="http://schemas.microsoft.com/office/drawing/2014/main" id="{6438EC59-82A0-4BF9-86DC-6F026CDE3E04}"/>
            </a:ext>
          </a:extLst>
        </xdr:cNvPr>
        <xdr:cNvCxnSpPr>
          <a:endCxn id="34" idx="0"/>
        </xdr:cNvCxnSpPr>
      </xdr:nvCxnSpPr>
      <xdr:spPr>
        <a:xfrm flipH="1" flipV="1">
          <a:off x="9449153" y="3486010"/>
          <a:ext cx="15169" cy="1953469"/>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214944</xdr:colOff>
      <xdr:row>20</xdr:row>
      <xdr:rowOff>28719</xdr:rowOff>
    </xdr:from>
    <xdr:to>
      <xdr:col>16</xdr:col>
      <xdr:colOff>190408</xdr:colOff>
      <xdr:row>21</xdr:row>
      <xdr:rowOff>121192</xdr:rowOff>
    </xdr:to>
    <xdr:sp macro="" textlink="goo!AB15">
      <xdr:nvSpPr>
        <xdr:cNvPr id="146" name="TextBox 145">
          <a:extLst>
            <a:ext uri="{FF2B5EF4-FFF2-40B4-BE49-F238E27FC236}">
              <a16:creationId xmlns:a16="http://schemas.microsoft.com/office/drawing/2014/main" id="{DD342F93-4F81-445D-A502-D04798361DD1}"/>
            </a:ext>
          </a:extLst>
        </xdr:cNvPr>
        <xdr:cNvSpPr txBox="1"/>
      </xdr:nvSpPr>
      <xdr:spPr>
        <a:xfrm>
          <a:off x="9816144" y="4029219"/>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DD81D2-6F28-4F5E-9288-7A2BD47F7EBA}" type="TxLink">
            <a:rPr lang="en-US" sz="1600" b="0" i="0" u="none" strike="noStrike">
              <a:solidFill>
                <a:srgbClr val="FF0000"/>
              </a:solidFill>
              <a:latin typeface="Arial Rounded MT Bold"/>
            </a:rPr>
            <a:pPr algn="ctr"/>
            <a:t>$1,200</a:t>
          </a:fld>
          <a:endParaRPr lang="en-US" sz="1400">
            <a:solidFill>
              <a:srgbClr val="FF0000"/>
            </a:solidFill>
            <a:latin typeface="Arial Rounded MT Bold" panose="020F0704030504030204" pitchFamily="34" charset="0"/>
          </a:endParaRPr>
        </a:p>
      </xdr:txBody>
    </xdr:sp>
    <xdr:clientData/>
  </xdr:twoCellAnchor>
  <xdr:twoCellAnchor editAs="absolute">
    <xdr:from>
      <xdr:col>14</xdr:col>
      <xdr:colOff>195528</xdr:colOff>
      <xdr:row>24</xdr:row>
      <xdr:rowOff>22541</xdr:rowOff>
    </xdr:from>
    <xdr:to>
      <xdr:col>16</xdr:col>
      <xdr:colOff>170992</xdr:colOff>
      <xdr:row>25</xdr:row>
      <xdr:rowOff>115014</xdr:rowOff>
    </xdr:to>
    <xdr:sp macro="" textlink="goo!AE15">
      <xdr:nvSpPr>
        <xdr:cNvPr id="148" name="TextBox 147">
          <a:extLst>
            <a:ext uri="{FF2B5EF4-FFF2-40B4-BE49-F238E27FC236}">
              <a16:creationId xmlns:a16="http://schemas.microsoft.com/office/drawing/2014/main" id="{01E167F4-71F2-408E-B05B-277C3B0B1C7E}"/>
            </a:ext>
          </a:extLst>
        </xdr:cNvPr>
        <xdr:cNvSpPr txBox="1"/>
      </xdr:nvSpPr>
      <xdr:spPr>
        <a:xfrm>
          <a:off x="9796728" y="4823141"/>
          <a:ext cx="1347064" cy="29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FE0E6D-EF35-4FAE-A76B-50E0D60AC080}" type="TxLink">
            <a:rPr lang="en-US" sz="1600" b="0" i="0" u="none" strike="noStrike">
              <a:solidFill>
                <a:srgbClr val="FF0000"/>
              </a:solidFill>
              <a:latin typeface="Arial Rounded MT Bold"/>
            </a:rPr>
            <a:pPr algn="ctr"/>
            <a:t>$200</a:t>
          </a:fld>
          <a:endParaRPr lang="en-US" sz="1400">
            <a:solidFill>
              <a:srgbClr val="FF0000"/>
            </a:solidFill>
            <a:latin typeface="Arial Rounded MT Bold" panose="020F0704030504030204" pitchFamily="34" charset="0"/>
          </a:endParaRPr>
        </a:p>
      </xdr:txBody>
    </xdr:sp>
    <xdr:clientData/>
  </xdr:twoCellAnchor>
  <xdr:twoCellAnchor editAs="absolute">
    <xdr:from>
      <xdr:col>11</xdr:col>
      <xdr:colOff>425503</xdr:colOff>
      <xdr:row>18</xdr:row>
      <xdr:rowOff>42259</xdr:rowOff>
    </xdr:from>
    <xdr:to>
      <xdr:col>13</xdr:col>
      <xdr:colOff>529507</xdr:colOff>
      <xdr:row>22</xdr:row>
      <xdr:rowOff>187547</xdr:rowOff>
    </xdr:to>
    <xdr:graphicFrame macro="">
      <xdr:nvGraphicFramePr>
        <xdr:cNvPr id="152" name="Chart 151">
          <a:extLst>
            <a:ext uri="{FF2B5EF4-FFF2-40B4-BE49-F238E27FC236}">
              <a16:creationId xmlns:a16="http://schemas.microsoft.com/office/drawing/2014/main" id="{EF8FC355-B7B7-4025-828F-2A74B401C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464334</xdr:colOff>
      <xdr:row>22</xdr:row>
      <xdr:rowOff>161435</xdr:rowOff>
    </xdr:from>
    <xdr:to>
      <xdr:col>13</xdr:col>
      <xdr:colOff>565231</xdr:colOff>
      <xdr:row>27</xdr:row>
      <xdr:rowOff>103987</xdr:rowOff>
    </xdr:to>
    <xdr:graphicFrame macro="">
      <xdr:nvGraphicFramePr>
        <xdr:cNvPr id="154" name="Chart 153">
          <a:extLst>
            <a:ext uri="{FF2B5EF4-FFF2-40B4-BE49-F238E27FC236}">
              <a16:creationId xmlns:a16="http://schemas.microsoft.com/office/drawing/2014/main" id="{C9A425AF-64AD-4546-93BC-A28A630C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xdr:col>
      <xdr:colOff>25439</xdr:colOff>
      <xdr:row>15</xdr:row>
      <xdr:rowOff>67786</xdr:rowOff>
    </xdr:from>
    <xdr:to>
      <xdr:col>3</xdr:col>
      <xdr:colOff>378387</xdr:colOff>
      <xdr:row>23</xdr:row>
      <xdr:rowOff>139001</xdr:rowOff>
    </xdr:to>
    <mc:AlternateContent xmlns:mc="http://schemas.openxmlformats.org/markup-compatibility/2006" xmlns:a14="http://schemas.microsoft.com/office/drawing/2010/main">
      <mc:Choice Requires="a14">
        <xdr:graphicFrame macro="">
          <xdr:nvGraphicFramePr>
            <xdr:cNvPr id="13" name="Driver">
              <a:extLst>
                <a:ext uri="{FF2B5EF4-FFF2-40B4-BE49-F238E27FC236}">
                  <a16:creationId xmlns:a16="http://schemas.microsoft.com/office/drawing/2014/main" id="{2A0C4BE7-91F9-4ECF-BE6B-AA54BCFFEDBA}"/>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397039" y="3068161"/>
              <a:ext cx="1038748" cy="1671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51105</xdr:colOff>
      <xdr:row>25</xdr:row>
      <xdr:rowOff>115013</xdr:rowOff>
    </xdr:from>
    <xdr:to>
      <xdr:col>3</xdr:col>
      <xdr:colOff>358971</xdr:colOff>
      <xdr:row>34</xdr:row>
      <xdr:rowOff>90668</xdr:rowOff>
    </xdr:to>
    <mc:AlternateContent xmlns:mc="http://schemas.openxmlformats.org/markup-compatibility/2006" xmlns:a14="http://schemas.microsoft.com/office/drawing/2010/main">
      <mc:Choice Requires="a14">
        <xdr:graphicFrame macro="">
          <xdr:nvGraphicFramePr>
            <xdr:cNvPr id="25" name="Month">
              <a:extLst>
                <a:ext uri="{FF2B5EF4-FFF2-40B4-BE49-F238E27FC236}">
                  <a16:creationId xmlns:a16="http://schemas.microsoft.com/office/drawing/2014/main" id="{8E5ACC4F-0436-45FF-8393-D825A0E3F4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6905" y="5115638"/>
              <a:ext cx="1679466" cy="177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375837</xdr:colOff>
      <xdr:row>27</xdr:row>
      <xdr:rowOff>185048</xdr:rowOff>
    </xdr:from>
    <xdr:to>
      <xdr:col>17</xdr:col>
      <xdr:colOff>5869</xdr:colOff>
      <xdr:row>37</xdr:row>
      <xdr:rowOff>86034</xdr:rowOff>
    </xdr:to>
    <xdr:grpSp>
      <xdr:nvGrpSpPr>
        <xdr:cNvPr id="40" name="Group 39">
          <a:extLst>
            <a:ext uri="{FF2B5EF4-FFF2-40B4-BE49-F238E27FC236}">
              <a16:creationId xmlns:a16="http://schemas.microsoft.com/office/drawing/2014/main" id="{146EC76E-D906-1517-B4DC-614FD696B295}"/>
            </a:ext>
          </a:extLst>
        </xdr:cNvPr>
        <xdr:cNvGrpSpPr/>
      </xdr:nvGrpSpPr>
      <xdr:grpSpPr>
        <a:xfrm>
          <a:off x="7233837" y="5585723"/>
          <a:ext cx="4430632" cy="1901236"/>
          <a:chOff x="6869818" y="5153021"/>
          <a:chExt cx="4347148" cy="1733553"/>
        </a:xfrm>
      </xdr:grpSpPr>
      <xdr:sp macro="" textlink="">
        <xdr:nvSpPr>
          <xdr:cNvPr id="38" name="Rectangle: Rounded Corners 37">
            <a:extLst>
              <a:ext uri="{FF2B5EF4-FFF2-40B4-BE49-F238E27FC236}">
                <a16:creationId xmlns:a16="http://schemas.microsoft.com/office/drawing/2014/main" id="{9CBEB52D-F3D6-4794-9AED-2805DEC16CA2}"/>
              </a:ext>
            </a:extLst>
          </xdr:cNvPr>
          <xdr:cNvSpPr/>
        </xdr:nvSpPr>
        <xdr:spPr>
          <a:xfrm>
            <a:off x="6869818" y="5172071"/>
            <a:ext cx="4347148" cy="171450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TextBox 102">
            <a:extLst>
              <a:ext uri="{FF2B5EF4-FFF2-40B4-BE49-F238E27FC236}">
                <a16:creationId xmlns:a16="http://schemas.microsoft.com/office/drawing/2014/main" id="{2DFCFEE5-6167-4E89-8B2C-0CD76B6D7279}"/>
              </a:ext>
            </a:extLst>
          </xdr:cNvPr>
          <xdr:cNvSpPr txBox="1"/>
        </xdr:nvSpPr>
        <xdr:spPr>
          <a:xfrm>
            <a:off x="6955543" y="5153021"/>
            <a:ext cx="1321682"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2">
                    <a:lumMod val="50000"/>
                  </a:schemeClr>
                </a:solidFill>
                <a:latin typeface="Arial Rounded MT Bold" panose="020F0704030504030204" pitchFamily="34" charset="0"/>
              </a:rPr>
              <a:t>Trips</a:t>
            </a:r>
            <a:r>
              <a:rPr lang="en-US" sz="1100" baseline="0">
                <a:solidFill>
                  <a:schemeClr val="bg2">
                    <a:lumMod val="50000"/>
                  </a:schemeClr>
                </a:solidFill>
                <a:latin typeface="Arial Rounded MT Bold" panose="020F0704030504030204" pitchFamily="34" charset="0"/>
              </a:rPr>
              <a:t> By Month</a:t>
            </a:r>
            <a:endParaRPr lang="en-US" sz="1100">
              <a:solidFill>
                <a:schemeClr val="bg2">
                  <a:lumMod val="50000"/>
                </a:schemeClr>
              </a:solidFill>
              <a:latin typeface="Arial Rounded MT Bold" panose="020F0704030504030204" pitchFamily="34" charset="0"/>
            </a:endParaRPr>
          </a:p>
        </xdr:txBody>
      </xdr:sp>
      <xdr:graphicFrame macro="">
        <xdr:nvGraphicFramePr>
          <xdr:cNvPr id="33" name="Chart 32">
            <a:extLst>
              <a:ext uri="{FF2B5EF4-FFF2-40B4-BE49-F238E27FC236}">
                <a16:creationId xmlns:a16="http://schemas.microsoft.com/office/drawing/2014/main" id="{E5A7C466-455F-410C-ABA0-F565CE3EF798}"/>
              </a:ext>
            </a:extLst>
          </xdr:cNvPr>
          <xdr:cNvGraphicFramePr>
            <a:graphicFrameLocks/>
          </xdr:cNvGraphicFramePr>
        </xdr:nvGraphicFramePr>
        <xdr:xfrm>
          <a:off x="6888868" y="5353050"/>
          <a:ext cx="4255382" cy="1528758"/>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1</xdr:col>
      <xdr:colOff>177303</xdr:colOff>
      <xdr:row>31</xdr:row>
      <xdr:rowOff>150909</xdr:rowOff>
    </xdr:from>
    <xdr:to>
      <xdr:col>2</xdr:col>
      <xdr:colOff>394340</xdr:colOff>
      <xdr:row>33</xdr:row>
      <xdr:rowOff>32910</xdr:rowOff>
    </xdr:to>
    <xdr:sp macro="" textlink="">
      <xdr:nvSpPr>
        <xdr:cNvPr id="47" name="Rectangle 46">
          <a:extLst>
            <a:ext uri="{FF2B5EF4-FFF2-40B4-BE49-F238E27FC236}">
              <a16:creationId xmlns:a16="http://schemas.microsoft.com/office/drawing/2014/main" id="{1B23D789-BDDA-93FF-B929-41F8F3D755AE}"/>
            </a:ext>
          </a:extLst>
        </xdr:cNvPr>
        <xdr:cNvSpPr/>
      </xdr:nvSpPr>
      <xdr:spPr>
        <a:xfrm>
          <a:off x="863103" y="6351684"/>
          <a:ext cx="902837" cy="2820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190504</xdr:colOff>
      <xdr:row>7</xdr:row>
      <xdr:rowOff>200022</xdr:rowOff>
    </xdr:from>
    <xdr:to>
      <xdr:col>13</xdr:col>
      <xdr:colOff>481342</xdr:colOff>
      <xdr:row>8</xdr:row>
      <xdr:rowOff>153141</xdr:rowOff>
    </xdr:to>
    <xdr:pic>
      <xdr:nvPicPr>
        <xdr:cNvPr id="17" name="Picture 16">
          <a:extLst>
            <a:ext uri="{FF2B5EF4-FFF2-40B4-BE49-F238E27FC236}">
              <a16:creationId xmlns:a16="http://schemas.microsoft.com/office/drawing/2014/main" id="{7AE3865F-8C67-44C3-A9CF-AFC6AAD1430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9105904" y="1600197"/>
          <a:ext cx="290838" cy="15314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0.03571</cdr:x>
      <cdr:y>0.04585</cdr:y>
    </cdr:from>
    <cdr:to>
      <cdr:x>0.95833</cdr:x>
      <cdr:y>0.95129</cdr:y>
    </cdr:to>
    <cdr:sp macro="" textlink="">
      <cdr:nvSpPr>
        <cdr:cNvPr id="2" name="Circle: Hollow 1">
          <a:extLst xmlns:a="http://schemas.openxmlformats.org/drawingml/2006/main">
            <a:ext uri="{FF2B5EF4-FFF2-40B4-BE49-F238E27FC236}">
              <a16:creationId xmlns:a16="http://schemas.microsoft.com/office/drawing/2014/main" id="{8A2D04F5-48A6-BE9D-DBB5-99F9FE83129E}"/>
            </a:ext>
          </a:extLst>
        </cdr:cNvPr>
        <cdr:cNvSpPr/>
      </cdr:nvSpPr>
      <cdr:spPr>
        <a:xfrm xmlns:a="http://schemas.openxmlformats.org/drawingml/2006/main">
          <a:off x="57150" y="76200"/>
          <a:ext cx="1476375" cy="1504950"/>
        </a:xfrm>
        <a:prstGeom xmlns:a="http://schemas.openxmlformats.org/drawingml/2006/main" prst="donut">
          <a:avLst>
            <a:gd name="adj" fmla="val 3382"/>
          </a:avLst>
        </a:prstGeom>
        <a:solidFill xmlns:a="http://schemas.openxmlformats.org/drawingml/2006/main">
          <a:srgbClr val="48515F">
            <a:alpha val="18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328612</xdr:colOff>
      <xdr:row>14</xdr:row>
      <xdr:rowOff>23812</xdr:rowOff>
    </xdr:from>
    <xdr:to>
      <xdr:col>12</xdr:col>
      <xdr:colOff>104775</xdr:colOff>
      <xdr:row>27</xdr:row>
      <xdr:rowOff>166687</xdr:rowOff>
    </xdr:to>
    <xdr:graphicFrame macro="">
      <xdr:nvGraphicFramePr>
        <xdr:cNvPr id="19" name="Chart 18">
          <a:extLst>
            <a:ext uri="{FF2B5EF4-FFF2-40B4-BE49-F238E27FC236}">
              <a16:creationId xmlns:a16="http://schemas.microsoft.com/office/drawing/2014/main" id="{7A0A68A5-574B-8160-4B16-873F9CD44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89.721822800922" createdVersion="8" refreshedVersion="8" minRefreshableVersion="3" recordCount="24" xr:uid="{42DA625C-C617-41C3-91C7-1B17CE593920}">
  <cacheSource type="worksheet">
    <worksheetSource name="Main_Table"/>
  </cacheSource>
  <cacheFields count="20">
    <cacheField name="N" numFmtId="1">
      <sharedItems containsSemiMixedTypes="0" containsString="0" containsNumber="1" containsInteger="1" minValue="1" maxValue="24"/>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acheField>
    <cacheField name="Distance Traveled" numFmtId="166">
      <sharedItems/>
    </cacheField>
    <cacheField name="From" numFmtId="0">
      <sharedItems count="9">
        <s v="Xunthai"/>
        <s v="Port Said"/>
        <s v="Gidec"/>
        <s v="Safeskin"/>
        <s v="Top glove"/>
        <s v="Alex"/>
        <s v="Giza"/>
        <s v="Air Port"/>
        <s v="PT"/>
      </sharedItems>
    </cacheField>
    <cacheField name="To" numFmtId="0">
      <sharedItems/>
    </cacheField>
    <cacheField name="Goods" numFmtId="0">
      <sharedItems/>
    </cacheField>
    <cacheField name="Driver wage/trip" numFmtId="166">
      <sharedItems containsSemiMixedTypes="0" containsString="0" containsNumber="1" containsInteger="1" minValue="400" maxValue="800"/>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acheField>
    <cacheField name="Buddy Salary" numFmtId="166">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s>
  <extLst>
    <ext xmlns:x14="http://schemas.microsoft.com/office/spreadsheetml/2009/9/main" uri="{725AE2AE-9491-48be-B2B4-4EB974FC3084}">
      <x14:pivotCacheDefinition pivotCacheId="20892675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89.787328587961" createdVersion="8" refreshedVersion="8" minRefreshableVersion="3" recordCount="25" xr:uid="{CB2455EB-CEFE-4DB8-8880-99FDD8BAFE17}">
  <cacheSource type="worksheet">
    <worksheetSource ref="A1:T1048576" sheet="Database"/>
  </cacheSource>
  <cacheFields count="23">
    <cacheField name="N" numFmtId="0">
      <sharedItems containsString="0" containsBlank="1" containsNumber="1" containsInteger="1" minValue="1" maxValue="24"/>
    </cacheField>
    <cacheField name="Date" numFmtId="0">
      <sharedItems containsNonDate="0" containsDate="1" containsString="0" containsBlank="1" minDate="2022-01-01T00:00:00" maxDate="2022-12-02T00:00:00"/>
    </cacheField>
    <cacheField name="Year" numFmtId="0">
      <sharedItems containsString="0" containsBlank="1" containsNumber="1" containsInteger="1" minValue="2022" maxValue="2022"/>
    </cacheField>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1"/>
    </cacheField>
    <cacheField name="Driver" numFmtId="0">
      <sharedItems containsBlank="1" count="3">
        <s v="Antoni"/>
        <s v="Jaison"/>
        <m/>
      </sharedItems>
    </cacheField>
    <cacheField name="Buddy" numFmtId="0">
      <sharedItems containsBlank="1"/>
    </cacheField>
    <cacheField name="Vehicle" numFmtId="0">
      <sharedItems containsBlank="1"/>
    </cacheField>
    <cacheField name="Distance (km)" numFmtId="0">
      <sharedItems containsString="0" containsBlank="1" containsNumber="1" containsInteger="1" minValue="15" maxValue="80"/>
    </cacheField>
    <cacheField name="Trip Classify" numFmtId="0">
      <sharedItems containsBlank="1" count="4">
        <s v="Close"/>
        <s v="Far"/>
        <s v="Regular"/>
        <m/>
      </sharedItems>
    </cacheField>
    <cacheField name="Distance Traveled" numFmtId="0">
      <sharedItems containsBlank="1" count="3">
        <s v="Return"/>
        <s v="One-Way"/>
        <m/>
      </sharedItems>
    </cacheField>
    <cacheField name="From" numFmtId="0">
      <sharedItems containsBlank="1"/>
    </cacheField>
    <cacheField name="To" numFmtId="0">
      <sharedItems containsBlank="1"/>
    </cacheField>
    <cacheField name="Goods" numFmtId="0">
      <sharedItems containsBlank="1" count="3">
        <s v="Woodchip"/>
        <s v="Woodpellet"/>
        <m/>
      </sharedItems>
    </cacheField>
    <cacheField name="Driver wage/trip" numFmtId="0">
      <sharedItems containsString="0" containsBlank="1" containsNumber="1" containsInteger="1" minValue="400" maxValue="800"/>
    </cacheField>
    <cacheField name="Buddy wage/trip" numFmtId="0">
      <sharedItems containsString="0" containsBlank="1"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tring="0" containsBlank="1" containsNumber="1" containsInteger="1" minValue="9" maxValue="18"/>
    </cacheField>
    <cacheField name="Hired Transportation" numFmtId="0">
      <sharedItems containsBlank="1"/>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4013173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91.908713078701" createdVersion="8" refreshedVersion="8" minRefreshableVersion="3" recordCount="25" xr:uid="{E8A7E3C2-A29B-43CC-8F58-746486853573}">
  <cacheSource type="worksheet">
    <worksheetSource ref="A1:T1048576" sheet="Database"/>
  </cacheSource>
  <cacheFields count="21">
    <cacheField name="vlookup" numFmtId="0">
      <sharedItems containsBlank="1" count="12">
        <s v="XunthaiGidec"/>
        <s v="Port SaidSafeskin"/>
        <s v="GidecSuies"/>
        <s v="SafeskinX1 Port"/>
        <s v="Top gloveX1 Port"/>
        <s v="AlexTop glove"/>
        <s v="GizaX1 Port"/>
        <s v="GidecSafeskin"/>
        <s v="SafeskinMina"/>
        <s v="Air PortX1 Port"/>
        <s v="PTSafeskin"/>
        <m/>
      </sharedItems>
    </cacheField>
    <cacheField name="Column2" numFmtId="0">
      <sharedItems containsString="0" containsBlank="1" containsNumber="1" containsInteger="1" minValue="1" maxValue="24"/>
    </cacheField>
    <cacheField name="Column1" numFmtId="0">
      <sharedItems containsNonDate="0" containsDate="1" containsString="0" containsBlank="1" minDate="2022-01-01T00:00:00" maxDate="2022-12-02T00:00:00"/>
    </cacheField>
    <cacheField name="Year" numFmtId="0">
      <sharedItems containsString="0" containsBlank="1" containsNumber="1" containsInteger="1" minValue="2022" maxValue="2022"/>
    </cacheField>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1"/>
    </cacheField>
    <cacheField name="Driver" numFmtId="0">
      <sharedItems containsBlank="1" count="3">
        <s v="Antoni"/>
        <s v="Jaison"/>
        <m/>
      </sharedItems>
    </cacheField>
    <cacheField name="Buddy" numFmtId="0">
      <sharedItems containsBlank="1"/>
    </cacheField>
    <cacheField name="Vehicle" numFmtId="0">
      <sharedItems containsBlank="1"/>
    </cacheField>
    <cacheField name="Distance (km)" numFmtId="0">
      <sharedItems containsString="0" containsBlank="1" containsNumber="1" containsInteger="1" minValue="15" maxValue="80"/>
    </cacheField>
    <cacheField name="Trip Classify" numFmtId="0">
      <sharedItems containsBlank="1"/>
    </cacheField>
    <cacheField name="Distance Traveled" numFmtId="0">
      <sharedItems containsBlank="1"/>
    </cacheField>
    <cacheField name="From" numFmtId="0">
      <sharedItems containsBlank="1"/>
    </cacheField>
    <cacheField name="To" numFmtId="0">
      <sharedItems containsBlank="1"/>
    </cacheField>
    <cacheField name="Goods" numFmtId="0">
      <sharedItems containsBlank="1"/>
    </cacheField>
    <cacheField name="Driver wage/trip" numFmtId="0">
      <sharedItems containsString="0" containsBlank="1" containsNumber="1" containsInteger="1" minValue="400" maxValue="800"/>
    </cacheField>
    <cacheField name="Buddy wage/trip" numFmtId="0">
      <sharedItems containsString="0" containsBlank="1"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tring="0" containsBlank="1" containsNumber="1" containsInteger="1" minValue="9" maxValue="18"/>
    </cacheField>
    <cacheField name="Hired Transportation" numFmtId="0">
      <sharedItems containsBlank="1"/>
    </cacheField>
  </cacheFields>
  <extLst>
    <ext xmlns:x14="http://schemas.microsoft.com/office/spreadsheetml/2009/9/main" uri="{725AE2AE-9491-48be-B2B4-4EB974FC3084}">
      <x14:pivotCacheDefinition pivotCacheId="115885425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93.338049074075" createdVersion="8" refreshedVersion="8" minRefreshableVersion="3" recordCount="26" xr:uid="{045AAF79-8831-4C2F-9D3E-FEAFCCFADEC7}">
  <cacheSource type="worksheet">
    <worksheetSource ref="A1:U1048576" sheet="Database"/>
  </cacheSource>
  <cacheFields count="21">
    <cacheField name="Column3" numFmtId="0">
      <sharedItems containsBlank="1" count="25">
        <s v="XunthaiGidec"/>
        <s v="XunthaiGidec2"/>
        <s v="Port SaidSafeskin"/>
        <s v="Port SaidSafeskin1"/>
        <s v="GidecSuies"/>
        <s v="GidecSuies1"/>
        <s v="SafeskinX1 Port"/>
        <s v="Top gloveX1 Port2"/>
        <s v="SafeskinX1 Port1"/>
        <s v="Top gloveX1 Port"/>
        <s v="AlexTop glove"/>
        <s v="AlexTop glove1`"/>
        <s v="GizaX1 Port"/>
        <s v="GizaX1 Port1"/>
        <s v="GidecSafeskin"/>
        <s v="GidecSafeskin1"/>
        <s v="SafeskinMina1"/>
        <s v="SafeskinMina"/>
        <s v="Air PortX1 Port"/>
        <s v="Air PortX1 Port1`"/>
        <s v="XunthaiGidec3"/>
        <s v="PTSafeskin1"/>
        <s v="XunthaiGidec1"/>
        <s v="PTSafeskin"/>
        <m/>
      </sharedItems>
    </cacheField>
    <cacheField name="Column2" numFmtId="0">
      <sharedItems containsString="0" containsBlank="1" containsNumber="1" containsInteger="1" minValue="1" maxValue="24"/>
    </cacheField>
    <cacheField name="Column1" numFmtId="0">
      <sharedItems containsNonDate="0" containsDate="1" containsString="0" containsBlank="1" minDate="2022-01-01T00:00:00" maxDate="2022-12-02T00:00:00"/>
    </cacheField>
    <cacheField name="Year" numFmtId="0">
      <sharedItems containsString="0" containsBlank="1" containsNumber="1" containsInteger="1" minValue="2022" maxValue="2022"/>
    </cacheField>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1"/>
    </cacheField>
    <cacheField name="Driver" numFmtId="0">
      <sharedItems containsBlank="1" count="3">
        <s v="Antoni"/>
        <s v="Jaison"/>
        <m/>
      </sharedItems>
    </cacheField>
    <cacheField name="Buddy" numFmtId="0">
      <sharedItems containsBlank="1"/>
    </cacheField>
    <cacheField name="Vehicle" numFmtId="0">
      <sharedItems containsBlank="1"/>
    </cacheField>
    <cacheField name="Distance (km)" numFmtId="0">
      <sharedItems containsString="0" containsBlank="1" containsNumber="1" containsInteger="1" minValue="15" maxValue="80"/>
    </cacheField>
    <cacheField name="Trip Classify" numFmtId="0">
      <sharedItems containsBlank="1"/>
    </cacheField>
    <cacheField name="Distance Traveled" numFmtId="0">
      <sharedItems containsBlank="1"/>
    </cacheField>
    <cacheField name="From" numFmtId="0">
      <sharedItems containsBlank="1"/>
    </cacheField>
    <cacheField name="To" numFmtId="0">
      <sharedItems containsBlank="1"/>
    </cacheField>
    <cacheField name="Goods" numFmtId="0">
      <sharedItems containsBlank="1"/>
    </cacheField>
    <cacheField name="Driver wage/trip" numFmtId="0">
      <sharedItems containsString="0" containsBlank="1" containsNumber="1" containsInteger="1" minValue="400" maxValue="800"/>
    </cacheField>
    <cacheField name="Buddy wage/trip" numFmtId="0">
      <sharedItems containsString="0" containsBlank="1"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tring="0" containsBlank="1" containsNumber="1" containsInteger="1" minValue="9" maxValue="18"/>
    </cacheField>
    <cacheField name="Hired Transportation" numFmtId="0">
      <sharedItems containsBlank="1" count="3">
        <s v="No"/>
        <s v="Yes"/>
        <m/>
      </sharedItems>
    </cacheField>
  </cacheFields>
  <extLst>
    <ext xmlns:x14="http://schemas.microsoft.com/office/spreadsheetml/2009/9/main" uri="{725AE2AE-9491-48be-B2B4-4EB974FC3084}">
      <x14:pivotCacheDefinition pivotCacheId="1849238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n v="25"/>
    <s v="Close"/>
    <s v="Return"/>
    <x v="0"/>
    <s v="Gidec"/>
    <s v="Woodchip"/>
    <n v="400"/>
    <n v="400"/>
    <n v="400"/>
    <n v="400"/>
    <n v="14"/>
    <x v="0"/>
  </r>
  <r>
    <n v="2"/>
    <d v="2022-02-01T00:00:00"/>
    <n v="2022"/>
    <x v="1"/>
    <n v="1"/>
    <x v="1"/>
    <s v="Mike"/>
    <s v="72-1001/1002"/>
    <n v="15"/>
    <s v="Close"/>
    <s v="Return"/>
    <x v="1"/>
    <s v="Safeskin"/>
    <s v="Woodpellet"/>
    <n v="400"/>
    <n v="100"/>
    <n v="400"/>
    <n v="100"/>
    <n v="11"/>
    <x v="0"/>
  </r>
  <r>
    <n v="3"/>
    <d v="2022-03-01T00:00:00"/>
    <n v="2022"/>
    <x v="2"/>
    <n v="1"/>
    <x v="0"/>
    <s v="Mike"/>
    <s v="72-0466/0467"/>
    <n v="65"/>
    <s v="Far"/>
    <s v="Return"/>
    <x v="2"/>
    <s v="Suies"/>
    <s v="Woodchip"/>
    <n v="600"/>
    <n v="100"/>
    <n v="600"/>
    <n v="100"/>
    <n v="15"/>
    <x v="0"/>
  </r>
  <r>
    <n v="4"/>
    <d v="2022-04-01T00:00:00"/>
    <n v="2022"/>
    <x v="3"/>
    <n v="1"/>
    <x v="1"/>
    <s v="Mike"/>
    <s v="72-1001/1002"/>
    <n v="44"/>
    <s v="Regular"/>
    <s v="One-Way"/>
    <x v="3"/>
    <s v="X1 Port"/>
    <s v="Woodpellet"/>
    <n v="400"/>
    <n v="100"/>
    <n v="400"/>
    <n v="100"/>
    <n v="13"/>
    <x v="0"/>
  </r>
  <r>
    <n v="5"/>
    <d v="2022-05-01T00:00:00"/>
    <n v="2022"/>
    <x v="4"/>
    <n v="1"/>
    <x v="0"/>
    <s v="Lee"/>
    <s v="72-0466/0467"/>
    <n v="65"/>
    <s v="Far"/>
    <s v="One-Way"/>
    <x v="4"/>
    <s v="X1 Port"/>
    <s v="Woodchip"/>
    <n v="600"/>
    <n v="100"/>
    <n v="600"/>
    <n v="100"/>
    <n v="12"/>
    <x v="0"/>
  </r>
  <r>
    <n v="6"/>
    <d v="2022-06-01T00:00:00"/>
    <n v="2022"/>
    <x v="5"/>
    <n v="1"/>
    <x v="1"/>
    <s v="Mike"/>
    <s v="72-1001/1002"/>
    <n v="80"/>
    <s v="Far"/>
    <s v="One-Way"/>
    <x v="5"/>
    <s v="Top glove"/>
    <s v="Woodpellet"/>
    <n v="800"/>
    <n v="100"/>
    <n v="800"/>
    <n v="100"/>
    <n v="11"/>
    <x v="0"/>
  </r>
  <r>
    <n v="7"/>
    <d v="2022-07-01T00:00:00"/>
    <n v="2022"/>
    <x v="6"/>
    <n v="1"/>
    <x v="0"/>
    <s v="Lee"/>
    <s v="72-0466/0467"/>
    <n v="25"/>
    <s v="Close"/>
    <s v="One-Way"/>
    <x v="6"/>
    <s v="X1 Port"/>
    <s v="Woodchip"/>
    <n v="400"/>
    <n v="150"/>
    <n v="400"/>
    <n v="150"/>
    <n v="18"/>
    <x v="0"/>
  </r>
  <r>
    <n v="8"/>
    <d v="2022-08-01T00:00:00"/>
    <n v="2022"/>
    <x v="7"/>
    <n v="1"/>
    <x v="1"/>
    <s v="Lee"/>
    <s v="72-1001/1002"/>
    <n v="25"/>
    <s v="Close"/>
    <s v="Return"/>
    <x v="2"/>
    <s v="Safeskin"/>
    <s v="Woodpellet"/>
    <n v="400"/>
    <n v="100"/>
    <n v="400"/>
    <n v="100"/>
    <n v="13"/>
    <x v="1"/>
  </r>
  <r>
    <n v="9"/>
    <d v="2022-09-01T00:00:00"/>
    <n v="2022"/>
    <x v="8"/>
    <n v="1"/>
    <x v="0"/>
    <s v="Lee"/>
    <s v="72-0466/0467"/>
    <n v="25"/>
    <s v="Close"/>
    <s v="One-Way"/>
    <x v="3"/>
    <s v="Mina"/>
    <s v="Woodchip"/>
    <n v="400"/>
    <n v="100"/>
    <n v="400"/>
    <n v="100"/>
    <n v="15"/>
    <x v="1"/>
  </r>
  <r>
    <n v="10"/>
    <d v="2022-10-01T00:00:00"/>
    <n v="2022"/>
    <x v="9"/>
    <n v="1"/>
    <x v="1"/>
    <s v="Mike"/>
    <s v="72-1001/1002"/>
    <n v="25"/>
    <s v="Close"/>
    <s v="One-Way"/>
    <x v="7"/>
    <s v="X1 Port"/>
    <s v="Woodpellet"/>
    <n v="400"/>
    <n v="200"/>
    <n v="400"/>
    <n v="200"/>
    <n v="14"/>
    <x v="0"/>
  </r>
  <r>
    <n v="11"/>
    <d v="2022-11-01T00:00:00"/>
    <n v="2022"/>
    <x v="10"/>
    <n v="1"/>
    <x v="0"/>
    <s v="Mike"/>
    <s v="72-0466/0467"/>
    <n v="25"/>
    <s v="Close"/>
    <s v="One-Way"/>
    <x v="0"/>
    <s v="Gidec"/>
    <s v="Woodchip"/>
    <n v="400"/>
    <n v="400"/>
    <n v="400"/>
    <n v="400"/>
    <n v="12"/>
    <x v="0"/>
  </r>
  <r>
    <n v="12"/>
    <d v="2022-12-01T00:00:00"/>
    <n v="2022"/>
    <x v="11"/>
    <n v="1"/>
    <x v="1"/>
    <s v="Mike"/>
    <s v="72-1001/1002"/>
    <n v="15"/>
    <s v="Close"/>
    <s v="One-Way"/>
    <x v="8"/>
    <s v="Safeskin"/>
    <s v="Woodpellet"/>
    <n v="400"/>
    <n v="100"/>
    <n v="400"/>
    <n v="100"/>
    <n v="9"/>
    <x v="0"/>
  </r>
  <r>
    <n v="13"/>
    <d v="2022-01-01T00:00:00"/>
    <n v="2022"/>
    <x v="0"/>
    <n v="1"/>
    <x v="0"/>
    <s v="Mike"/>
    <s v="72-0466/0467"/>
    <n v="25"/>
    <s v="Close"/>
    <s v="Return"/>
    <x v="0"/>
    <s v="Gidec"/>
    <s v="Woodchip"/>
    <n v="400"/>
    <n v="400"/>
    <n v="400"/>
    <n v="400"/>
    <n v="14"/>
    <x v="0"/>
  </r>
  <r>
    <n v="14"/>
    <d v="2022-02-01T00:00:00"/>
    <n v="2022"/>
    <x v="1"/>
    <n v="1"/>
    <x v="1"/>
    <s v="Mike"/>
    <s v="72-1001/1002"/>
    <n v="15"/>
    <s v="Close"/>
    <s v="Return"/>
    <x v="1"/>
    <s v="Safeskin"/>
    <s v="Woodpellet"/>
    <n v="400"/>
    <n v="100"/>
    <n v="400"/>
    <n v="100"/>
    <n v="11"/>
    <x v="1"/>
  </r>
  <r>
    <n v="15"/>
    <d v="2022-03-01T00:00:00"/>
    <n v="2022"/>
    <x v="2"/>
    <n v="1"/>
    <x v="0"/>
    <s v="Mike"/>
    <s v="72-0466/0467"/>
    <n v="65"/>
    <s v="Far"/>
    <s v="Return"/>
    <x v="2"/>
    <s v="Suies"/>
    <s v="Woodchip"/>
    <n v="600"/>
    <n v="100"/>
    <n v="600"/>
    <n v="100"/>
    <n v="15"/>
    <x v="0"/>
  </r>
  <r>
    <n v="16"/>
    <d v="2022-03-01T00:00:00"/>
    <n v="2022"/>
    <x v="2"/>
    <n v="1"/>
    <x v="1"/>
    <s v="Mike"/>
    <s v="72-1001/1002"/>
    <n v="44"/>
    <s v="Regular"/>
    <s v="One-Way"/>
    <x v="3"/>
    <s v="X1 Port"/>
    <s v="Woodpellet"/>
    <n v="400"/>
    <n v="100"/>
    <m/>
    <m/>
    <n v="13"/>
    <x v="0"/>
  </r>
  <r>
    <n v="17"/>
    <d v="2022-03-01T00:00:00"/>
    <n v="2022"/>
    <x v="2"/>
    <n v="1"/>
    <x v="0"/>
    <s v="Lee"/>
    <s v="72-0466/0467"/>
    <n v="65"/>
    <s v="Far"/>
    <s v="One-Way"/>
    <x v="4"/>
    <s v="X1 Port"/>
    <s v="Woodchip"/>
    <n v="600"/>
    <n v="100"/>
    <m/>
    <m/>
    <n v="12"/>
    <x v="0"/>
  </r>
  <r>
    <n v="18"/>
    <d v="2022-06-01T00:00:00"/>
    <n v="2022"/>
    <x v="5"/>
    <n v="1"/>
    <x v="1"/>
    <s v="Lee"/>
    <s v="72-1001/1002"/>
    <n v="80"/>
    <s v="Far"/>
    <s v="One-Way"/>
    <x v="5"/>
    <s v="Top glove"/>
    <s v="Woodpellet"/>
    <n v="800"/>
    <n v="100"/>
    <n v="800"/>
    <n v="100"/>
    <n v="11"/>
    <x v="0"/>
  </r>
  <r>
    <n v="19"/>
    <d v="2022-07-01T00:00:00"/>
    <n v="2022"/>
    <x v="6"/>
    <n v="1"/>
    <x v="0"/>
    <s v="Lee"/>
    <s v="72-0466/0467"/>
    <n v="25"/>
    <s v="Close"/>
    <s v="One-Way"/>
    <x v="6"/>
    <s v="X1 Port"/>
    <s v="Woodchip"/>
    <n v="400"/>
    <n v="150"/>
    <n v="400"/>
    <n v="150"/>
    <n v="18"/>
    <x v="0"/>
  </r>
  <r>
    <n v="20"/>
    <d v="2022-08-01T00:00:00"/>
    <n v="2022"/>
    <x v="7"/>
    <n v="1"/>
    <x v="1"/>
    <s v="Lee"/>
    <s v="72-1001/1002"/>
    <n v="25"/>
    <s v="Close"/>
    <s v="Return"/>
    <x v="2"/>
    <s v="Safeskin"/>
    <s v="Woodpellet"/>
    <n v="400"/>
    <n v="100"/>
    <n v="400"/>
    <n v="100"/>
    <n v="13"/>
    <x v="1"/>
  </r>
  <r>
    <n v="21"/>
    <d v="2022-08-01T00:00:00"/>
    <n v="2022"/>
    <x v="7"/>
    <n v="1"/>
    <x v="0"/>
    <s v="Lee"/>
    <s v="72-0466/0467"/>
    <n v="25"/>
    <s v="Close"/>
    <s v="One-Way"/>
    <x v="3"/>
    <s v="Mina"/>
    <s v="Woodchip"/>
    <n v="400"/>
    <n v="100"/>
    <m/>
    <m/>
    <n v="15"/>
    <x v="1"/>
  </r>
  <r>
    <n v="22"/>
    <d v="2022-10-01T00:00:00"/>
    <n v="2022"/>
    <x v="9"/>
    <n v="1"/>
    <x v="1"/>
    <s v="Mike"/>
    <s v="72-1001/1002"/>
    <n v="25"/>
    <s v="Close"/>
    <s v="One-Way"/>
    <x v="7"/>
    <s v="X1 Port"/>
    <s v="Woodpellet"/>
    <n v="400"/>
    <n v="200"/>
    <n v="400"/>
    <n v="200"/>
    <n v="14"/>
    <x v="0"/>
  </r>
  <r>
    <n v="23"/>
    <d v="2022-10-01T00:00:00"/>
    <n v="2022"/>
    <x v="9"/>
    <n v="1"/>
    <x v="0"/>
    <s v="Mike"/>
    <s v="72-0466/0467"/>
    <n v="25"/>
    <s v="Close"/>
    <s v="One-Way"/>
    <x v="0"/>
    <s v="Gidec"/>
    <s v="Woodchip"/>
    <n v="400"/>
    <n v="400"/>
    <m/>
    <m/>
    <n v="12"/>
    <x v="0"/>
  </r>
  <r>
    <n v="24"/>
    <d v="2022-10-01T00:00:00"/>
    <n v="2022"/>
    <x v="9"/>
    <n v="1"/>
    <x v="1"/>
    <s v="Mike"/>
    <s v="72-1001/1002"/>
    <n v="15"/>
    <s v="Close"/>
    <s v="One-Way"/>
    <x v="8"/>
    <s v="Safeskin"/>
    <s v="Woodpellet"/>
    <n v="400"/>
    <n v="100"/>
    <m/>
    <m/>
    <n v="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d v="2022-01-01T00:00:00"/>
    <n v="2022"/>
    <x v="0"/>
    <n v="1"/>
    <x v="0"/>
    <s v="Mike"/>
    <s v="72-0466/0467"/>
    <n v="25"/>
    <x v="0"/>
    <x v="0"/>
    <s v="Xunthai"/>
    <s v="Gidec"/>
    <x v="0"/>
    <n v="400"/>
    <n v="400"/>
    <n v="400"/>
    <n v="400"/>
    <n v="14"/>
    <s v="No"/>
  </r>
  <r>
    <n v="2"/>
    <d v="2022-02-01T00:00:00"/>
    <n v="2022"/>
    <x v="1"/>
    <n v="1"/>
    <x v="1"/>
    <s v="Mike"/>
    <s v="72-1001/1002"/>
    <n v="15"/>
    <x v="0"/>
    <x v="0"/>
    <s v="Port Said"/>
    <s v="Safeskin"/>
    <x v="1"/>
    <n v="400"/>
    <n v="100"/>
    <n v="400"/>
    <n v="100"/>
    <n v="11"/>
    <s v="No"/>
  </r>
  <r>
    <n v="3"/>
    <d v="2022-03-01T00:00:00"/>
    <n v="2022"/>
    <x v="2"/>
    <n v="1"/>
    <x v="0"/>
    <s v="Mike"/>
    <s v="72-0466/0467"/>
    <n v="65"/>
    <x v="1"/>
    <x v="0"/>
    <s v="Gidec"/>
    <s v="Suies"/>
    <x v="0"/>
    <n v="600"/>
    <n v="100"/>
    <n v="600"/>
    <n v="100"/>
    <n v="15"/>
    <s v="No"/>
  </r>
  <r>
    <n v="4"/>
    <d v="2022-04-01T00:00:00"/>
    <n v="2022"/>
    <x v="3"/>
    <n v="1"/>
    <x v="1"/>
    <s v="Mike"/>
    <s v="72-1001/1002"/>
    <n v="44"/>
    <x v="2"/>
    <x v="1"/>
    <s v="Safeskin"/>
    <s v="X1 Port"/>
    <x v="1"/>
    <n v="400"/>
    <n v="100"/>
    <n v="400"/>
    <n v="100"/>
    <n v="13"/>
    <s v="No"/>
  </r>
  <r>
    <n v="5"/>
    <d v="2022-05-01T00:00:00"/>
    <n v="2022"/>
    <x v="4"/>
    <n v="1"/>
    <x v="0"/>
    <s v="Lee"/>
    <s v="72-0466/0467"/>
    <n v="65"/>
    <x v="1"/>
    <x v="1"/>
    <s v="Top glove"/>
    <s v="X1 Port"/>
    <x v="0"/>
    <n v="600"/>
    <n v="100"/>
    <n v="600"/>
    <n v="100"/>
    <n v="12"/>
    <s v="No"/>
  </r>
  <r>
    <n v="6"/>
    <d v="2022-06-01T00:00:00"/>
    <n v="2022"/>
    <x v="5"/>
    <n v="1"/>
    <x v="1"/>
    <s v="Mike"/>
    <s v="72-1001/1002"/>
    <n v="80"/>
    <x v="1"/>
    <x v="1"/>
    <s v="Alex"/>
    <s v="Top glove"/>
    <x v="1"/>
    <n v="800"/>
    <n v="100"/>
    <n v="800"/>
    <n v="100"/>
    <n v="11"/>
    <s v="No"/>
  </r>
  <r>
    <n v="7"/>
    <d v="2022-07-01T00:00:00"/>
    <n v="2022"/>
    <x v="6"/>
    <n v="1"/>
    <x v="0"/>
    <s v="Lee"/>
    <s v="72-0466/0467"/>
    <n v="25"/>
    <x v="0"/>
    <x v="1"/>
    <s v="Giza"/>
    <s v="X1 Port"/>
    <x v="0"/>
    <n v="400"/>
    <n v="150"/>
    <n v="400"/>
    <n v="150"/>
    <n v="18"/>
    <s v="No"/>
  </r>
  <r>
    <n v="8"/>
    <d v="2022-08-01T00:00:00"/>
    <n v="2022"/>
    <x v="7"/>
    <n v="1"/>
    <x v="1"/>
    <s v="Lee"/>
    <s v="72-1001/1002"/>
    <n v="25"/>
    <x v="0"/>
    <x v="0"/>
    <s v="Gidec"/>
    <s v="Safeskin"/>
    <x v="1"/>
    <n v="400"/>
    <n v="100"/>
    <n v="400"/>
    <n v="100"/>
    <n v="13"/>
    <s v="Yes"/>
  </r>
  <r>
    <n v="9"/>
    <d v="2022-09-01T00:00:00"/>
    <n v="2022"/>
    <x v="8"/>
    <n v="1"/>
    <x v="0"/>
    <s v="Lee"/>
    <s v="72-0466/0467"/>
    <n v="25"/>
    <x v="0"/>
    <x v="1"/>
    <s v="Safeskin"/>
    <s v="Mina"/>
    <x v="0"/>
    <n v="400"/>
    <n v="100"/>
    <n v="400"/>
    <n v="100"/>
    <n v="15"/>
    <s v="Yes"/>
  </r>
  <r>
    <n v="10"/>
    <d v="2022-10-01T00:00:00"/>
    <n v="2022"/>
    <x v="9"/>
    <n v="1"/>
    <x v="1"/>
    <s v="Mike"/>
    <s v="72-1001/1002"/>
    <n v="25"/>
    <x v="0"/>
    <x v="1"/>
    <s v="Air Port"/>
    <s v="X1 Port"/>
    <x v="1"/>
    <n v="400"/>
    <n v="200"/>
    <n v="400"/>
    <n v="200"/>
    <n v="14"/>
    <s v="No"/>
  </r>
  <r>
    <n v="11"/>
    <d v="2022-11-01T00:00:00"/>
    <n v="2022"/>
    <x v="10"/>
    <n v="1"/>
    <x v="0"/>
    <s v="Mike"/>
    <s v="72-0466/0467"/>
    <n v="25"/>
    <x v="0"/>
    <x v="1"/>
    <s v="Xunthai"/>
    <s v="Gidec"/>
    <x v="0"/>
    <n v="400"/>
    <n v="400"/>
    <n v="400"/>
    <n v="400"/>
    <n v="12"/>
    <s v="No"/>
  </r>
  <r>
    <n v="12"/>
    <d v="2022-12-01T00:00:00"/>
    <n v="2022"/>
    <x v="11"/>
    <n v="1"/>
    <x v="1"/>
    <s v="Mike"/>
    <s v="72-1001/1002"/>
    <n v="15"/>
    <x v="0"/>
    <x v="1"/>
    <s v="PT"/>
    <s v="Safeskin"/>
    <x v="1"/>
    <n v="400"/>
    <n v="100"/>
    <n v="400"/>
    <n v="100"/>
    <n v="9"/>
    <s v="No"/>
  </r>
  <r>
    <n v="13"/>
    <d v="2022-01-01T00:00:00"/>
    <n v="2022"/>
    <x v="0"/>
    <n v="1"/>
    <x v="0"/>
    <s v="Mike"/>
    <s v="72-0466/0467"/>
    <n v="25"/>
    <x v="0"/>
    <x v="0"/>
    <s v="Xunthai"/>
    <s v="Gidec"/>
    <x v="0"/>
    <n v="400"/>
    <n v="400"/>
    <n v="400"/>
    <n v="400"/>
    <n v="14"/>
    <s v="No"/>
  </r>
  <r>
    <n v="14"/>
    <d v="2022-02-01T00:00:00"/>
    <n v="2022"/>
    <x v="1"/>
    <n v="1"/>
    <x v="1"/>
    <s v="Mike"/>
    <s v="72-1001/1002"/>
    <n v="15"/>
    <x v="0"/>
    <x v="0"/>
    <s v="Port Said"/>
    <s v="Safeskin"/>
    <x v="1"/>
    <n v="400"/>
    <n v="100"/>
    <n v="400"/>
    <n v="100"/>
    <n v="11"/>
    <s v="Yes"/>
  </r>
  <r>
    <n v="15"/>
    <d v="2022-03-01T00:00:00"/>
    <n v="2022"/>
    <x v="2"/>
    <n v="1"/>
    <x v="0"/>
    <s v="Mike"/>
    <s v="72-0466/0467"/>
    <n v="65"/>
    <x v="1"/>
    <x v="0"/>
    <s v="Gidec"/>
    <s v="Suies"/>
    <x v="0"/>
    <n v="600"/>
    <n v="100"/>
    <n v="600"/>
    <n v="100"/>
    <n v="15"/>
    <s v="No"/>
  </r>
  <r>
    <n v="16"/>
    <d v="2022-03-01T00:00:00"/>
    <n v="2022"/>
    <x v="2"/>
    <n v="1"/>
    <x v="1"/>
    <s v="Mike"/>
    <s v="72-1001/1002"/>
    <n v="44"/>
    <x v="2"/>
    <x v="1"/>
    <s v="Safeskin"/>
    <s v="X1 Port"/>
    <x v="1"/>
    <n v="400"/>
    <n v="100"/>
    <m/>
    <m/>
    <n v="13"/>
    <s v="No"/>
  </r>
  <r>
    <n v="17"/>
    <d v="2022-03-01T00:00:00"/>
    <n v="2022"/>
    <x v="2"/>
    <n v="1"/>
    <x v="0"/>
    <s v="Lee"/>
    <s v="72-0466/0467"/>
    <n v="65"/>
    <x v="1"/>
    <x v="1"/>
    <s v="Top glove"/>
    <s v="X1 Port"/>
    <x v="0"/>
    <n v="600"/>
    <n v="100"/>
    <m/>
    <m/>
    <n v="12"/>
    <s v="No"/>
  </r>
  <r>
    <n v="18"/>
    <d v="2022-06-01T00:00:00"/>
    <n v="2022"/>
    <x v="5"/>
    <n v="1"/>
    <x v="1"/>
    <s v="Lee"/>
    <s v="72-1001/1002"/>
    <n v="80"/>
    <x v="1"/>
    <x v="1"/>
    <s v="Alex"/>
    <s v="Top glove"/>
    <x v="1"/>
    <n v="800"/>
    <n v="100"/>
    <n v="800"/>
    <n v="100"/>
    <n v="11"/>
    <s v="No"/>
  </r>
  <r>
    <n v="19"/>
    <d v="2022-07-01T00:00:00"/>
    <n v="2022"/>
    <x v="6"/>
    <n v="1"/>
    <x v="0"/>
    <s v="Lee"/>
    <s v="72-0466/0467"/>
    <n v="25"/>
    <x v="0"/>
    <x v="1"/>
    <s v="Giza"/>
    <s v="X1 Port"/>
    <x v="0"/>
    <n v="400"/>
    <n v="150"/>
    <n v="400"/>
    <n v="150"/>
    <n v="18"/>
    <s v="No"/>
  </r>
  <r>
    <n v="20"/>
    <d v="2022-08-01T00:00:00"/>
    <n v="2022"/>
    <x v="7"/>
    <n v="1"/>
    <x v="1"/>
    <s v="Lee"/>
    <s v="72-1001/1002"/>
    <n v="25"/>
    <x v="0"/>
    <x v="0"/>
    <s v="Gidec"/>
    <s v="Safeskin"/>
    <x v="1"/>
    <n v="400"/>
    <n v="100"/>
    <n v="400"/>
    <n v="100"/>
    <n v="13"/>
    <s v="Yes"/>
  </r>
  <r>
    <n v="21"/>
    <d v="2022-08-01T00:00:00"/>
    <n v="2022"/>
    <x v="7"/>
    <n v="1"/>
    <x v="0"/>
    <s v="Lee"/>
    <s v="72-0466/0467"/>
    <n v="25"/>
    <x v="0"/>
    <x v="1"/>
    <s v="Safeskin"/>
    <s v="Mina"/>
    <x v="0"/>
    <n v="400"/>
    <n v="100"/>
    <m/>
    <m/>
    <n v="15"/>
    <s v="Yes"/>
  </r>
  <r>
    <n v="22"/>
    <d v="2022-10-01T00:00:00"/>
    <n v="2022"/>
    <x v="9"/>
    <n v="1"/>
    <x v="1"/>
    <s v="Mike"/>
    <s v="72-1001/1002"/>
    <n v="25"/>
    <x v="0"/>
    <x v="1"/>
    <s v="Air Port"/>
    <s v="X1 Port"/>
    <x v="1"/>
    <n v="400"/>
    <n v="200"/>
    <n v="400"/>
    <n v="200"/>
    <n v="14"/>
    <s v="No"/>
  </r>
  <r>
    <n v="23"/>
    <d v="2022-10-01T00:00:00"/>
    <n v="2022"/>
    <x v="9"/>
    <n v="1"/>
    <x v="0"/>
    <s v="Mike"/>
    <s v="72-0466/0467"/>
    <n v="25"/>
    <x v="0"/>
    <x v="1"/>
    <s v="Xunthai"/>
    <s v="Gidec"/>
    <x v="0"/>
    <n v="400"/>
    <n v="400"/>
    <m/>
    <m/>
    <n v="12"/>
    <s v="No"/>
  </r>
  <r>
    <n v="24"/>
    <d v="2022-10-01T00:00:00"/>
    <n v="2022"/>
    <x v="9"/>
    <n v="1"/>
    <x v="1"/>
    <s v="Mike"/>
    <s v="72-1001/1002"/>
    <n v="15"/>
    <x v="0"/>
    <x v="1"/>
    <s v="PT"/>
    <s v="Safeskin"/>
    <x v="1"/>
    <n v="400"/>
    <n v="100"/>
    <m/>
    <m/>
    <n v="9"/>
    <s v="No"/>
  </r>
  <r>
    <m/>
    <m/>
    <m/>
    <x v="12"/>
    <m/>
    <x v="2"/>
    <m/>
    <m/>
    <m/>
    <x v="3"/>
    <x v="2"/>
    <m/>
    <m/>
    <x v="2"/>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
    <d v="2022-01-01T00:00:00"/>
    <n v="2022"/>
    <x v="0"/>
    <n v="1"/>
    <x v="0"/>
    <s v="Mike"/>
    <s v="72-0466/0467"/>
    <n v="25"/>
    <s v="Close"/>
    <s v="Return"/>
    <s v="Xunthai"/>
    <s v="Gidec"/>
    <s v="Woodchip"/>
    <n v="400"/>
    <n v="400"/>
    <n v="400"/>
    <n v="400"/>
    <n v="14"/>
    <s v="No"/>
  </r>
  <r>
    <x v="1"/>
    <n v="2"/>
    <d v="2022-02-01T00:00:00"/>
    <n v="2022"/>
    <x v="1"/>
    <n v="1"/>
    <x v="1"/>
    <s v="Mike"/>
    <s v="72-1001/1002"/>
    <n v="15"/>
    <s v="Close"/>
    <s v="Return"/>
    <s v="Port Said"/>
    <s v="Safeskin"/>
    <s v="Woodpellet"/>
    <n v="400"/>
    <n v="100"/>
    <n v="400"/>
    <n v="100"/>
    <n v="11"/>
    <s v="No"/>
  </r>
  <r>
    <x v="2"/>
    <n v="3"/>
    <d v="2022-03-01T00:00:00"/>
    <n v="2022"/>
    <x v="2"/>
    <n v="1"/>
    <x v="0"/>
    <s v="Mike"/>
    <s v="72-0466/0467"/>
    <n v="65"/>
    <s v="Far"/>
    <s v="Return"/>
    <s v="Gidec"/>
    <s v="Suies"/>
    <s v="Woodchip"/>
    <n v="600"/>
    <n v="100"/>
    <n v="600"/>
    <n v="100"/>
    <n v="15"/>
    <s v="No"/>
  </r>
  <r>
    <x v="3"/>
    <n v="4"/>
    <d v="2022-04-01T00:00:00"/>
    <n v="2022"/>
    <x v="3"/>
    <n v="1"/>
    <x v="1"/>
    <s v="Mike"/>
    <s v="72-1001/1002"/>
    <n v="44"/>
    <s v="Regular"/>
    <s v="One-Way"/>
    <s v="Safeskin"/>
    <s v="X1 Port"/>
    <s v="Woodpellet"/>
    <n v="400"/>
    <n v="100"/>
    <n v="400"/>
    <n v="100"/>
    <n v="13"/>
    <s v="No"/>
  </r>
  <r>
    <x v="4"/>
    <n v="5"/>
    <d v="2022-05-01T00:00:00"/>
    <n v="2022"/>
    <x v="4"/>
    <n v="1"/>
    <x v="0"/>
    <s v="Lee"/>
    <s v="72-0466/0467"/>
    <n v="65"/>
    <s v="Far"/>
    <s v="One-Way"/>
    <s v="Top glove"/>
    <s v="X1 Port"/>
    <s v="Woodchip"/>
    <n v="600"/>
    <n v="100"/>
    <n v="600"/>
    <n v="100"/>
    <n v="12"/>
    <s v="No"/>
  </r>
  <r>
    <x v="5"/>
    <n v="6"/>
    <d v="2022-06-01T00:00:00"/>
    <n v="2022"/>
    <x v="5"/>
    <n v="1"/>
    <x v="1"/>
    <s v="Mike"/>
    <s v="72-1001/1002"/>
    <n v="80"/>
    <s v="Far"/>
    <s v="One-Way"/>
    <s v="Alex"/>
    <s v="Top glove"/>
    <s v="Woodpellet"/>
    <n v="800"/>
    <n v="100"/>
    <n v="800"/>
    <n v="100"/>
    <n v="11"/>
    <s v="No"/>
  </r>
  <r>
    <x v="6"/>
    <n v="7"/>
    <d v="2022-07-01T00:00:00"/>
    <n v="2022"/>
    <x v="6"/>
    <n v="1"/>
    <x v="0"/>
    <s v="Lee"/>
    <s v="72-0466/0467"/>
    <n v="25"/>
    <s v="Close"/>
    <s v="One-Way"/>
    <s v="Giza"/>
    <s v="X1 Port"/>
    <s v="Woodchip"/>
    <n v="400"/>
    <n v="150"/>
    <n v="400"/>
    <n v="150"/>
    <n v="18"/>
    <s v="No"/>
  </r>
  <r>
    <x v="7"/>
    <n v="8"/>
    <d v="2022-08-01T00:00:00"/>
    <n v="2022"/>
    <x v="7"/>
    <n v="1"/>
    <x v="1"/>
    <s v="Lee"/>
    <s v="72-1001/1002"/>
    <n v="25"/>
    <s v="Close"/>
    <s v="Return"/>
    <s v="Gidec"/>
    <s v="Safeskin"/>
    <s v="Woodpellet"/>
    <n v="400"/>
    <n v="100"/>
    <n v="400"/>
    <n v="100"/>
    <n v="13"/>
    <s v="Yes"/>
  </r>
  <r>
    <x v="8"/>
    <n v="9"/>
    <d v="2022-09-01T00:00:00"/>
    <n v="2022"/>
    <x v="8"/>
    <n v="1"/>
    <x v="0"/>
    <s v="Lee"/>
    <s v="72-0466/0467"/>
    <n v="25"/>
    <s v="Close"/>
    <s v="One-Way"/>
    <s v="Safeskin"/>
    <s v="Mina"/>
    <s v="Woodchip"/>
    <n v="400"/>
    <n v="100"/>
    <n v="400"/>
    <n v="100"/>
    <n v="15"/>
    <s v="Yes"/>
  </r>
  <r>
    <x v="9"/>
    <n v="10"/>
    <d v="2022-10-01T00:00:00"/>
    <n v="2022"/>
    <x v="9"/>
    <n v="1"/>
    <x v="1"/>
    <s v="Mike"/>
    <s v="72-1001/1002"/>
    <n v="25"/>
    <s v="Close"/>
    <s v="One-Way"/>
    <s v="Air Port"/>
    <s v="X1 Port"/>
    <s v="Woodpellet"/>
    <n v="400"/>
    <n v="200"/>
    <n v="400"/>
    <n v="200"/>
    <n v="14"/>
    <s v="No"/>
  </r>
  <r>
    <x v="0"/>
    <n v="11"/>
    <d v="2022-11-01T00:00:00"/>
    <n v="2022"/>
    <x v="10"/>
    <n v="1"/>
    <x v="0"/>
    <s v="Mike"/>
    <s v="72-0466/0467"/>
    <n v="25"/>
    <s v="Close"/>
    <s v="One-Way"/>
    <s v="Xunthai"/>
    <s v="Gidec"/>
    <s v="Woodchip"/>
    <n v="400"/>
    <n v="400"/>
    <n v="400"/>
    <n v="400"/>
    <n v="12"/>
    <s v="No"/>
  </r>
  <r>
    <x v="10"/>
    <n v="12"/>
    <d v="2022-12-01T00:00:00"/>
    <n v="2022"/>
    <x v="11"/>
    <n v="1"/>
    <x v="1"/>
    <s v="Mike"/>
    <s v="72-1001/1002"/>
    <n v="15"/>
    <s v="Close"/>
    <s v="One-Way"/>
    <s v="PT"/>
    <s v="Safeskin"/>
    <s v="Woodpellet"/>
    <n v="400"/>
    <n v="100"/>
    <n v="400"/>
    <n v="100"/>
    <n v="9"/>
    <s v="No"/>
  </r>
  <r>
    <x v="0"/>
    <n v="13"/>
    <d v="2022-01-01T00:00:00"/>
    <n v="2022"/>
    <x v="0"/>
    <n v="1"/>
    <x v="0"/>
    <s v="Mike"/>
    <s v="72-0466/0467"/>
    <n v="25"/>
    <s v="Close"/>
    <s v="Return"/>
    <s v="Xunthai"/>
    <s v="Gidec"/>
    <s v="Woodchip"/>
    <n v="400"/>
    <n v="400"/>
    <n v="400"/>
    <n v="400"/>
    <n v="14"/>
    <s v="No"/>
  </r>
  <r>
    <x v="1"/>
    <n v="14"/>
    <d v="2022-02-01T00:00:00"/>
    <n v="2022"/>
    <x v="1"/>
    <n v="1"/>
    <x v="1"/>
    <s v="Mike"/>
    <s v="72-1001/1002"/>
    <n v="15"/>
    <s v="Close"/>
    <s v="Return"/>
    <s v="Port Said"/>
    <s v="Safeskin"/>
    <s v="Woodpellet"/>
    <n v="400"/>
    <n v="100"/>
    <n v="400"/>
    <n v="100"/>
    <n v="11"/>
    <s v="Yes"/>
  </r>
  <r>
    <x v="2"/>
    <n v="15"/>
    <d v="2022-03-01T00:00:00"/>
    <n v="2022"/>
    <x v="2"/>
    <n v="1"/>
    <x v="0"/>
    <s v="Mike"/>
    <s v="72-0466/0467"/>
    <n v="65"/>
    <s v="Far"/>
    <s v="Return"/>
    <s v="Gidec"/>
    <s v="Suies"/>
    <s v="Woodchip"/>
    <n v="600"/>
    <n v="100"/>
    <n v="600"/>
    <n v="100"/>
    <n v="15"/>
    <s v="No"/>
  </r>
  <r>
    <x v="3"/>
    <n v="16"/>
    <d v="2022-03-01T00:00:00"/>
    <n v="2022"/>
    <x v="2"/>
    <n v="1"/>
    <x v="1"/>
    <s v="Mike"/>
    <s v="72-1001/1002"/>
    <n v="44"/>
    <s v="Regular"/>
    <s v="One-Way"/>
    <s v="Safeskin"/>
    <s v="X1 Port"/>
    <s v="Woodpellet"/>
    <n v="400"/>
    <n v="100"/>
    <m/>
    <m/>
    <n v="13"/>
    <s v="No"/>
  </r>
  <r>
    <x v="4"/>
    <n v="17"/>
    <d v="2022-03-01T00:00:00"/>
    <n v="2022"/>
    <x v="2"/>
    <n v="1"/>
    <x v="0"/>
    <s v="Lee"/>
    <s v="72-0466/0467"/>
    <n v="65"/>
    <s v="Far"/>
    <s v="One-Way"/>
    <s v="Top glove"/>
    <s v="X1 Port"/>
    <s v="Woodchip"/>
    <n v="600"/>
    <n v="100"/>
    <m/>
    <m/>
    <n v="12"/>
    <s v="No"/>
  </r>
  <r>
    <x v="5"/>
    <n v="18"/>
    <d v="2022-06-01T00:00:00"/>
    <n v="2022"/>
    <x v="5"/>
    <n v="1"/>
    <x v="1"/>
    <s v="Lee"/>
    <s v="72-1001/1002"/>
    <n v="80"/>
    <s v="Far"/>
    <s v="One-Way"/>
    <s v="Alex"/>
    <s v="Top glove"/>
    <s v="Woodpellet"/>
    <n v="800"/>
    <n v="100"/>
    <n v="800"/>
    <n v="100"/>
    <n v="11"/>
    <s v="No"/>
  </r>
  <r>
    <x v="6"/>
    <n v="19"/>
    <d v="2022-07-01T00:00:00"/>
    <n v="2022"/>
    <x v="6"/>
    <n v="1"/>
    <x v="0"/>
    <s v="Lee"/>
    <s v="72-0466/0467"/>
    <n v="25"/>
    <s v="Close"/>
    <s v="One-Way"/>
    <s v="Giza"/>
    <s v="X1 Port"/>
    <s v="Woodchip"/>
    <n v="400"/>
    <n v="150"/>
    <n v="400"/>
    <n v="150"/>
    <n v="18"/>
    <s v="No"/>
  </r>
  <r>
    <x v="7"/>
    <n v="20"/>
    <d v="2022-08-01T00:00:00"/>
    <n v="2022"/>
    <x v="7"/>
    <n v="1"/>
    <x v="1"/>
    <s v="Lee"/>
    <s v="72-1001/1002"/>
    <n v="25"/>
    <s v="Close"/>
    <s v="Return"/>
    <s v="Gidec"/>
    <s v="Safeskin"/>
    <s v="Woodpellet"/>
    <n v="400"/>
    <n v="100"/>
    <n v="400"/>
    <n v="100"/>
    <n v="13"/>
    <s v="Yes"/>
  </r>
  <r>
    <x v="8"/>
    <n v="21"/>
    <d v="2022-08-01T00:00:00"/>
    <n v="2022"/>
    <x v="7"/>
    <n v="1"/>
    <x v="0"/>
    <s v="Lee"/>
    <s v="72-0466/0467"/>
    <n v="25"/>
    <s v="Close"/>
    <s v="One-Way"/>
    <s v="Safeskin"/>
    <s v="Mina"/>
    <s v="Woodchip"/>
    <n v="400"/>
    <n v="100"/>
    <m/>
    <m/>
    <n v="15"/>
    <s v="Yes"/>
  </r>
  <r>
    <x v="9"/>
    <n v="22"/>
    <d v="2022-10-01T00:00:00"/>
    <n v="2022"/>
    <x v="9"/>
    <n v="1"/>
    <x v="1"/>
    <s v="Mike"/>
    <s v="72-1001/1002"/>
    <n v="25"/>
    <s v="Close"/>
    <s v="One-Way"/>
    <s v="Air Port"/>
    <s v="X1 Port"/>
    <s v="Woodpellet"/>
    <n v="400"/>
    <n v="200"/>
    <n v="400"/>
    <n v="200"/>
    <n v="14"/>
    <s v="No"/>
  </r>
  <r>
    <x v="0"/>
    <n v="23"/>
    <d v="2022-10-01T00:00:00"/>
    <n v="2022"/>
    <x v="9"/>
    <n v="1"/>
    <x v="0"/>
    <s v="Mike"/>
    <s v="72-0466/0467"/>
    <n v="25"/>
    <s v="Close"/>
    <s v="One-Way"/>
    <s v="Xunthai"/>
    <s v="Gidec"/>
    <s v="Woodchip"/>
    <n v="400"/>
    <n v="400"/>
    <m/>
    <m/>
    <n v="12"/>
    <s v="No"/>
  </r>
  <r>
    <x v="10"/>
    <n v="24"/>
    <d v="2022-10-01T00:00:00"/>
    <n v="2022"/>
    <x v="9"/>
    <n v="1"/>
    <x v="1"/>
    <s v="Mike"/>
    <s v="72-1001/1002"/>
    <n v="15"/>
    <s v="Close"/>
    <s v="One-Way"/>
    <s v="PT"/>
    <s v="Safeskin"/>
    <s v="Woodpellet"/>
    <n v="400"/>
    <n v="100"/>
    <m/>
    <m/>
    <n v="9"/>
    <s v="No"/>
  </r>
  <r>
    <x v="11"/>
    <m/>
    <m/>
    <m/>
    <x v="12"/>
    <m/>
    <x v="2"/>
    <m/>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
    <d v="2022-01-01T00:00:00"/>
    <n v="2022"/>
    <x v="0"/>
    <n v="1"/>
    <x v="0"/>
    <s v="Mike"/>
    <s v="72-0466/0467"/>
    <n v="25"/>
    <s v="Close"/>
    <s v="Return"/>
    <s v="Xunthai"/>
    <s v="Gidec"/>
    <s v="Woodchip"/>
    <n v="400"/>
    <n v="400"/>
    <n v="400"/>
    <n v="400"/>
    <n v="14"/>
    <x v="0"/>
  </r>
  <r>
    <x v="1"/>
    <n v="13"/>
    <d v="2022-01-01T00:00:00"/>
    <n v="2022"/>
    <x v="0"/>
    <n v="1"/>
    <x v="0"/>
    <s v="Mike"/>
    <s v="72-0466/0467"/>
    <n v="25"/>
    <s v="Close"/>
    <s v="Return"/>
    <s v="Xunthai"/>
    <s v="Gidec2"/>
    <s v="Woodchip"/>
    <n v="400"/>
    <n v="400"/>
    <n v="400"/>
    <n v="400"/>
    <n v="14"/>
    <x v="0"/>
  </r>
  <r>
    <x v="2"/>
    <n v="2"/>
    <d v="2022-02-01T00:00:00"/>
    <n v="2022"/>
    <x v="1"/>
    <n v="1"/>
    <x v="1"/>
    <s v="Mike"/>
    <s v="72-1001/1002"/>
    <n v="15"/>
    <s v="Close"/>
    <s v="Return"/>
    <s v="Port Said"/>
    <s v="Safeskin"/>
    <s v="Woodpellet"/>
    <n v="400"/>
    <n v="100"/>
    <n v="400"/>
    <n v="100"/>
    <n v="11"/>
    <x v="0"/>
  </r>
  <r>
    <x v="3"/>
    <n v="14"/>
    <d v="2022-02-01T00:00:00"/>
    <n v="2022"/>
    <x v="1"/>
    <n v="1"/>
    <x v="1"/>
    <s v="Mike"/>
    <s v="72-1001/1002"/>
    <n v="15"/>
    <s v="Close"/>
    <s v="Return"/>
    <s v="Port Said"/>
    <s v="Safeskin1"/>
    <s v="Woodpellet"/>
    <n v="400"/>
    <n v="100"/>
    <n v="400"/>
    <n v="100"/>
    <n v="11"/>
    <x v="1"/>
  </r>
  <r>
    <x v="4"/>
    <n v="3"/>
    <d v="2022-03-01T00:00:00"/>
    <n v="2022"/>
    <x v="2"/>
    <n v="1"/>
    <x v="0"/>
    <s v="Mike"/>
    <s v="72-0466/0467"/>
    <n v="65"/>
    <s v="Far"/>
    <s v="Return"/>
    <s v="Gidec"/>
    <s v="Suies"/>
    <s v="Woodchip"/>
    <n v="600"/>
    <n v="100"/>
    <n v="600"/>
    <n v="100"/>
    <n v="15"/>
    <x v="0"/>
  </r>
  <r>
    <x v="5"/>
    <n v="15"/>
    <d v="2022-03-01T00:00:00"/>
    <n v="2022"/>
    <x v="2"/>
    <n v="1"/>
    <x v="0"/>
    <s v="Mike"/>
    <s v="72-0466/0467"/>
    <n v="65"/>
    <s v="Far"/>
    <s v="Return"/>
    <s v="Gidec"/>
    <s v="Suies1"/>
    <s v="Woodchip"/>
    <n v="600"/>
    <n v="100"/>
    <n v="600"/>
    <n v="100"/>
    <n v="15"/>
    <x v="0"/>
  </r>
  <r>
    <x v="6"/>
    <n v="16"/>
    <d v="2022-03-01T00:00:00"/>
    <n v="2022"/>
    <x v="2"/>
    <n v="1"/>
    <x v="1"/>
    <s v="Mike"/>
    <s v="72-1001/1002"/>
    <n v="44"/>
    <s v="Regular"/>
    <s v="One-Way"/>
    <s v="Safeskin"/>
    <s v="X1 Port"/>
    <s v="Woodpellet"/>
    <n v="400"/>
    <n v="100"/>
    <m/>
    <m/>
    <n v="13"/>
    <x v="0"/>
  </r>
  <r>
    <x v="7"/>
    <n v="17"/>
    <d v="2022-03-01T00:00:00"/>
    <n v="2022"/>
    <x v="2"/>
    <n v="1"/>
    <x v="0"/>
    <s v="Lee"/>
    <s v="72-0466/0467"/>
    <n v="65"/>
    <s v="Far"/>
    <s v="One-Way"/>
    <s v="Top glove"/>
    <s v="X1 Port2"/>
    <s v="Woodchip"/>
    <n v="600"/>
    <n v="100"/>
    <m/>
    <m/>
    <n v="12"/>
    <x v="0"/>
  </r>
  <r>
    <x v="8"/>
    <n v="4"/>
    <d v="2022-04-01T00:00:00"/>
    <n v="2022"/>
    <x v="3"/>
    <n v="1"/>
    <x v="1"/>
    <s v="Mike"/>
    <s v="72-1001/1002"/>
    <n v="44"/>
    <s v="Regular"/>
    <s v="One-Way"/>
    <s v="Safeskin"/>
    <s v="X1 Port1"/>
    <s v="Woodpellet"/>
    <n v="400"/>
    <n v="100"/>
    <n v="400"/>
    <n v="100"/>
    <n v="13"/>
    <x v="0"/>
  </r>
  <r>
    <x v="9"/>
    <n v="5"/>
    <d v="2022-05-01T00:00:00"/>
    <n v="2022"/>
    <x v="4"/>
    <n v="1"/>
    <x v="0"/>
    <s v="Lee"/>
    <s v="72-0466/0467"/>
    <n v="65"/>
    <s v="Far"/>
    <s v="One-Way"/>
    <s v="Top glove"/>
    <s v="X1 Port"/>
    <s v="Woodchip"/>
    <n v="600"/>
    <n v="100"/>
    <n v="600"/>
    <n v="100"/>
    <n v="12"/>
    <x v="0"/>
  </r>
  <r>
    <x v="10"/>
    <n v="6"/>
    <d v="2022-06-01T00:00:00"/>
    <n v="2022"/>
    <x v="5"/>
    <n v="1"/>
    <x v="1"/>
    <s v="Mike"/>
    <s v="72-1001/1002"/>
    <n v="80"/>
    <s v="Far"/>
    <s v="One-Way"/>
    <s v="Alex"/>
    <s v="Top glove"/>
    <s v="Woodpellet"/>
    <n v="800"/>
    <n v="100"/>
    <n v="800"/>
    <n v="100"/>
    <n v="11"/>
    <x v="0"/>
  </r>
  <r>
    <x v="11"/>
    <n v="18"/>
    <d v="2022-06-01T00:00:00"/>
    <n v="2022"/>
    <x v="5"/>
    <n v="1"/>
    <x v="1"/>
    <s v="Lee"/>
    <s v="72-1001/1002"/>
    <n v="80"/>
    <s v="Far"/>
    <s v="One-Way"/>
    <s v="Alex"/>
    <s v="Top glove1`"/>
    <s v="Woodpellet"/>
    <n v="800"/>
    <n v="100"/>
    <n v="800"/>
    <n v="100"/>
    <n v="11"/>
    <x v="0"/>
  </r>
  <r>
    <x v="12"/>
    <n v="7"/>
    <d v="2022-07-01T00:00:00"/>
    <n v="2022"/>
    <x v="6"/>
    <n v="1"/>
    <x v="0"/>
    <s v="Lee"/>
    <s v="72-0466/0467"/>
    <n v="25"/>
    <s v="Close"/>
    <s v="One-Way"/>
    <s v="Giza"/>
    <s v="X1 Port"/>
    <s v="Woodchip"/>
    <n v="400"/>
    <n v="150"/>
    <n v="400"/>
    <n v="150"/>
    <n v="18"/>
    <x v="0"/>
  </r>
  <r>
    <x v="13"/>
    <n v="19"/>
    <d v="2022-07-01T00:00:00"/>
    <n v="2022"/>
    <x v="6"/>
    <n v="1"/>
    <x v="0"/>
    <s v="Lee"/>
    <s v="72-0466/0467"/>
    <n v="25"/>
    <s v="Close"/>
    <s v="One-Way"/>
    <s v="Giza"/>
    <s v="X1 Port1"/>
    <s v="Woodchip"/>
    <n v="400"/>
    <n v="150"/>
    <n v="400"/>
    <n v="150"/>
    <n v="18"/>
    <x v="0"/>
  </r>
  <r>
    <x v="14"/>
    <n v="8"/>
    <d v="2022-08-01T00:00:00"/>
    <n v="2022"/>
    <x v="7"/>
    <n v="1"/>
    <x v="1"/>
    <s v="Lee"/>
    <s v="72-1001/1002"/>
    <n v="25"/>
    <s v="Close"/>
    <s v="Return"/>
    <s v="Gidec"/>
    <s v="Safeskin"/>
    <s v="Woodpellet"/>
    <n v="400"/>
    <n v="100"/>
    <n v="400"/>
    <n v="100"/>
    <n v="13"/>
    <x v="1"/>
  </r>
  <r>
    <x v="15"/>
    <n v="20"/>
    <d v="2022-08-01T00:00:00"/>
    <n v="2022"/>
    <x v="7"/>
    <n v="1"/>
    <x v="1"/>
    <s v="Lee"/>
    <s v="72-1001/1002"/>
    <n v="25"/>
    <s v="Close"/>
    <s v="Return"/>
    <s v="Gidec"/>
    <s v="Safeskin1"/>
    <s v="Woodpellet"/>
    <n v="400"/>
    <n v="100"/>
    <n v="400"/>
    <n v="100"/>
    <n v="13"/>
    <x v="1"/>
  </r>
  <r>
    <x v="16"/>
    <n v="21"/>
    <d v="2022-08-01T00:00:00"/>
    <n v="2022"/>
    <x v="7"/>
    <n v="1"/>
    <x v="0"/>
    <s v="Lee"/>
    <s v="72-0466/0467"/>
    <n v="25"/>
    <s v="Close"/>
    <s v="One-Way"/>
    <s v="Safeskin"/>
    <s v="Mina1"/>
    <s v="Woodchip"/>
    <n v="400"/>
    <n v="100"/>
    <m/>
    <m/>
    <n v="15"/>
    <x v="1"/>
  </r>
  <r>
    <x v="17"/>
    <n v="9"/>
    <d v="2022-09-01T00:00:00"/>
    <n v="2022"/>
    <x v="8"/>
    <n v="1"/>
    <x v="0"/>
    <s v="Lee"/>
    <s v="72-0466/0467"/>
    <n v="25"/>
    <s v="Close"/>
    <s v="One-Way"/>
    <s v="Safeskin"/>
    <s v="Mina"/>
    <s v="Woodchip"/>
    <n v="400"/>
    <n v="100"/>
    <n v="400"/>
    <n v="100"/>
    <n v="15"/>
    <x v="1"/>
  </r>
  <r>
    <x v="18"/>
    <n v="10"/>
    <d v="2022-10-01T00:00:00"/>
    <n v="2022"/>
    <x v="9"/>
    <n v="1"/>
    <x v="1"/>
    <s v="Mike"/>
    <s v="72-1001/1002"/>
    <n v="25"/>
    <s v="Close"/>
    <s v="One-Way"/>
    <s v="Air Port"/>
    <s v="X1 Port"/>
    <s v="Woodpellet"/>
    <n v="400"/>
    <n v="200"/>
    <n v="400"/>
    <n v="200"/>
    <n v="14"/>
    <x v="0"/>
  </r>
  <r>
    <x v="19"/>
    <n v="22"/>
    <d v="2022-10-01T00:00:00"/>
    <n v="2022"/>
    <x v="9"/>
    <n v="1"/>
    <x v="1"/>
    <s v="Mike"/>
    <s v="72-1001/1002"/>
    <n v="25"/>
    <s v="Close"/>
    <s v="One-Way"/>
    <s v="Air Port"/>
    <s v="X1 Port1`"/>
    <s v="Woodpellet"/>
    <n v="400"/>
    <n v="200"/>
    <n v="400"/>
    <n v="200"/>
    <n v="14"/>
    <x v="0"/>
  </r>
  <r>
    <x v="20"/>
    <n v="23"/>
    <d v="2022-10-01T00:00:00"/>
    <n v="2022"/>
    <x v="9"/>
    <n v="1"/>
    <x v="0"/>
    <s v="Mike"/>
    <s v="72-0466/0467"/>
    <n v="25"/>
    <s v="Close"/>
    <s v="One-Way"/>
    <s v="Xunthai"/>
    <s v="Gidec3"/>
    <s v="Woodchip"/>
    <n v="400"/>
    <n v="400"/>
    <m/>
    <m/>
    <n v="12"/>
    <x v="0"/>
  </r>
  <r>
    <x v="21"/>
    <n v="24"/>
    <d v="2022-10-01T00:00:00"/>
    <n v="2022"/>
    <x v="9"/>
    <n v="1"/>
    <x v="1"/>
    <s v="Mike"/>
    <s v="72-1001/1002"/>
    <n v="15"/>
    <s v="Close"/>
    <s v="One-Way"/>
    <s v="PT"/>
    <s v="Safeskin1"/>
    <s v="Woodpellet"/>
    <n v="400"/>
    <n v="100"/>
    <m/>
    <m/>
    <n v="9"/>
    <x v="0"/>
  </r>
  <r>
    <x v="22"/>
    <n v="11"/>
    <d v="2022-11-01T00:00:00"/>
    <n v="2022"/>
    <x v="10"/>
    <n v="1"/>
    <x v="0"/>
    <s v="Mike"/>
    <s v="72-0466/0467"/>
    <n v="25"/>
    <s v="Close"/>
    <s v="One-Way"/>
    <s v="Xunthai"/>
    <s v="Gidec1"/>
    <s v="Woodchip"/>
    <n v="400"/>
    <n v="400"/>
    <n v="400"/>
    <n v="400"/>
    <n v="12"/>
    <x v="0"/>
  </r>
  <r>
    <x v="23"/>
    <n v="12"/>
    <d v="2022-12-01T00:00:00"/>
    <n v="2022"/>
    <x v="11"/>
    <n v="1"/>
    <x v="1"/>
    <s v="Mike"/>
    <s v="72-1001/1002"/>
    <n v="15"/>
    <s v="Close"/>
    <s v="One-Way"/>
    <s v="PT"/>
    <s v="Safeskin"/>
    <s v="Woodpellet"/>
    <n v="400"/>
    <n v="100"/>
    <n v="400"/>
    <n v="100"/>
    <n v="9"/>
    <x v="0"/>
  </r>
  <r>
    <x v="24"/>
    <m/>
    <m/>
    <m/>
    <x v="12"/>
    <m/>
    <x v="2"/>
    <m/>
    <m/>
    <m/>
    <m/>
    <m/>
    <m/>
    <m/>
    <m/>
    <m/>
    <m/>
    <m/>
    <m/>
    <m/>
    <x v="2"/>
  </r>
  <r>
    <x v="24"/>
    <m/>
    <m/>
    <m/>
    <x v="12"/>
    <m/>
    <x v="2"/>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610BD-A5CF-42E7-A5B6-974A17FE216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W4" firstHeaderRow="1"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E34B2D-6BBF-4B54-9EE8-8BBAE961DDA2}"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3:L5" firstHeaderRow="1" firstDataRow="1" firstDataCol="1"/>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axis="axisRow" dataField="1"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
    <i>
      <x v="1"/>
    </i>
    <i>
      <x v="2"/>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0F9E98-43EB-4ECA-8F1D-87120368D9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 firstHeaderRow="1" firstDataRow="1" firstDataCol="1"/>
  <pivotFields count="20">
    <pivotField numFmtId="1" showAll="0"/>
    <pivotField numFmtId="164" showAll="0"/>
    <pivotField showAll="0"/>
    <pivotField showAll="0">
      <items count="13">
        <item h="1" x="0"/>
        <item h="1" x="1"/>
        <item h="1" x="2"/>
        <item h="1" x="3"/>
        <item h="1" x="4"/>
        <item x="5"/>
        <item h="1" x="6"/>
        <item h="1" x="7"/>
        <item h="1" x="8"/>
        <item h="1" x="9"/>
        <item h="1" x="10"/>
        <item h="1" x="11"/>
        <item t="default"/>
      </items>
    </pivotField>
    <pivotField showAll="0"/>
    <pivotField showAll="0">
      <items count="3">
        <item x="0"/>
        <item h="1" x="1"/>
        <item t="default"/>
      </items>
    </pivotField>
    <pivotField showAll="0"/>
    <pivotField showAll="0"/>
    <pivotField showAll="0"/>
    <pivotField showAll="0"/>
    <pivotField showAll="0"/>
    <pivotField showAll="0">
      <items count="10">
        <item x="7"/>
        <item x="5"/>
        <item x="2"/>
        <item x="6"/>
        <item x="1"/>
        <item x="8"/>
        <item x="3"/>
        <item x="4"/>
        <item x="0"/>
        <item t="default"/>
      </items>
    </pivotField>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E5F7DA-EC08-43EB-9CCB-C8332CE56AD7}"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T5" firstHeaderRow="1"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16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D0AD4C-D249-48F4-869B-E87A061110CC}"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K12:M14" firstHeaderRow="0" firstDataRow="1" firstDataCol="1"/>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axis="axisRow" showAll="0">
      <items count="5">
        <item x="0"/>
        <item x="1"/>
        <item x="2"/>
        <item h="1" x="3"/>
        <item t="default"/>
      </items>
    </pivotField>
    <pivotField showAll="0"/>
    <pivotField showAll="0"/>
    <pivotField showAll="0"/>
    <pivotField showAll="0"/>
    <pivotField dataField="1"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
    <i>
      <x v="1"/>
    </i>
    <i>
      <x v="2"/>
    </i>
  </rowItems>
  <colFields count="1">
    <field x="-2"/>
  </colFields>
  <colItems count="2">
    <i>
      <x/>
    </i>
    <i i="1">
      <x v="1"/>
    </i>
  </colItems>
  <dataFields count="2">
    <dataField name="Sum of Driver wage/trip" fld="14" baseField="0" baseItem="0"/>
    <dataField name="Sum of Buddy wage/trip" fld="1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CD1816-421B-4A70-B6DC-4D2B9C6EC975}"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3:AA5" firstHeaderRow="1" firstDataRow="1" firstDataCol="1"/>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items count="5">
        <item x="0"/>
        <item x="1"/>
        <item x="2"/>
        <item x="3"/>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i>
    <i>
      <x v="1"/>
    </i>
  </rowItems>
  <colItems count="1">
    <i/>
  </colItems>
  <dataFields count="1">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DEBF80-7452-486A-A9FB-9639472E078A}"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P11:AQ34" firstHeaderRow="1" firstDataRow="1" firstDataCol="1"/>
  <pivotFields count="21">
    <pivotField axis="axisRow" dataField="1" showAll="0">
      <items count="26">
        <item x="18"/>
        <item x="19"/>
        <item x="10"/>
        <item x="11"/>
        <item x="14"/>
        <item x="15"/>
        <item x="4"/>
        <item x="5"/>
        <item x="12"/>
        <item x="13"/>
        <item x="2"/>
        <item x="3"/>
        <item x="23"/>
        <item x="21"/>
        <item x="17"/>
        <item x="16"/>
        <item x="6"/>
        <item x="9"/>
        <item x="7"/>
        <item x="0"/>
        <item x="22"/>
        <item x="1"/>
        <item h="1" x="24"/>
        <item h="1" x="20"/>
        <item h="1" x="8"/>
        <item t="default"/>
      </items>
    </pivotField>
    <pivotField showAll="0"/>
    <pivotField showAll="0"/>
    <pivotField showAll="0"/>
    <pivotField showAll="0">
      <items count="14">
        <item x="0"/>
        <item x="1"/>
        <item x="2"/>
        <item x="3"/>
        <item x="4"/>
        <item x="5"/>
        <item x="6"/>
        <item x="7"/>
        <item x="8"/>
        <item x="9"/>
        <item x="10"/>
        <item x="11"/>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Column3"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14B8016-0EF3-491A-AD6E-283B09136FCF}" name="PivotTable14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W11:Y23" firstHeaderRow="0" firstDataRow="1" firstDataCol="1"/>
  <pivotFields count="23">
    <pivotField showAll="0"/>
    <pivotField showAll="0"/>
    <pivotField showAll="0"/>
    <pivotField axis="axisRow" dataField="1" showAll="0">
      <items count="14">
        <item x="0"/>
        <item x="1"/>
        <item x="2"/>
        <item x="3"/>
        <item x="4"/>
        <item x="5"/>
        <item x="6"/>
        <item x="7"/>
        <item x="8"/>
        <item x="9"/>
        <item x="10"/>
        <item x="11"/>
        <item h="1" x="12"/>
        <item t="default"/>
      </items>
    </pivotField>
    <pivotField showAll="0"/>
    <pivotField showAll="0"/>
    <pivotField showAll="0"/>
    <pivotField showAll="0"/>
    <pivotField showAll="0"/>
    <pivotField showAll="0">
      <items count="5">
        <item x="0"/>
        <item x="1"/>
        <item x="2"/>
        <item x="3"/>
        <item t="default"/>
      </items>
    </pivotField>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12">
    <i>
      <x/>
    </i>
    <i>
      <x v="1"/>
    </i>
    <i>
      <x v="2"/>
    </i>
    <i>
      <x v="3"/>
    </i>
    <i>
      <x v="4"/>
    </i>
    <i>
      <x v="5"/>
    </i>
    <i>
      <x v="6"/>
    </i>
    <i>
      <x v="7"/>
    </i>
    <i>
      <x v="8"/>
    </i>
    <i>
      <x v="9"/>
    </i>
    <i>
      <x v="10"/>
    </i>
    <i>
      <x v="11"/>
    </i>
  </rowItems>
  <colFields count="1">
    <field x="-2"/>
  </colFields>
  <colItems count="2">
    <i>
      <x/>
    </i>
    <i i="1">
      <x v="1"/>
    </i>
  </colItems>
  <dataFields count="2">
    <dataField name="Count of Month" fld="3" subtotal="count" baseField="0" baseItem="0"/>
    <dataField name="Count of Month2" fld="3" subtotal="count" showDataAs="percentDiff" baseField="3" baseItem="1048828" numFmtId="9"/>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FC40E18-575F-4E27-9AB4-DA6803538109}"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D15:E17" firstHeaderRow="1" firstDataRow="1" firstDataCol="1"/>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3"/>
  </rowFields>
  <rowItems count="2">
    <i>
      <x/>
    </i>
    <i>
      <x v="1"/>
    </i>
  </rowItems>
  <colItems count="1">
    <i/>
  </colItems>
  <dataFields count="1">
    <dataField name="Count of Goods"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C7DDAFB-7252-4293-8A03-81D16D526B4E}" name="PivotTable1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G22:AG35" firstHeaderRow="1" firstDataRow="1" firstDataCol="1"/>
  <pivotFields count="21">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61A2407-EAF8-45CF-9B0B-CFC28FE59E58}" name="PivotTable2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T10:U22" firstHeaderRow="1" firstDataRow="1" firstDataCol="1"/>
  <pivotFields count="23">
    <pivotField showAll="0"/>
    <pivotField showAll="0"/>
    <pivotField showAll="0"/>
    <pivotField axis="axisRow" showAll="0">
      <items count="14">
        <item x="0"/>
        <item x="1"/>
        <item x="2"/>
        <item x="3"/>
        <item x="4"/>
        <item x="5"/>
        <item x="6"/>
        <item x="7"/>
        <item x="8"/>
        <item x="9"/>
        <item x="10"/>
        <item x="11"/>
        <item h="1"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12">
    <i>
      <x/>
    </i>
    <i>
      <x v="1"/>
    </i>
    <i>
      <x v="2"/>
    </i>
    <i>
      <x v="3"/>
    </i>
    <i>
      <x v="4"/>
    </i>
    <i>
      <x v="5"/>
    </i>
    <i>
      <x v="6"/>
    </i>
    <i>
      <x v="7"/>
    </i>
    <i>
      <x v="8"/>
    </i>
    <i>
      <x v="9"/>
    </i>
    <i>
      <x v="10"/>
    </i>
    <i>
      <x v="11"/>
    </i>
  </rowItems>
  <colItems count="1">
    <i/>
  </colItems>
  <dataFields count="1">
    <dataField name="Sum of Total Expenses" fld="2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34114-F656-4668-901E-80C1312E8B00}"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N11:AN24" firstHeaderRow="1" firstDataRow="1" firstDataCol="1"/>
  <pivotFields count="21">
    <pivotField axis="axisRow" showAll="0">
      <items count="13">
        <item x="9"/>
        <item x="5"/>
        <item x="7"/>
        <item x="2"/>
        <item x="6"/>
        <item x="1"/>
        <item x="10"/>
        <item x="8"/>
        <item x="3"/>
        <item x="4"/>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4D7FE0-F604-4A7E-BCEE-4C22CA09B32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R5" firstHeaderRow="1"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1" baseField="0" baseItem="0" numFmtId="167"/>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89EC431-B92A-42F6-B8BA-5849E3E68E5F}"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20:AC33" firstHeaderRow="1" firstDataRow="1" firstDataCol="1"/>
  <pivotFields count="21">
    <pivotField axis="axisRow" showAll="0">
      <items count="13">
        <item x="9"/>
        <item x="5"/>
        <item x="7"/>
        <item x="2"/>
        <item x="6"/>
        <item x="1"/>
        <item x="10"/>
        <item x="8"/>
        <item x="3"/>
        <item x="4"/>
        <item x="0"/>
        <item x="11"/>
        <item t="default"/>
      </items>
    </pivotField>
    <pivotField showAll="0"/>
    <pivotField showAll="0"/>
    <pivotField showAll="0"/>
    <pivotField showAll="0">
      <items count="14">
        <item x="0"/>
        <item x="1"/>
        <item x="2"/>
        <item x="3"/>
        <item x="4"/>
        <item x="5"/>
        <item x="6"/>
        <item x="7"/>
        <item x="8"/>
        <item x="9"/>
        <item x="10"/>
        <item x="11"/>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9EF6867-BC77-47C3-8001-914852C0A861}"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E22:AE25" firstHeaderRow="1" firstDataRow="1" firstDataCol="1"/>
  <pivotFields count="21">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F2D99A4-848D-4395-A4A1-7EEDC21F11A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O11" firstHeaderRow="1"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5AED408-9D68-4280-92F1-1B5510FD3D3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0:AA33" firstHeaderRow="1" firstDataRow="1" firstDataCol="1"/>
  <pivotFields count="21">
    <pivotField axis="axisRow" showAll="0">
      <items count="13">
        <item x="9"/>
        <item x="5"/>
        <item x="7"/>
        <item x="2"/>
        <item x="6"/>
        <item x="1"/>
        <item x="10"/>
        <item x="8"/>
        <item x="3"/>
        <item x="4"/>
        <item x="0"/>
        <item x="11"/>
        <item t="default"/>
      </items>
    </pivotField>
    <pivotField showAll="0"/>
    <pivotField showAll="0"/>
    <pivotField showAll="0"/>
    <pivotField showAll="0">
      <items count="14">
        <item x="0"/>
        <item x="1"/>
        <item x="2"/>
        <item x="3"/>
        <item x="4"/>
        <item x="5"/>
        <item x="6"/>
        <item x="7"/>
        <item x="8"/>
        <item x="9"/>
        <item x="10"/>
        <item x="11"/>
        <item x="1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9ED84FA-4760-4ED6-95B1-A9FAE0690B34}" name="PivotTable19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G11:AH19" firstHeaderRow="1" firstDataRow="1" firstDataCol="1"/>
  <pivotFields count="23">
    <pivotField showAll="0"/>
    <pivotField showAll="0"/>
    <pivotField showAll="0"/>
    <pivotField axis="axisRow" showAll="0">
      <items count="14">
        <item x="0"/>
        <item x="1"/>
        <item x="2"/>
        <item x="3"/>
        <item x="4"/>
        <item x="5"/>
        <item x="6"/>
        <item x="7"/>
        <item x="8"/>
        <item x="9"/>
        <item x="10"/>
        <item x="11"/>
        <item h="1" x="12"/>
        <item t="default"/>
      </items>
    </pivotField>
    <pivotField showAll="0"/>
    <pivotField showAll="0">
      <items count="4">
        <item x="0"/>
        <item h="1" x="1"/>
        <item h="1" x="2"/>
        <item t="default"/>
      </items>
    </pivotField>
    <pivotField showAll="0"/>
    <pivotField showAll="0"/>
    <pivotField showAll="0"/>
    <pivotField showAll="0">
      <items count="5">
        <item x="0"/>
        <item x="1"/>
        <item x="2"/>
        <item x="3"/>
        <item t="default"/>
      </items>
    </pivotField>
    <pivotField showAll="0">
      <items count="4">
        <item x="1"/>
        <item x="0"/>
        <item h="1" x="2"/>
        <item t="default"/>
      </items>
    </pivotField>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8">
    <i>
      <x/>
    </i>
    <i>
      <x v="2"/>
    </i>
    <i>
      <x v="4"/>
    </i>
    <i>
      <x v="6"/>
    </i>
    <i>
      <x v="7"/>
    </i>
    <i>
      <x v="8"/>
    </i>
    <i>
      <x v="9"/>
    </i>
    <i>
      <x v="10"/>
    </i>
  </rowItems>
  <colItems count="1">
    <i/>
  </colItems>
  <dataFields count="1">
    <dataField name="Sum of Buddy wage/trip" fld="15"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FC94D-517A-4633-AD09-A4C49A843432}" name="PivotTable20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J11:AK23" firstHeaderRow="1" firstDataRow="1" firstDataCol="1"/>
  <pivotFields count="23">
    <pivotField showAll="0"/>
    <pivotField showAll="0"/>
    <pivotField showAll="0"/>
    <pivotField axis="axisRow" showAll="0">
      <items count="14">
        <item x="0"/>
        <item x="1"/>
        <item x="2"/>
        <item x="3"/>
        <item x="4"/>
        <item x="5"/>
        <item x="6"/>
        <item x="7"/>
        <item x="8"/>
        <item x="9"/>
        <item x="10"/>
        <item x="11"/>
        <item h="1" x="12"/>
        <item t="default"/>
      </items>
    </pivotField>
    <pivotField showAll="0"/>
    <pivotField showAll="0"/>
    <pivotField showAll="0"/>
    <pivotField showAll="0"/>
    <pivotField showAll="0"/>
    <pivotField showAll="0">
      <items count="5">
        <item x="0"/>
        <item x="1"/>
        <item x="2"/>
        <item x="3"/>
        <item t="default"/>
      </items>
    </pivotField>
    <pivotField showAll="0">
      <items count="4">
        <item x="1"/>
        <item x="0"/>
        <item h="1" x="2"/>
        <item t="default"/>
      </items>
    </pivotField>
    <pivotField showAll="0"/>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12">
    <i>
      <x/>
    </i>
    <i>
      <x v="1"/>
    </i>
    <i>
      <x v="2"/>
    </i>
    <i>
      <x v="3"/>
    </i>
    <i>
      <x v="4"/>
    </i>
    <i>
      <x v="5"/>
    </i>
    <i>
      <x v="6"/>
    </i>
    <i>
      <x v="7"/>
    </i>
    <i>
      <x v="8"/>
    </i>
    <i>
      <x v="9"/>
    </i>
    <i>
      <x v="10"/>
    </i>
    <i>
      <x v="11"/>
    </i>
  </rowItems>
  <colItems count="1">
    <i/>
  </colItems>
  <dataFields count="1">
    <dataField name="Sum of Driver Salary" fld="16"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74C45D-212D-46E1-BEAF-E79B34D28EB7}"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Y11:AZ14" firstHeaderRow="1" firstDataRow="1" firstDataCol="1"/>
  <pivotFields count="21">
    <pivotField showAll="0"/>
    <pivotField showAll="0"/>
    <pivotField showAll="0"/>
    <pivotField showAll="0"/>
    <pivotField showAll="0">
      <items count="14">
        <item h="1" x="0"/>
        <item h="1" x="1"/>
        <item h="1" x="2"/>
        <item h="1" x="3"/>
        <item h="1" x="4"/>
        <item h="1" x="5"/>
        <item h="1" x="6"/>
        <item h="1" x="7"/>
        <item h="1" x="8"/>
        <item h="1" x="9"/>
        <item h="1" x="10"/>
        <item x="11"/>
        <item h="1" x="12"/>
        <item t="default"/>
      </items>
    </pivotField>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s>
  <rowFields count="1">
    <field x="20"/>
  </rowFields>
  <rowItems count="3">
    <i>
      <x/>
    </i>
    <i>
      <x v="1"/>
    </i>
    <i t="grand">
      <x/>
    </i>
  </rowItems>
  <colItems count="1">
    <i/>
  </colItems>
  <dataFields count="1">
    <dataField name="Count of Hired Transportation"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F369BD-DCF9-44F9-880D-2CE08F6BF754}" name="PivotTable1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25:AH37" firstHeaderRow="1" firstDataRow="1" firstDataCol="1"/>
  <pivotFields count="21">
    <pivotField axis="axisRow" showAll="0">
      <items count="13">
        <item x="9"/>
        <item x="5"/>
        <item x="7"/>
        <item x="2"/>
        <item x="6"/>
        <item x="1"/>
        <item x="10"/>
        <item x="8"/>
        <item x="3"/>
        <item x="4"/>
        <item x="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B6030B-12AA-4F94-B8F6-379E546F4C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0">
    <pivotField numFmtId="1" showAll="0"/>
    <pivotField numFmtId="164" showAll="0"/>
    <pivotField showAll="0"/>
    <pivotField showAll="0">
      <items count="13">
        <item h="1" x="0"/>
        <item h="1" x="1"/>
        <item h="1" x="2"/>
        <item h="1" x="3"/>
        <item h="1" x="4"/>
        <item x="5"/>
        <item h="1" x="6"/>
        <item h="1" x="7"/>
        <item h="1" x="8"/>
        <item h="1" x="9"/>
        <item h="1" x="10"/>
        <item h="1" x="11"/>
        <item t="default"/>
      </items>
    </pivotField>
    <pivotField showAll="0"/>
    <pivotField showAll="0"/>
    <pivotField showAll="0"/>
    <pivotField showAll="0"/>
    <pivotField showAll="0"/>
    <pivotField showAll="0"/>
    <pivotField showAll="0"/>
    <pivotField dataField="1" showAll="0">
      <items count="10">
        <item x="7"/>
        <item x="5"/>
        <item x="2"/>
        <item x="6"/>
        <item x="1"/>
        <item x="8"/>
        <item x="3"/>
        <item x="4"/>
        <item x="0"/>
        <item t="default"/>
      </items>
    </pivotField>
    <pivotField showAll="0"/>
    <pivotField showAll="0"/>
    <pivotField numFmtId="166" showAll="0"/>
    <pivotField numFmtId="166" showAll="0"/>
    <pivotField showAll="0"/>
    <pivotField showAll="0"/>
    <pivotField numFmtId="1" showAll="0"/>
    <pivotField showAll="0"/>
  </pivotFields>
  <rowItems count="1">
    <i/>
  </rowItems>
  <colItems count="1">
    <i/>
  </colItems>
  <dataFields count="1">
    <dataField name="Count of From"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3CDA85-FA5E-40BB-8189-1D213C18E384}" name="PivotTable1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D11:AE12" firstHeaderRow="0"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h="1" x="0"/>
        <item x="1"/>
        <item h="1" x="2"/>
        <item t="default"/>
      </items>
    </pivotField>
    <pivotField showAll="0"/>
    <pivotField showAll="0"/>
    <pivotField showAll="0"/>
    <pivotField showAll="0">
      <items count="5">
        <item x="0"/>
        <item x="1"/>
        <item x="2"/>
        <item x="3"/>
        <item t="default"/>
      </items>
    </pivotField>
    <pivotField showAll="0">
      <items count="4">
        <item x="1"/>
        <item x="0"/>
        <item h="1" x="2"/>
        <item t="default"/>
      </items>
    </pivotField>
    <pivotField showAll="0"/>
    <pivotField showAll="0"/>
    <pivotField showAll="0"/>
    <pivotField showAll="0"/>
    <pivotField dataField="1"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wage/trip" fld="15" baseField="0" baseItem="0"/>
    <dataField name="Sum of Buddy Salary"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908596-511D-4F52-8FBA-8D0E37882803}" name="PivotTable1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A11:AB12" firstHeaderRow="0" firstDataRow="1" firstDataCol="0"/>
  <pivotFields count="23">
    <pivotField showAll="0"/>
    <pivotField showAll="0"/>
    <pivotField showAll="0"/>
    <pivotField showAll="0">
      <items count="14">
        <item h="1" x="0"/>
        <item h="1" x="1"/>
        <item x="2"/>
        <item h="1" x="3"/>
        <item h="1" x="4"/>
        <item h="1" x="5"/>
        <item h="1" x="6"/>
        <item h="1" x="7"/>
        <item h="1" x="8"/>
        <item h="1" x="9"/>
        <item h="1" x="10"/>
        <item h="1" x="11"/>
        <item h="1" x="12"/>
        <item t="default"/>
      </items>
    </pivotField>
    <pivotField showAll="0"/>
    <pivotField showAll="0">
      <items count="4">
        <item x="0"/>
        <item h="1" x="1"/>
        <item h="1" x="2"/>
        <item t="default"/>
      </items>
    </pivotField>
    <pivotField showAll="0"/>
    <pivotField showAll="0"/>
    <pivotField showAll="0"/>
    <pivotField showAll="0">
      <items count="5">
        <item x="0"/>
        <item x="1"/>
        <item x="2"/>
        <item x="3"/>
        <item t="default"/>
      </items>
    </pivotField>
    <pivotField showAll="0">
      <items count="4">
        <item x="1"/>
        <item x="0"/>
        <item h="1" x="2"/>
        <item t="default"/>
      </items>
    </pivotField>
    <pivotField showAll="0"/>
    <pivotField showAll="0"/>
    <pivotField showAll="0"/>
    <pivotField dataField="1"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4" baseField="0" baseItem="0"/>
    <dataField name="Sum of Driver Salar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B6A5E6-45F7-4BF2-BB1F-D1F6273360F9}"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11:AT28" firstHeaderRow="1"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F1C3898-9951-469D-8E04-4E2F3FF25D3F}" sourceName="Driver">
  <pivotTables>
    <pivotTable tabId="5" name="PivotTable19M"/>
    <pivotTable tabId="5" name="PivotTable16"/>
  </pivotTables>
  <data>
    <tabular pivotCacheId="401317383">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00FD04D-7D6B-4F9C-9673-A081A91EA1AF}" sourceName="Month">
  <pivotTables>
    <pivotTable tabId="5" name="PivotTable18"/>
    <pivotTable tabId="5" name="PivotTable10"/>
    <pivotTable tabId="5" name="PivotTable11"/>
    <pivotTable tabId="5" name="PivotTable12"/>
    <pivotTable tabId="5" name="PivotTable16"/>
    <pivotTable tabId="5" name="PivotTable3"/>
    <pivotTable tabId="5" name="PivotTable5"/>
    <pivotTable tabId="5" name="PivotTable6"/>
    <pivotTable tabId="5" name="PivotTable7"/>
    <pivotTable tabId="5" name="PivotTable8"/>
  </pivotTables>
  <data>
    <tabular pivotCacheId="401317383">
      <items count="13">
        <i x="0"/>
        <i x="1"/>
        <i x="2" s="1"/>
        <i x="3"/>
        <i x="4"/>
        <i x="5"/>
        <i x="6"/>
        <i x="7"/>
        <i x="8"/>
        <i x="9"/>
        <i x="10"/>
        <i x="11"/>
        <i x="1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A2CC640-9D09-4528-BA2E-F5DA070D0EE1}" sourceName="Month">
  <pivotTables>
    <pivotTable tabId="5" name="PivotTable14"/>
  </pivotTables>
  <data>
    <tabular pivotCacheId="1849238721">
      <items count="13">
        <i x="0" s="1"/>
        <i x="1" s="1"/>
        <i x="2" s="1"/>
        <i x="4" s="1"/>
        <i x="5" s="1"/>
        <i x="6" s="1"/>
        <i x="7" s="1"/>
        <i x="8" s="1"/>
        <i x="9" s="1"/>
        <i x="10" s="1"/>
        <i x="11" s="1"/>
        <i x="3" s="1" nd="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1" xr10:uid="{F571D0CD-DBC2-431A-92DB-B56D1D830DD4}" sourceName="Driver">
  <pivotTables>
    <pivotTable tabId="5" name="PivotTable14"/>
  </pivotTables>
  <data>
    <tabular pivotCacheId="184923872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F46C1CC-CC2C-475A-A4FE-9D366A38508B}" cache="Slicer_Month1" columnCount="3" style="Slicer Style 1 2 3" lockedPosition="1" rowHeight="257175"/>
  <slicer name="Driver 1" xr10:uid="{46BE5613-6C29-486C-A597-817B87120516}" cache="Slicer_Driver1" style="Slicer Style 1 2 3" lockedPosition="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E7AE21EB-5546-46B9-86F7-240E26E7AED9}" cache="Slicer_Driver" caption="Driver" showCaption="0" style="Slicer Style 1 2 3" rowHeight="640080"/>
  <slicer name="Month" xr10:uid="{6C32CCE8-4D1F-407B-A298-69D30CA0EB25}" cache="Slicer_Month" caption="Month" columnCount="3" showCaption="0" style="Slicer Style 1 2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U25" totalsRowShown="0" headerRowDxfId="27" dataDxfId="25" headerRowBorderDxfId="26" tableBorderDxfId="24" dataCellStyle="Currency">
  <sortState xmlns:xlrd2="http://schemas.microsoft.com/office/spreadsheetml/2017/richdata2" ref="A2:U25">
    <sortCondition ref="E2:E25" customList="Jan,Feb,Mar,Apr,May,Jun,Jul,Aug,Sep,Oct,Nov,Dec"/>
  </sortState>
  <tableColumns count="21">
    <tableColumn id="22" xr3:uid="{DA0BDC00-857C-40A0-8522-318FF7928FD9}" name="Column3" dataDxfId="23" dataCellStyle="Currency">
      <calculatedColumnFormula>CONCATENATE(Main_Table[[#This Row],[From]],Main_Table[[#This Row],[To]])</calculatedColumnFormula>
    </tableColumn>
    <tableColumn id="1" xr3:uid="{C0331F21-017F-9047-A7BC-00708DAEF677}" name="Column2" dataDxfId="22" dataCellStyle="Currency"/>
    <tableColumn id="2" xr3:uid="{E8E25A6D-4457-5A43-885F-D4B8523BEC7B}" name="Column1" dataDxfId="21"/>
    <tableColumn id="3" xr3:uid="{ED5F65CF-8DAF-A64A-B330-FC8CA06635F4}" name="Year" dataDxfId="20"/>
    <tableColumn id="4" xr3:uid="{1A82F85F-568B-554A-B629-F33CE74DDCAA}" name="Month" dataDxfId="19"/>
    <tableColumn id="5" xr3:uid="{8274E1F1-5607-FB48-9F63-46DF798A0B43}" name="Day" dataDxfId="18"/>
    <tableColumn id="6" xr3:uid="{6A90C817-EF5C-5343-AF91-F6C5871ACAA1}" name="Driver" dataDxfId="17"/>
    <tableColumn id="7" xr3:uid="{277D6442-277D-0043-963E-BFFB33A8373C}" name="Buddy" dataDxfId="16"/>
    <tableColumn id="8" xr3:uid="{7ED7BC23-6522-724C-A392-A4B00AF01FD7}" name="Vehicle" dataDxfId="15"/>
    <tableColumn id="9" xr3:uid="{70870C9B-2D80-CC47-AD37-7769803E6A1C}" name="Distance (km)" dataDxfId="14"/>
    <tableColumn id="10" xr3:uid="{B33E6540-F9D4-A843-9D57-1CBE78A543BA}" name="Trip Classify" dataDxfId="13"/>
    <tableColumn id="11" xr3:uid="{1BDA710B-6EC4-F847-A14A-14D68A05A486}" name="Distance Traveled" dataDxfId="12" dataCellStyle="Currency"/>
    <tableColumn id="12" xr3:uid="{790B5258-1600-2941-A6EA-82D2FA062478}" name="From" dataDxfId="11"/>
    <tableColumn id="13" xr3:uid="{85F1EE10-5F00-7A4C-A1DD-AB3EF15E3045}" name="To" dataDxfId="10"/>
    <tableColumn id="14" xr3:uid="{976AE6D9-A46B-B747-BBB0-D5B9975EA329}" name="Goods" dataDxfId="9"/>
    <tableColumn id="15" xr3:uid="{7AD2D6FF-E3D2-CB41-8956-2E011A8C5614}" name="Driver wage/trip" dataDxfId="8" dataCellStyle="Currency"/>
    <tableColumn id="16" xr3:uid="{C5CE1DF6-14FC-DA4B-B26B-8B39CACEF84D}" name="Buddy wage/trip" dataDxfId="7" dataCellStyle="Currency"/>
    <tableColumn id="17" xr3:uid="{882E4C0E-58CD-4040-932A-F9725C18E032}" name="Driver Salary" dataDxfId="6" dataCellStyle="Currency"/>
    <tableColumn id="18" xr3:uid="{99CC0155-F377-B146-9559-6004A670A781}" name="Buddy Salary" dataDxfId="5" dataCellStyle="Currency"/>
    <tableColumn id="19" xr3:uid="{615C606D-28CF-2447-9B2F-33672EDF766A}" name="Weight (Tons)" dataDxfId="4" dataCellStyle="Currency"/>
    <tableColumn id="20" xr3:uid="{78A21D70-2B4D-3C4D-9257-910B3072CE20}" name="Hired Transportation" dataDxfId="3"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rinterSettings" Target="../printerSettings/printerSettings3.bin"/><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64DD-597A-4CF8-BBDD-3BE18FD77A7B}">
  <dimension ref="B9:AK60"/>
  <sheetViews>
    <sheetView showGridLines="0" showRowColHeaders="0" tabSelected="1" zoomScaleNormal="100" workbookViewId="0">
      <selection activeCell="Q7" sqref="Q7"/>
    </sheetView>
  </sheetViews>
  <sheetFormatPr defaultRowHeight="15.75" x14ac:dyDescent="0.25"/>
  <cols>
    <col min="1" max="3" width="9" style="14"/>
    <col min="4" max="4" width="6.625" style="14" customWidth="1"/>
    <col min="5" max="5" width="3.5" style="14" hidden="1" customWidth="1"/>
    <col min="6" max="6" width="10.625" style="14" customWidth="1"/>
    <col min="7" max="7" width="24.875" style="14" customWidth="1"/>
    <col min="8" max="8" width="21.625" style="14" customWidth="1"/>
    <col min="9" max="9" width="17.875" style="14" customWidth="1"/>
    <col min="10" max="10" width="16.625" style="14" customWidth="1"/>
    <col min="11" max="11" width="21.125" style="14" customWidth="1"/>
    <col min="12" max="16384" width="9" style="14"/>
  </cols>
  <sheetData>
    <row r="9" spans="4:22" x14ac:dyDescent="0.25">
      <c r="Q9" s="31"/>
      <c r="V9" s="14" t="s">
        <v>82</v>
      </c>
    </row>
    <row r="12" spans="4:22" ht="34.5" customHeight="1" x14ac:dyDescent="0.25"/>
    <row r="13" spans="4:22" ht="2.25" customHeight="1" x14ac:dyDescent="0.25">
      <c r="D13" s="29"/>
      <c r="E13" s="29"/>
      <c r="F13" s="29"/>
      <c r="G13" s="29"/>
      <c r="H13" s="29"/>
      <c r="I13" s="29"/>
      <c r="J13" s="29"/>
      <c r="K13" s="29"/>
      <c r="L13" s="29"/>
      <c r="M13" s="29"/>
      <c r="N13" s="29"/>
      <c r="O13" s="29"/>
    </row>
    <row r="14" spans="4:22" ht="30" customHeight="1" x14ac:dyDescent="0.25">
      <c r="D14" s="29"/>
      <c r="E14" s="30"/>
      <c r="F14" s="34" t="s">
        <v>83</v>
      </c>
      <c r="G14" s="34" t="s">
        <v>0</v>
      </c>
      <c r="H14" s="35" t="s">
        <v>4</v>
      </c>
      <c r="I14" s="35" t="s">
        <v>84</v>
      </c>
      <c r="J14" s="35" t="s">
        <v>10</v>
      </c>
      <c r="K14" s="36" t="s">
        <v>11</v>
      </c>
      <c r="L14" s="29"/>
      <c r="M14" s="29"/>
      <c r="N14" s="29"/>
      <c r="O14" s="29"/>
    </row>
    <row r="15" spans="4:22" x14ac:dyDescent="0.25">
      <c r="D15" s="29"/>
      <c r="E15" s="29"/>
      <c r="F15" s="32">
        <f>IF(G15&lt;&gt;"",1,"")</f>
        <v>1</v>
      </c>
      <c r="G15" s="37">
        <f>IFERROR(VLOOKUP(goo!AP12,Main_Table[],3,0),"")</f>
        <v>44835</v>
      </c>
      <c r="H15" s="38" t="str">
        <f>IFERROR(VLOOKUP(goo!AP12,Main_Table[],7,0),"")</f>
        <v>Jaison</v>
      </c>
      <c r="I15" s="38" t="str">
        <f>IFERROR(VLOOKUP(goo!AP12,Main_Table[],9,0),"")</f>
        <v>72-1001/1002</v>
      </c>
      <c r="J15" s="38" t="str">
        <f>IFERROR(VLOOKUP(goo!AP12,Main_Table[],13,0),"")</f>
        <v>Air Port</v>
      </c>
      <c r="K15" s="38" t="str">
        <f>IFERROR(VLOOKUP(goo!AP12,Main_Table[],14,0),"")</f>
        <v>X1 Port</v>
      </c>
      <c r="L15" s="29"/>
      <c r="M15" s="29"/>
      <c r="N15" s="29"/>
      <c r="O15" s="29"/>
    </row>
    <row r="16" spans="4:22" x14ac:dyDescent="0.25">
      <c r="D16" s="29"/>
      <c r="E16" s="29"/>
      <c r="F16" s="32">
        <f>IF(G16&lt;&gt;"",F15+1,"")</f>
        <v>2</v>
      </c>
      <c r="G16" s="37">
        <f>IFERROR(VLOOKUP(goo!AP13,Main_Table[],3,0),"")</f>
        <v>44835</v>
      </c>
      <c r="H16" s="38" t="str">
        <f>IFERROR(VLOOKUP(goo!AP13,Main_Table[],7,0),"")</f>
        <v>Jaison</v>
      </c>
      <c r="I16" s="38" t="str">
        <f>IFERROR(VLOOKUP(goo!AP13,Main_Table[],9,0),"")</f>
        <v>72-1001/1002</v>
      </c>
      <c r="J16" s="38" t="str">
        <f>IFERROR(VLOOKUP(goo!AP13,Main_Table[],13,0),"")</f>
        <v>Air Port</v>
      </c>
      <c r="K16" s="38" t="str">
        <f>IFERROR(VLOOKUP(goo!AP13,Main_Table[],14,0),"")</f>
        <v>X1 Port1`</v>
      </c>
      <c r="L16" s="29"/>
      <c r="M16" s="29"/>
      <c r="N16" s="29"/>
      <c r="O16" s="29"/>
    </row>
    <row r="17" spans="4:37" x14ac:dyDescent="0.25">
      <c r="D17" s="29"/>
      <c r="E17" s="29"/>
      <c r="F17" s="32">
        <f t="shared" ref="F17:F36" si="0">IF(G17&lt;&gt;"",F16+1,"")</f>
        <v>3</v>
      </c>
      <c r="G17" s="37">
        <f>IFERROR(VLOOKUP(goo!AP14,Main_Table[],3,0),"")</f>
        <v>44713</v>
      </c>
      <c r="H17" s="38" t="str">
        <f>IFERROR(VLOOKUP(goo!AP14,Main_Table[],7,0),"")</f>
        <v>Jaison</v>
      </c>
      <c r="I17" s="38" t="str">
        <f>IFERROR(VLOOKUP(goo!AP14,Main_Table[],9,0),"")</f>
        <v>72-1001/1002</v>
      </c>
      <c r="J17" s="38" t="str">
        <f>IFERROR(VLOOKUP(goo!AP14,Main_Table[],13,0),"")</f>
        <v>Alex</v>
      </c>
      <c r="K17" s="38" t="str">
        <f>IFERROR(VLOOKUP(goo!AP14,Main_Table[],14,0),"")</f>
        <v>Top glove</v>
      </c>
      <c r="L17" s="29"/>
      <c r="M17" s="29"/>
      <c r="N17" s="29"/>
      <c r="O17" s="29"/>
      <c r="AD17" s="29"/>
      <c r="AE17" s="29"/>
    </row>
    <row r="18" spans="4:37" x14ac:dyDescent="0.25">
      <c r="D18" s="29"/>
      <c r="E18" s="29"/>
      <c r="F18" s="32">
        <f t="shared" si="0"/>
        <v>4</v>
      </c>
      <c r="G18" s="37">
        <f>IFERROR(VLOOKUP(goo!AP15,Main_Table[],3,0),"")</f>
        <v>44713</v>
      </c>
      <c r="H18" s="38" t="str">
        <f>IFERROR(VLOOKUP(goo!AP15,Main_Table[],7,0),"")</f>
        <v>Jaison</v>
      </c>
      <c r="I18" s="38" t="str">
        <f>IFERROR(VLOOKUP(goo!AP15,Main_Table[],9,0),"")</f>
        <v>72-1001/1002</v>
      </c>
      <c r="J18" s="38" t="str">
        <f>IFERROR(VLOOKUP(goo!AP15,Main_Table[],13,0),"")</f>
        <v>Alex</v>
      </c>
      <c r="K18" s="38" t="str">
        <f>IFERROR(VLOOKUP(goo!AP15,Main_Table[],14,0),"")</f>
        <v>Top glove1`</v>
      </c>
      <c r="L18" s="29"/>
      <c r="M18" s="29"/>
      <c r="N18" s="29"/>
      <c r="O18" s="29"/>
      <c r="AD18" s="29"/>
      <c r="AE18" s="33"/>
    </row>
    <row r="19" spans="4:37" x14ac:dyDescent="0.25">
      <c r="D19" s="29"/>
      <c r="E19" s="29"/>
      <c r="F19" s="32">
        <f t="shared" si="0"/>
        <v>5</v>
      </c>
      <c r="G19" s="37">
        <f>IFERROR(VLOOKUP(goo!AP16,Main_Table[],3,0),"")</f>
        <v>44774</v>
      </c>
      <c r="H19" s="38" t="str">
        <f>IFERROR(VLOOKUP(goo!AP16,Main_Table[],7,0),"")</f>
        <v>Jaison</v>
      </c>
      <c r="I19" s="38" t="str">
        <f>IFERROR(VLOOKUP(goo!AP16,Main_Table[],9,0),"")</f>
        <v>72-1001/1002</v>
      </c>
      <c r="J19" s="38" t="str">
        <f>IFERROR(VLOOKUP(goo!AP16,Main_Table[],13,0),"")</f>
        <v>Gidec</v>
      </c>
      <c r="K19" s="38" t="str">
        <f>IFERROR(VLOOKUP(goo!AP16,Main_Table[],14,0),"")</f>
        <v>Safeskin</v>
      </c>
      <c r="L19" s="29"/>
      <c r="M19" s="29"/>
      <c r="N19" s="29"/>
      <c r="O19" s="29"/>
      <c r="AD19" s="29"/>
      <c r="AE19" s="29"/>
    </row>
    <row r="20" spans="4:37" x14ac:dyDescent="0.25">
      <c r="D20" s="29"/>
      <c r="E20" s="29"/>
      <c r="F20" s="32">
        <f t="shared" si="0"/>
        <v>6</v>
      </c>
      <c r="G20" s="37">
        <f>IFERROR(VLOOKUP(goo!AP17,Main_Table[],3,0),"")</f>
        <v>44774</v>
      </c>
      <c r="H20" s="38" t="str">
        <f>IFERROR(VLOOKUP(goo!AP17,Main_Table[],7,0),"")</f>
        <v>Jaison</v>
      </c>
      <c r="I20" s="38" t="str">
        <f>IFERROR(VLOOKUP(goo!AP17,Main_Table[],9,0),"")</f>
        <v>72-1001/1002</v>
      </c>
      <c r="J20" s="38" t="str">
        <f>IFERROR(VLOOKUP(goo!AP17,Main_Table[],13,0),"")</f>
        <v>Gidec</v>
      </c>
      <c r="K20" s="38" t="str">
        <f>IFERROR(VLOOKUP(goo!AP17,Main_Table[],14,0),"")</f>
        <v>Safeskin1</v>
      </c>
      <c r="L20" s="29"/>
      <c r="M20" s="29"/>
      <c r="N20" s="29"/>
      <c r="O20" s="29"/>
      <c r="AD20" s="29"/>
      <c r="AE20" s="29"/>
    </row>
    <row r="21" spans="4:37" x14ac:dyDescent="0.25">
      <c r="D21" s="29"/>
      <c r="E21" s="29"/>
      <c r="F21" s="32">
        <f t="shared" si="0"/>
        <v>7</v>
      </c>
      <c r="G21" s="37">
        <f>IFERROR(VLOOKUP(goo!AP18,Main_Table[],3,0),"")</f>
        <v>44621</v>
      </c>
      <c r="H21" s="38" t="str">
        <f>IFERROR(VLOOKUP(goo!AP18,Main_Table[],7,0),"")</f>
        <v>Antoni</v>
      </c>
      <c r="I21" s="38" t="str">
        <f>IFERROR(VLOOKUP(goo!AP18,Main_Table[],9,0),"")</f>
        <v>72-0466/0467</v>
      </c>
      <c r="J21" s="38" t="str">
        <f>IFERROR(VLOOKUP(goo!AP18,Main_Table[],13,0),"")</f>
        <v>Gidec</v>
      </c>
      <c r="K21" s="38" t="str">
        <f>IFERROR(VLOOKUP(goo!AP18,Main_Table[],14,0),"")</f>
        <v>Suies</v>
      </c>
      <c r="L21" s="29"/>
      <c r="M21" s="29"/>
      <c r="N21" s="29"/>
      <c r="O21" s="29"/>
      <c r="AD21" s="29"/>
      <c r="AE21" s="29"/>
    </row>
    <row r="22" spans="4:37" x14ac:dyDescent="0.25">
      <c r="D22" s="29"/>
      <c r="E22" s="29"/>
      <c r="F22" s="32">
        <f t="shared" si="0"/>
        <v>8</v>
      </c>
      <c r="G22" s="37">
        <f>IFERROR(VLOOKUP(goo!AP19,Main_Table[],3,0),"")</f>
        <v>44621</v>
      </c>
      <c r="H22" s="38" t="str">
        <f>IFERROR(VLOOKUP(goo!AP19,Main_Table[],7,0),"")</f>
        <v>Antoni</v>
      </c>
      <c r="I22" s="38" t="str">
        <f>IFERROR(VLOOKUP(goo!AP19,Main_Table[],9,0),"")</f>
        <v>72-0466/0467</v>
      </c>
      <c r="J22" s="38" t="str">
        <f>IFERROR(VLOOKUP(goo!AP19,Main_Table[],13,0),"")</f>
        <v>Gidec</v>
      </c>
      <c r="K22" s="38" t="str">
        <f>IFERROR(VLOOKUP(goo!AP19,Main_Table[],14,0),"")</f>
        <v>Suies1</v>
      </c>
      <c r="L22" s="29"/>
      <c r="M22" s="29"/>
      <c r="N22" s="29"/>
      <c r="O22" s="29"/>
      <c r="AD22" s="29"/>
      <c r="AE22" s="29"/>
    </row>
    <row r="23" spans="4:37" x14ac:dyDescent="0.25">
      <c r="D23" s="29"/>
      <c r="E23" s="29"/>
      <c r="F23" s="32">
        <f t="shared" si="0"/>
        <v>9</v>
      </c>
      <c r="G23" s="37">
        <f>IFERROR(VLOOKUP(goo!AP20,Main_Table[],3,0),"")</f>
        <v>44743</v>
      </c>
      <c r="H23" s="38" t="str">
        <f>IFERROR(VLOOKUP(goo!AP20,Main_Table[],7,0),"")</f>
        <v>Antoni</v>
      </c>
      <c r="I23" s="38" t="str">
        <f>IFERROR(VLOOKUP(goo!AP20,Main_Table[],9,0),"")</f>
        <v>72-0466/0467</v>
      </c>
      <c r="J23" s="38" t="str">
        <f>IFERROR(VLOOKUP(goo!AP20,Main_Table[],13,0),"")</f>
        <v>Giza</v>
      </c>
      <c r="K23" s="38" t="str">
        <f>IFERROR(VLOOKUP(goo!AP20,Main_Table[],14,0),"")</f>
        <v>X1 Port</v>
      </c>
      <c r="L23" s="29"/>
      <c r="M23" s="29"/>
      <c r="N23" s="29"/>
      <c r="O23" s="29"/>
      <c r="AD23" s="29"/>
      <c r="AE23" s="29"/>
      <c r="AF23" s="32">
        <f>IF(AG23&lt;&gt;"",F35+1,"")</f>
        <v>22</v>
      </c>
      <c r="AG23" s="37">
        <f>IFERROR(VLOOKUP(goo!AP33,Main_Table[],3,0),"")</f>
        <v>44562</v>
      </c>
      <c r="AH23" s="38" t="str">
        <f>IFERROR(VLOOKUP(goo!AP33,Main_Table[],7,0),"")</f>
        <v>Antoni</v>
      </c>
      <c r="AI23" s="38" t="str">
        <f>IFERROR(VLOOKUP(goo!AP33,Main_Table[],9,0),"")</f>
        <v>72-0466/0467</v>
      </c>
      <c r="AJ23" s="38" t="str">
        <f>IFERROR(VLOOKUP(goo!AP33,Main_Table[],13,0),"")</f>
        <v>Xunthai</v>
      </c>
      <c r="AK23" s="38" t="str">
        <f>IFERROR(VLOOKUP(goo!AP33,Main_Table[],14,0),"")</f>
        <v>Gidec2</v>
      </c>
    </row>
    <row r="24" spans="4:37" x14ac:dyDescent="0.25">
      <c r="D24" s="29"/>
      <c r="E24" s="29"/>
      <c r="F24" s="32">
        <f t="shared" si="0"/>
        <v>10</v>
      </c>
      <c r="G24" s="37">
        <f>IFERROR(VLOOKUP(goo!AP21,Main_Table[],3,0),"")</f>
        <v>44743</v>
      </c>
      <c r="H24" s="38" t="str">
        <f>IFERROR(VLOOKUP(goo!AP21,Main_Table[],7,0),"")</f>
        <v>Antoni</v>
      </c>
      <c r="I24" s="38" t="str">
        <f>IFERROR(VLOOKUP(goo!AP21,Main_Table[],9,0),"")</f>
        <v>72-0466/0467</v>
      </c>
      <c r="J24" s="38" t="str">
        <f>IFERROR(VLOOKUP(goo!AP21,Main_Table[],13,0),"")</f>
        <v>Giza</v>
      </c>
      <c r="K24" s="38" t="str">
        <f>IFERROR(VLOOKUP(goo!AP21,Main_Table[],14,0),"")</f>
        <v>X1 Port1</v>
      </c>
      <c r="L24" s="29"/>
      <c r="M24" s="29"/>
      <c r="N24" s="29"/>
      <c r="O24" s="29"/>
      <c r="AD24" s="29"/>
      <c r="AE24" s="29"/>
    </row>
    <row r="25" spans="4:37" x14ac:dyDescent="0.25">
      <c r="D25" s="29"/>
      <c r="E25" s="29"/>
      <c r="F25" s="32">
        <f t="shared" si="0"/>
        <v>11</v>
      </c>
      <c r="G25" s="37">
        <f>IFERROR(VLOOKUP(goo!AP22,Main_Table[],3,0),"")</f>
        <v>44593</v>
      </c>
      <c r="H25" s="38" t="str">
        <f>IFERROR(VLOOKUP(goo!AP22,Main_Table[],7,0),"")</f>
        <v>Jaison</v>
      </c>
      <c r="I25" s="38" t="str">
        <f>IFERROR(VLOOKUP(goo!AP22,Main_Table[],9,0),"")</f>
        <v>72-1001/1002</v>
      </c>
      <c r="J25" s="38" t="str">
        <f>IFERROR(VLOOKUP(goo!AP22,Main_Table[],13,0),"")</f>
        <v>Port Said</v>
      </c>
      <c r="K25" s="38" t="str">
        <f>IFERROR(VLOOKUP(goo!AP22,Main_Table[],14,0),"")</f>
        <v>Safeskin</v>
      </c>
      <c r="L25" s="29"/>
      <c r="M25" s="29"/>
      <c r="N25" s="29"/>
      <c r="O25" s="29"/>
      <c r="X25" s="32"/>
      <c r="Y25" s="37" t="str">
        <f>IFERROR(VLOOKUP(goo!AP34,Main_Table[],3,0),"")</f>
        <v/>
      </c>
      <c r="Z25" s="38" t="str">
        <f>IFERROR(VLOOKUP(goo!AP34,Main_Table[],7,0),"")</f>
        <v/>
      </c>
      <c r="AA25" s="38" t="str">
        <f>IFERROR(VLOOKUP(goo!AP34,Main_Table[],9,0),"")</f>
        <v/>
      </c>
      <c r="AD25" s="29"/>
      <c r="AE25" s="29"/>
    </row>
    <row r="26" spans="4:37" x14ac:dyDescent="0.25">
      <c r="D26" s="29"/>
      <c r="E26" s="29"/>
      <c r="F26" s="32">
        <f t="shared" si="0"/>
        <v>12</v>
      </c>
      <c r="G26" s="37">
        <f>IFERROR(VLOOKUP(goo!AP23,Main_Table[],3,0),"")</f>
        <v>44593</v>
      </c>
      <c r="H26" s="38" t="str">
        <f>IFERROR(VLOOKUP(goo!AP23,Main_Table[],7,0),"")</f>
        <v>Jaison</v>
      </c>
      <c r="I26" s="38" t="str">
        <f>IFERROR(VLOOKUP(goo!AP23,Main_Table[],9,0),"")</f>
        <v>72-1001/1002</v>
      </c>
      <c r="J26" s="38" t="str">
        <f>IFERROR(VLOOKUP(goo!AP23,Main_Table[],13,0),"")</f>
        <v>Port Said</v>
      </c>
      <c r="K26" s="38" t="str">
        <f>IFERROR(VLOOKUP(goo!AP23,Main_Table[],14,0),"")</f>
        <v>Safeskin1</v>
      </c>
      <c r="L26" s="29"/>
      <c r="M26" s="29"/>
      <c r="N26" s="29"/>
      <c r="O26" s="29"/>
      <c r="X26" s="32"/>
      <c r="Y26" s="37" t="str">
        <f>IFERROR(VLOOKUP(goo!AP35,Main_Table[],3,0),"")</f>
        <v/>
      </c>
      <c r="Z26" s="38" t="str">
        <f>IFERROR(VLOOKUP(goo!AP35,Main_Table[],7,0),"")</f>
        <v/>
      </c>
      <c r="AD26" s="29"/>
      <c r="AE26" s="29"/>
    </row>
    <row r="27" spans="4:37" x14ac:dyDescent="0.25">
      <c r="D27" s="29"/>
      <c r="E27" s="29"/>
      <c r="F27" s="32">
        <f t="shared" si="0"/>
        <v>13</v>
      </c>
      <c r="G27" s="37">
        <f>IFERROR(VLOOKUP(goo!AP24,Main_Table[],3,0),"")</f>
        <v>44896</v>
      </c>
      <c r="H27" s="38" t="str">
        <f>IFERROR(VLOOKUP(goo!AP24,Main_Table[],7,0),"")</f>
        <v>Jaison</v>
      </c>
      <c r="I27" s="38" t="str">
        <f>IFERROR(VLOOKUP(goo!AP24,Main_Table[],9,0),"")</f>
        <v>72-1001/1002</v>
      </c>
      <c r="J27" s="38" t="str">
        <f>IFERROR(VLOOKUP(goo!AP24,Main_Table[],13,0),"")</f>
        <v>PT</v>
      </c>
      <c r="K27" s="38" t="str">
        <f>IFERROR(VLOOKUP(goo!AP24,Main_Table[],14,0),"")</f>
        <v>Safeskin</v>
      </c>
      <c r="L27" s="29"/>
      <c r="M27" s="29"/>
      <c r="N27" s="29"/>
      <c r="O27" s="29"/>
      <c r="AD27" s="29"/>
      <c r="AE27" s="29"/>
    </row>
    <row r="28" spans="4:37" x14ac:dyDescent="0.25">
      <c r="D28" s="29"/>
      <c r="E28" s="29"/>
      <c r="F28" s="32">
        <f t="shared" si="0"/>
        <v>14</v>
      </c>
      <c r="G28" s="37">
        <f>IFERROR(VLOOKUP(goo!AP25,Main_Table[],3,0),"")</f>
        <v>44835</v>
      </c>
      <c r="H28" s="38" t="str">
        <f>IFERROR(VLOOKUP(goo!AP25,Main_Table[],7,0),"")</f>
        <v>Jaison</v>
      </c>
      <c r="I28" s="38" t="str">
        <f>IFERROR(VLOOKUP(goo!AP25,Main_Table[],9,0),"")</f>
        <v>72-1001/1002</v>
      </c>
      <c r="J28" s="38" t="str">
        <f>IFERROR(VLOOKUP(goo!AP25,Main_Table[],13,0),"")</f>
        <v>PT</v>
      </c>
      <c r="K28" s="38" t="str">
        <f>IFERROR(VLOOKUP(goo!AP25,Main_Table[],14,0),"")</f>
        <v>Safeskin1</v>
      </c>
      <c r="L28" s="29"/>
      <c r="M28" s="29"/>
      <c r="N28" s="29"/>
      <c r="O28" s="29"/>
      <c r="AD28" s="29"/>
      <c r="AE28" s="29"/>
    </row>
    <row r="29" spans="4:37" x14ac:dyDescent="0.25">
      <c r="D29" s="29"/>
      <c r="E29" s="29"/>
      <c r="F29" s="32">
        <f t="shared" si="0"/>
        <v>15</v>
      </c>
      <c r="G29" s="37">
        <f>IFERROR(VLOOKUP(goo!AP26,Main_Table[],3,0),"")</f>
        <v>44805</v>
      </c>
      <c r="H29" s="38" t="str">
        <f>IFERROR(VLOOKUP(goo!AP26,Main_Table[],7,0),"")</f>
        <v>Antoni</v>
      </c>
      <c r="I29" s="38" t="str">
        <f>IFERROR(VLOOKUP(goo!AP26,Main_Table[],9,0),"")</f>
        <v>72-0466/0467</v>
      </c>
      <c r="J29" s="38" t="str">
        <f>IFERROR(VLOOKUP(goo!AP26,Main_Table[],13,0),"")</f>
        <v>Safeskin</v>
      </c>
      <c r="K29" s="38" t="str">
        <f>IFERROR(VLOOKUP(goo!AP26,Main_Table[],14,0),"")</f>
        <v>Mina</v>
      </c>
      <c r="L29" s="29"/>
      <c r="M29" s="29"/>
      <c r="N29" s="29"/>
      <c r="O29" s="29"/>
      <c r="AD29" s="29"/>
      <c r="AE29" s="29"/>
    </row>
    <row r="30" spans="4:37" x14ac:dyDescent="0.25">
      <c r="D30" s="29"/>
      <c r="E30" s="29"/>
      <c r="F30" s="32">
        <f t="shared" si="0"/>
        <v>16</v>
      </c>
      <c r="G30" s="37">
        <f>IFERROR(VLOOKUP(goo!AP27,Main_Table[],3,0),"")</f>
        <v>44774</v>
      </c>
      <c r="H30" s="38" t="str">
        <f>IFERROR(VLOOKUP(goo!AP27,Main_Table[],7,0),"")</f>
        <v>Antoni</v>
      </c>
      <c r="I30" s="38" t="str">
        <f>IFERROR(VLOOKUP(goo!AP27,Main_Table[],9,0),"")</f>
        <v>72-0466/0467</v>
      </c>
      <c r="J30" s="38" t="str">
        <f>IFERROR(VLOOKUP(goo!AP27,Main_Table[],13,0),"")</f>
        <v>Safeskin</v>
      </c>
      <c r="K30" s="38" t="str">
        <f>IFERROR(VLOOKUP(goo!AP27,Main_Table[],14,0),"")</f>
        <v>Mina1</v>
      </c>
      <c r="L30" s="29"/>
      <c r="M30" s="29"/>
      <c r="N30" s="29"/>
      <c r="O30" s="29"/>
      <c r="AD30" s="29"/>
      <c r="AE30" s="29"/>
    </row>
    <row r="31" spans="4:37" x14ac:dyDescent="0.25">
      <c r="D31" s="29"/>
      <c r="E31" s="29"/>
      <c r="F31" s="32">
        <f t="shared" si="0"/>
        <v>17</v>
      </c>
      <c r="G31" s="37">
        <f>IFERROR(VLOOKUP(goo!AP28,Main_Table[],3,0),"")</f>
        <v>44621</v>
      </c>
      <c r="H31" s="38" t="str">
        <f>IFERROR(VLOOKUP(goo!AP28,Main_Table[],7,0),"")</f>
        <v>Jaison</v>
      </c>
      <c r="I31" s="38" t="str">
        <f>IFERROR(VLOOKUP(goo!AP28,Main_Table[],9,0),"")</f>
        <v>72-1001/1002</v>
      </c>
      <c r="J31" s="38" t="str">
        <f>IFERROR(VLOOKUP(goo!AP28,Main_Table[],13,0),"")</f>
        <v>Safeskin</v>
      </c>
      <c r="K31" s="38" t="str">
        <f>IFERROR(VLOOKUP(goo!AP28,Main_Table[],14,0),"")</f>
        <v>X1 Port</v>
      </c>
      <c r="L31" s="29"/>
      <c r="M31" s="29"/>
      <c r="N31" s="29"/>
      <c r="O31" s="29"/>
      <c r="AD31" s="29"/>
      <c r="AE31" s="29"/>
    </row>
    <row r="32" spans="4:37" x14ac:dyDescent="0.25">
      <c r="D32" s="29"/>
      <c r="E32" s="29"/>
      <c r="F32" s="32">
        <f t="shared" si="0"/>
        <v>18</v>
      </c>
      <c r="G32" s="37">
        <f>IFERROR(VLOOKUP(goo!AP29,Main_Table[],3,0),"")</f>
        <v>44682</v>
      </c>
      <c r="H32" s="38" t="str">
        <f>IFERROR(VLOOKUP(goo!AP29,Main_Table[],7,0),"")</f>
        <v>Antoni</v>
      </c>
      <c r="I32" s="38" t="str">
        <f>IFERROR(VLOOKUP(goo!AP29,Main_Table[],9,0),"")</f>
        <v>72-0466/0467</v>
      </c>
      <c r="J32" s="38" t="str">
        <f>IFERROR(VLOOKUP(goo!AP29,Main_Table[],13,0),"")</f>
        <v>Top glove</v>
      </c>
      <c r="K32" s="38" t="str">
        <f>IFERROR(VLOOKUP(goo!AP29,Main_Table[],14,0),"")</f>
        <v>X1 Port</v>
      </c>
      <c r="L32" s="29"/>
      <c r="M32" s="29"/>
      <c r="N32" s="29"/>
      <c r="O32" s="29"/>
      <c r="AD32" s="29"/>
      <c r="AE32" s="29"/>
    </row>
    <row r="33" spans="4:31" x14ac:dyDescent="0.25">
      <c r="D33" s="29"/>
      <c r="E33" s="29"/>
      <c r="F33" s="32">
        <f t="shared" si="0"/>
        <v>19</v>
      </c>
      <c r="G33" s="37">
        <f>IFERROR(VLOOKUP(goo!AP30,Main_Table[],3,0),"")</f>
        <v>44621</v>
      </c>
      <c r="H33" s="38" t="str">
        <f>IFERROR(VLOOKUP(goo!AP30,Main_Table[],7,0),"")</f>
        <v>Antoni</v>
      </c>
      <c r="I33" s="38" t="str">
        <f>IFERROR(VLOOKUP(goo!AP30,Main_Table[],9,0),"")</f>
        <v>72-0466/0467</v>
      </c>
      <c r="J33" s="38" t="str">
        <f>IFERROR(VLOOKUP(goo!AP30,Main_Table[],13,0),"")</f>
        <v>Top glove</v>
      </c>
      <c r="K33" s="38" t="str">
        <f>IFERROR(VLOOKUP(goo!AP30,Main_Table[],14,0),"")</f>
        <v>X1 Port2</v>
      </c>
      <c r="L33" s="29"/>
      <c r="M33" s="29"/>
      <c r="N33" s="29"/>
      <c r="O33" s="29"/>
      <c r="AD33" s="29"/>
      <c r="AE33" s="29"/>
    </row>
    <row r="34" spans="4:31" x14ac:dyDescent="0.25">
      <c r="D34" s="29"/>
      <c r="E34" s="29"/>
      <c r="F34" s="32">
        <f t="shared" si="0"/>
        <v>20</v>
      </c>
      <c r="G34" s="37">
        <f>IFERROR(VLOOKUP(goo!AP31,Main_Table[],3,0),"")</f>
        <v>44562</v>
      </c>
      <c r="H34" s="38" t="str">
        <f>IFERROR(VLOOKUP(goo!AP31,Main_Table[],7,0),"")</f>
        <v>Antoni</v>
      </c>
      <c r="I34" s="38" t="str">
        <f>IFERROR(VLOOKUP(goo!AP31,Main_Table[],9,0),"")</f>
        <v>72-0466/0467</v>
      </c>
      <c r="J34" s="38" t="str">
        <f>IFERROR(VLOOKUP(goo!AP31,Main_Table[],13,0),"")</f>
        <v>Xunthai</v>
      </c>
      <c r="K34" s="38" t="str">
        <f>IFERROR(VLOOKUP(goo!AP31,Main_Table[],14,0),"")</f>
        <v>Gidec</v>
      </c>
      <c r="L34" s="29"/>
      <c r="M34" s="29"/>
      <c r="N34" s="29"/>
      <c r="O34" s="29"/>
      <c r="AD34" s="29"/>
      <c r="AE34" s="29"/>
    </row>
    <row r="35" spans="4:31" x14ac:dyDescent="0.25">
      <c r="D35" s="29"/>
      <c r="E35" s="29"/>
      <c r="F35" s="32">
        <f t="shared" si="0"/>
        <v>21</v>
      </c>
      <c r="G35" s="37">
        <f>IFERROR(VLOOKUP(goo!AP32,Main_Table[],3,0),"")</f>
        <v>44866</v>
      </c>
      <c r="H35" s="38" t="str">
        <f>IFERROR(VLOOKUP(goo!AP32,Main_Table[],7,0),"")</f>
        <v>Antoni</v>
      </c>
      <c r="I35" s="38" t="str">
        <f>IFERROR(VLOOKUP(goo!AP32,Main_Table[],9,0),"")</f>
        <v>72-0466/0467</v>
      </c>
      <c r="J35" s="38" t="str">
        <f>IFERROR(VLOOKUP(goo!AP32,Main_Table[],13,0),"")</f>
        <v>Xunthai</v>
      </c>
      <c r="K35" s="38" t="str">
        <f>IFERROR(VLOOKUP(goo!AP32,Main_Table[],14,0),"")</f>
        <v>Gidec1</v>
      </c>
      <c r="L35" s="29"/>
      <c r="M35" s="29"/>
      <c r="N35" s="29"/>
      <c r="O35" s="29"/>
      <c r="AD35" s="29"/>
      <c r="AE35" s="29"/>
    </row>
    <row r="36" spans="4:31" x14ac:dyDescent="0.25">
      <c r="D36" s="48"/>
      <c r="F36" s="32">
        <f t="shared" si="0"/>
        <v>22</v>
      </c>
      <c r="G36" s="37">
        <f>IFERROR(VLOOKUP(goo!AP33,Main_Table[],3,0),"")</f>
        <v>44562</v>
      </c>
      <c r="H36" s="38" t="str">
        <f>IFERROR(VLOOKUP(goo!AP33,Main_Table[],7,0),"")</f>
        <v>Antoni</v>
      </c>
      <c r="I36" s="38" t="str">
        <f>IFERROR(VLOOKUP(goo!AP33,Main_Table[],9,0),"")</f>
        <v>72-0466/0467</v>
      </c>
      <c r="J36" s="38" t="str">
        <f>IFERROR(VLOOKUP(goo!AP33,Main_Table[],13,0),"")</f>
        <v>Xunthai</v>
      </c>
      <c r="K36" s="38" t="str">
        <f>IFERROR(VLOOKUP(goo!AP33,Main_Table[],14,0),"")</f>
        <v>Gidec2</v>
      </c>
      <c r="L36" s="48"/>
      <c r="AD36" s="29"/>
      <c r="AE36" s="29"/>
    </row>
    <row r="37" spans="4:31" x14ac:dyDescent="0.25">
      <c r="AD37" s="29"/>
      <c r="AE37" s="29"/>
    </row>
    <row r="38" spans="4:31" x14ac:dyDescent="0.25">
      <c r="AD38" s="29"/>
      <c r="AE38" s="29"/>
    </row>
    <row r="39" spans="4:31" x14ac:dyDescent="0.25">
      <c r="AD39" s="29"/>
      <c r="AE39" s="29"/>
    </row>
    <row r="59" spans="2:10" x14ac:dyDescent="0.25">
      <c r="B59" s="48"/>
      <c r="D59" s="32" t="str">
        <f>IF(E59&lt;&gt;"",F36+1,"")</f>
        <v/>
      </c>
      <c r="E59" s="37" t="str">
        <f>IFERROR(VLOOKUP(goo!AP34,Main_Table[],3,0),"")</f>
        <v/>
      </c>
      <c r="F59" s="38" t="str">
        <f>IFERROR(VLOOKUP(goo!AP34,Main_Table[],7,0),"")</f>
        <v/>
      </c>
      <c r="G59" s="38" t="str">
        <f>IFERROR(VLOOKUP(goo!AP34,Main_Table[],9,0),"")</f>
        <v/>
      </c>
      <c r="H59" s="38" t="str">
        <f>IFERROR(VLOOKUP(goo!AP34,Main_Table[],13,0),"")</f>
        <v/>
      </c>
      <c r="I59" s="38" t="str">
        <f>IFERROR(VLOOKUP(goo!AP34,Main_Table[],14,0),"")</f>
        <v/>
      </c>
      <c r="J59" s="48"/>
    </row>
    <row r="60" spans="2:10" x14ac:dyDescent="0.25">
      <c r="B60" s="48"/>
      <c r="D60" s="32" t="str">
        <f>IF(E60&lt;&gt;"",D59+1,"")</f>
        <v/>
      </c>
      <c r="E60" s="37" t="str">
        <f>IFERROR(VLOOKUP(goo!AP35,Main_Table[],3,0),"")</f>
        <v/>
      </c>
      <c r="F60" s="38" t="str">
        <f>IFERROR(VLOOKUP(goo!AP35,Main_Table[],7,0),"")</f>
        <v/>
      </c>
      <c r="G60" s="38" t="str">
        <f>IFERROR(VLOOKUP(goo!AP35,Main_Table[],9,0),"")</f>
        <v/>
      </c>
      <c r="H60" s="38" t="str">
        <f>IFERROR(VLOOKUP(goo!AP35,Main_Table[],13,0),"")</f>
        <v/>
      </c>
      <c r="I60" s="38" t="str">
        <f>IFERROR(VLOOKUP(goo!AP35,Main_Table[],14,0),"")</f>
        <v/>
      </c>
      <c r="J60" s="4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U25"/>
  <sheetViews>
    <sheetView showGridLines="0" zoomScale="85" zoomScaleNormal="85" workbookViewId="0">
      <selection sqref="A1:XFD1048576"/>
    </sheetView>
  </sheetViews>
  <sheetFormatPr defaultColWidth="12" defaultRowHeight="15.75" x14ac:dyDescent="0.25"/>
  <cols>
    <col min="1" max="1" width="23.75" style="1" customWidth="1"/>
    <col min="2" max="2" width="12.625" style="1" customWidth="1"/>
    <col min="3" max="3" width="31.5" style="1" customWidth="1"/>
    <col min="4" max="4" width="6.5" style="1" bestFit="1" customWidth="1"/>
    <col min="5" max="5" width="11.125" style="1" customWidth="1"/>
    <col min="6" max="6" width="6.875" style="1" bestFit="1" customWidth="1"/>
    <col min="7" max="7" width="6.5" style="1" bestFit="1" customWidth="1"/>
    <col min="8" max="8" width="13.625" style="1" bestFit="1" customWidth="1"/>
    <col min="9" max="9" width="15.25" style="1" customWidth="1"/>
    <col min="10" max="10" width="7.875" style="1" bestFit="1" customWidth="1"/>
    <col min="11" max="11" width="9.75" style="1" bestFit="1" customWidth="1"/>
    <col min="12" max="13" width="9.625" style="1" bestFit="1" customWidth="1"/>
    <col min="14" max="14" width="11" style="1" bestFit="1" customWidth="1"/>
    <col min="15" max="16" width="9" style="1" bestFit="1" customWidth="1"/>
    <col min="17" max="17" width="7" style="1" bestFit="1" customWidth="1"/>
    <col min="18" max="18" width="12.375" style="1" bestFit="1" customWidth="1"/>
    <col min="19" max="19" width="13.375" style="1" bestFit="1" customWidth="1"/>
    <col min="20" max="20" width="14.125" style="1" bestFit="1" customWidth="1"/>
    <col min="21" max="16384" width="12" style="1"/>
  </cols>
  <sheetData>
    <row r="1" spans="1:21" s="2" customFormat="1" ht="35.1" customHeight="1" x14ac:dyDescent="0.25">
      <c r="A1" s="3" t="s">
        <v>108</v>
      </c>
      <c r="B1" s="3" t="s">
        <v>86</v>
      </c>
      <c r="C1" s="3" t="s">
        <v>85</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row>
    <row r="2" spans="1:21" ht="45" customHeight="1" x14ac:dyDescent="0.25">
      <c r="A2" s="8" t="str">
        <f>CONCATENATE(Main_Table[[#This Row],[From]],Main_Table[[#This Row],[To]])</f>
        <v>XunthaiGidec</v>
      </c>
      <c r="B2" s="4">
        <v>1</v>
      </c>
      <c r="C2" s="5">
        <v>44562</v>
      </c>
      <c r="D2" s="6">
        <v>2022</v>
      </c>
      <c r="E2" s="7" t="s">
        <v>19</v>
      </c>
      <c r="F2" s="6">
        <v>1</v>
      </c>
      <c r="G2" s="6" t="s">
        <v>20</v>
      </c>
      <c r="H2" s="6" t="s">
        <v>21</v>
      </c>
      <c r="I2" s="6" t="s">
        <v>22</v>
      </c>
      <c r="J2" s="6">
        <v>25</v>
      </c>
      <c r="K2" s="6" t="s">
        <v>55</v>
      </c>
      <c r="L2" s="8" t="s">
        <v>23</v>
      </c>
      <c r="M2" s="6" t="s">
        <v>24</v>
      </c>
      <c r="N2" s="6" t="s">
        <v>25</v>
      </c>
      <c r="O2" s="6" t="s">
        <v>26</v>
      </c>
      <c r="P2" s="8">
        <v>400</v>
      </c>
      <c r="Q2" s="8">
        <v>400</v>
      </c>
      <c r="R2" s="8">
        <v>400</v>
      </c>
      <c r="S2" s="8">
        <v>400</v>
      </c>
      <c r="T2" s="4">
        <v>14</v>
      </c>
      <c r="U2" s="8" t="s">
        <v>27</v>
      </c>
    </row>
    <row r="3" spans="1:21" ht="24" customHeight="1" x14ac:dyDescent="0.25">
      <c r="A3" s="8" t="str">
        <f>CONCATENATE(Main_Table[[#This Row],[From]],Main_Table[[#This Row],[To]])</f>
        <v>XunthaiGidec2</v>
      </c>
      <c r="B3" s="4">
        <v>13</v>
      </c>
      <c r="C3" s="5">
        <v>44562</v>
      </c>
      <c r="D3" s="6">
        <v>2022</v>
      </c>
      <c r="E3" s="7" t="s">
        <v>19</v>
      </c>
      <c r="F3" s="6">
        <v>1</v>
      </c>
      <c r="G3" s="6" t="s">
        <v>20</v>
      </c>
      <c r="H3" s="6" t="s">
        <v>21</v>
      </c>
      <c r="I3" s="6" t="s">
        <v>22</v>
      </c>
      <c r="J3" s="6">
        <v>25</v>
      </c>
      <c r="K3" s="6" t="s">
        <v>55</v>
      </c>
      <c r="L3" s="8" t="s">
        <v>23</v>
      </c>
      <c r="M3" s="6" t="s">
        <v>24</v>
      </c>
      <c r="N3" s="6" t="s">
        <v>100</v>
      </c>
      <c r="O3" s="6" t="s">
        <v>26</v>
      </c>
      <c r="P3" s="8">
        <v>400</v>
      </c>
      <c r="Q3" s="8">
        <v>400</v>
      </c>
      <c r="R3" s="8">
        <v>400</v>
      </c>
      <c r="S3" s="8">
        <v>400</v>
      </c>
      <c r="T3" s="4">
        <v>14</v>
      </c>
      <c r="U3" s="8" t="s">
        <v>27</v>
      </c>
    </row>
    <row r="4" spans="1:21" ht="24" customHeight="1" x14ac:dyDescent="0.25">
      <c r="A4" s="13" t="str">
        <f>CONCATENATE(Main_Table[[#This Row],[From]],Main_Table[[#This Row],[To]])</f>
        <v>Port SaidSafeskin</v>
      </c>
      <c r="B4" s="9">
        <v>2</v>
      </c>
      <c r="C4" s="10">
        <v>44593</v>
      </c>
      <c r="D4" s="11">
        <v>2022</v>
      </c>
      <c r="E4" s="12" t="s">
        <v>28</v>
      </c>
      <c r="F4" s="11">
        <v>1</v>
      </c>
      <c r="G4" s="11" t="s">
        <v>29</v>
      </c>
      <c r="H4" s="11" t="s">
        <v>21</v>
      </c>
      <c r="I4" s="11" t="s">
        <v>30</v>
      </c>
      <c r="J4" s="11">
        <v>15</v>
      </c>
      <c r="K4" s="11" t="s">
        <v>55</v>
      </c>
      <c r="L4" s="13" t="s">
        <v>23</v>
      </c>
      <c r="M4" s="11" t="s">
        <v>31</v>
      </c>
      <c r="N4" s="11" t="s">
        <v>32</v>
      </c>
      <c r="O4" s="11" t="s">
        <v>33</v>
      </c>
      <c r="P4" s="13">
        <v>400</v>
      </c>
      <c r="Q4" s="13">
        <v>100</v>
      </c>
      <c r="R4" s="13">
        <v>400</v>
      </c>
      <c r="S4" s="13">
        <v>100</v>
      </c>
      <c r="T4" s="9">
        <v>11</v>
      </c>
      <c r="U4" s="13" t="s">
        <v>27</v>
      </c>
    </row>
    <row r="5" spans="1:21" ht="24" customHeight="1" x14ac:dyDescent="0.25">
      <c r="A5" s="13" t="str">
        <f>CONCATENATE(Main_Table[[#This Row],[From]],Main_Table[[#This Row],[To]])</f>
        <v>Port SaidSafeskin1</v>
      </c>
      <c r="B5" s="9">
        <v>14</v>
      </c>
      <c r="C5" s="10">
        <v>44593</v>
      </c>
      <c r="D5" s="11">
        <v>2022</v>
      </c>
      <c r="E5" s="12" t="s">
        <v>28</v>
      </c>
      <c r="F5" s="11">
        <v>1</v>
      </c>
      <c r="G5" s="11" t="s">
        <v>29</v>
      </c>
      <c r="H5" s="11" t="s">
        <v>21</v>
      </c>
      <c r="I5" s="11" t="s">
        <v>30</v>
      </c>
      <c r="J5" s="11">
        <v>15</v>
      </c>
      <c r="K5" s="11" t="s">
        <v>55</v>
      </c>
      <c r="L5" s="13" t="s">
        <v>23</v>
      </c>
      <c r="M5" s="11" t="s">
        <v>31</v>
      </c>
      <c r="N5" s="11" t="s">
        <v>101</v>
      </c>
      <c r="O5" s="11" t="s">
        <v>33</v>
      </c>
      <c r="P5" s="13">
        <v>400</v>
      </c>
      <c r="Q5" s="13">
        <v>100</v>
      </c>
      <c r="R5" s="13">
        <v>400</v>
      </c>
      <c r="S5" s="13">
        <v>100</v>
      </c>
      <c r="T5" s="9">
        <v>11</v>
      </c>
      <c r="U5" s="13" t="s">
        <v>47</v>
      </c>
    </row>
    <row r="6" spans="1:21" ht="24" customHeight="1" x14ac:dyDescent="0.25">
      <c r="A6" s="8" t="str">
        <f>CONCATENATE(Main_Table[[#This Row],[From]],Main_Table[[#This Row],[To]])</f>
        <v>GidecSuies</v>
      </c>
      <c r="B6" s="4">
        <v>3</v>
      </c>
      <c r="C6" s="5">
        <v>44621</v>
      </c>
      <c r="D6" s="6">
        <v>2022</v>
      </c>
      <c r="E6" s="7" t="s">
        <v>34</v>
      </c>
      <c r="F6" s="6">
        <v>1</v>
      </c>
      <c r="G6" s="6" t="s">
        <v>20</v>
      </c>
      <c r="H6" s="6" t="s">
        <v>21</v>
      </c>
      <c r="I6" s="6" t="s">
        <v>22</v>
      </c>
      <c r="J6" s="6">
        <v>65</v>
      </c>
      <c r="K6" s="6" t="s">
        <v>56</v>
      </c>
      <c r="L6" s="8" t="s">
        <v>23</v>
      </c>
      <c r="M6" s="6" t="s">
        <v>25</v>
      </c>
      <c r="N6" s="6" t="s">
        <v>35</v>
      </c>
      <c r="O6" s="6" t="s">
        <v>26</v>
      </c>
      <c r="P6" s="8">
        <v>600</v>
      </c>
      <c r="Q6" s="8">
        <v>100</v>
      </c>
      <c r="R6" s="8">
        <v>600</v>
      </c>
      <c r="S6" s="8">
        <v>100</v>
      </c>
      <c r="T6" s="4">
        <v>15</v>
      </c>
      <c r="U6" s="8" t="s">
        <v>27</v>
      </c>
    </row>
    <row r="7" spans="1:21" ht="24" customHeight="1" x14ac:dyDescent="0.25">
      <c r="A7" s="8" t="str">
        <f>CONCATENATE(Main_Table[[#This Row],[From]],Main_Table[[#This Row],[To]])</f>
        <v>GidecSuies1</v>
      </c>
      <c r="B7" s="4">
        <v>15</v>
      </c>
      <c r="C7" s="5">
        <v>44621</v>
      </c>
      <c r="D7" s="6">
        <v>2022</v>
      </c>
      <c r="E7" s="7" t="s">
        <v>34</v>
      </c>
      <c r="F7" s="6">
        <v>1</v>
      </c>
      <c r="G7" s="6" t="s">
        <v>20</v>
      </c>
      <c r="H7" s="6" t="s">
        <v>21</v>
      </c>
      <c r="I7" s="6" t="s">
        <v>22</v>
      </c>
      <c r="J7" s="6">
        <v>65</v>
      </c>
      <c r="K7" s="6" t="s">
        <v>56</v>
      </c>
      <c r="L7" s="8" t="s">
        <v>23</v>
      </c>
      <c r="M7" s="6" t="s">
        <v>25</v>
      </c>
      <c r="N7" s="6" t="s">
        <v>102</v>
      </c>
      <c r="O7" s="6" t="s">
        <v>26</v>
      </c>
      <c r="P7" s="8">
        <v>600</v>
      </c>
      <c r="Q7" s="8">
        <v>100</v>
      </c>
      <c r="R7" s="8">
        <v>600</v>
      </c>
      <c r="S7" s="8">
        <v>100</v>
      </c>
      <c r="T7" s="4">
        <v>15</v>
      </c>
      <c r="U7" s="8" t="s">
        <v>27</v>
      </c>
    </row>
    <row r="8" spans="1:21" ht="24" customHeight="1" x14ac:dyDescent="0.25">
      <c r="A8" s="13" t="str">
        <f>CONCATENATE(Main_Table[[#This Row],[From]],Main_Table[[#This Row],[To]])</f>
        <v>SafeskinX1 Port</v>
      </c>
      <c r="B8" s="9">
        <v>16</v>
      </c>
      <c r="C8" s="10">
        <v>44621</v>
      </c>
      <c r="D8" s="11">
        <v>2022</v>
      </c>
      <c r="E8" s="12" t="s">
        <v>34</v>
      </c>
      <c r="F8" s="11">
        <v>1</v>
      </c>
      <c r="G8" s="11" t="s">
        <v>29</v>
      </c>
      <c r="H8" s="11" t="s">
        <v>21</v>
      </c>
      <c r="I8" s="11" t="s">
        <v>30</v>
      </c>
      <c r="J8" s="11">
        <v>44</v>
      </c>
      <c r="K8" s="11" t="s">
        <v>57</v>
      </c>
      <c r="L8" s="13" t="s">
        <v>37</v>
      </c>
      <c r="M8" s="11" t="s">
        <v>32</v>
      </c>
      <c r="N8" s="11" t="s">
        <v>38</v>
      </c>
      <c r="O8" s="11" t="s">
        <v>33</v>
      </c>
      <c r="P8" s="13">
        <v>400</v>
      </c>
      <c r="Q8" s="13">
        <v>100</v>
      </c>
      <c r="R8" s="13"/>
      <c r="S8" s="13"/>
      <c r="T8" s="9">
        <v>13</v>
      </c>
      <c r="U8" s="13" t="s">
        <v>27</v>
      </c>
    </row>
    <row r="9" spans="1:21" ht="24" customHeight="1" x14ac:dyDescent="0.25">
      <c r="A9" s="8" t="str">
        <f>CONCATENATE(Main_Table[[#This Row],[From]],Main_Table[[#This Row],[To]])</f>
        <v>Top gloveX1 Port2</v>
      </c>
      <c r="B9" s="4">
        <v>17</v>
      </c>
      <c r="C9" s="5">
        <v>44621</v>
      </c>
      <c r="D9" s="6">
        <v>2022</v>
      </c>
      <c r="E9" s="7" t="s">
        <v>34</v>
      </c>
      <c r="F9" s="6">
        <v>1</v>
      </c>
      <c r="G9" s="6" t="s">
        <v>20</v>
      </c>
      <c r="H9" s="6" t="s">
        <v>40</v>
      </c>
      <c r="I9" s="6" t="s">
        <v>22</v>
      </c>
      <c r="J9" s="6">
        <v>65</v>
      </c>
      <c r="K9" s="6" t="s">
        <v>56</v>
      </c>
      <c r="L9" s="8" t="s">
        <v>37</v>
      </c>
      <c r="M9" s="6" t="s">
        <v>41</v>
      </c>
      <c r="N9" s="6" t="s">
        <v>103</v>
      </c>
      <c r="O9" s="6" t="s">
        <v>26</v>
      </c>
      <c r="P9" s="8">
        <v>600</v>
      </c>
      <c r="Q9" s="8">
        <v>100</v>
      </c>
      <c r="R9" s="8"/>
      <c r="S9" s="8"/>
      <c r="T9" s="4">
        <v>12</v>
      </c>
      <c r="U9" s="8" t="s">
        <v>27</v>
      </c>
    </row>
    <row r="10" spans="1:21" ht="24" customHeight="1" x14ac:dyDescent="0.25">
      <c r="A10" s="13" t="str">
        <f>CONCATENATE(Main_Table[[#This Row],[From]],Main_Table[[#This Row],[To]])</f>
        <v>SafeskinX1 Port1</v>
      </c>
      <c r="B10" s="9">
        <v>4</v>
      </c>
      <c r="C10" s="10">
        <v>44652</v>
      </c>
      <c r="D10" s="11">
        <v>2022</v>
      </c>
      <c r="E10" s="12" t="s">
        <v>36</v>
      </c>
      <c r="F10" s="11">
        <v>1</v>
      </c>
      <c r="G10" s="11" t="s">
        <v>29</v>
      </c>
      <c r="H10" s="11" t="s">
        <v>21</v>
      </c>
      <c r="I10" s="11" t="s">
        <v>30</v>
      </c>
      <c r="J10" s="11">
        <v>44</v>
      </c>
      <c r="K10" s="11" t="s">
        <v>57</v>
      </c>
      <c r="L10" s="13" t="s">
        <v>37</v>
      </c>
      <c r="M10" s="11" t="s">
        <v>32</v>
      </c>
      <c r="N10" s="11" t="s">
        <v>105</v>
      </c>
      <c r="O10" s="11" t="s">
        <v>33</v>
      </c>
      <c r="P10" s="13">
        <v>400</v>
      </c>
      <c r="Q10" s="13">
        <v>100</v>
      </c>
      <c r="R10" s="13">
        <v>400</v>
      </c>
      <c r="S10" s="13">
        <v>100</v>
      </c>
      <c r="T10" s="9">
        <v>13</v>
      </c>
      <c r="U10" s="13" t="s">
        <v>27</v>
      </c>
    </row>
    <row r="11" spans="1:21" ht="24" customHeight="1" x14ac:dyDescent="0.25">
      <c r="A11" s="8" t="str">
        <f>CONCATENATE(Main_Table[[#This Row],[From]],Main_Table[[#This Row],[To]])</f>
        <v>Top gloveX1 Port</v>
      </c>
      <c r="B11" s="4">
        <v>5</v>
      </c>
      <c r="C11" s="5">
        <v>44682</v>
      </c>
      <c r="D11" s="6">
        <v>2022</v>
      </c>
      <c r="E11" s="7" t="s">
        <v>39</v>
      </c>
      <c r="F11" s="6">
        <v>1</v>
      </c>
      <c r="G11" s="6" t="s">
        <v>20</v>
      </c>
      <c r="H11" s="6" t="s">
        <v>40</v>
      </c>
      <c r="I11" s="6" t="s">
        <v>22</v>
      </c>
      <c r="J11" s="6">
        <v>65</v>
      </c>
      <c r="K11" s="6" t="s">
        <v>56</v>
      </c>
      <c r="L11" s="8" t="s">
        <v>37</v>
      </c>
      <c r="M11" s="6" t="s">
        <v>41</v>
      </c>
      <c r="N11" s="6" t="s">
        <v>38</v>
      </c>
      <c r="O11" s="6" t="s">
        <v>26</v>
      </c>
      <c r="P11" s="8">
        <v>600</v>
      </c>
      <c r="Q11" s="8">
        <v>100</v>
      </c>
      <c r="R11" s="8">
        <v>600</v>
      </c>
      <c r="S11" s="8">
        <v>100</v>
      </c>
      <c r="T11" s="4">
        <v>12</v>
      </c>
      <c r="U11" s="8" t="s">
        <v>27</v>
      </c>
    </row>
    <row r="12" spans="1:21" ht="24" customHeight="1" x14ac:dyDescent="0.25">
      <c r="A12" s="13" t="str">
        <f>CONCATENATE(Main_Table[[#This Row],[From]],Main_Table[[#This Row],[To]])</f>
        <v>AlexTop glove</v>
      </c>
      <c r="B12" s="9">
        <v>6</v>
      </c>
      <c r="C12" s="10">
        <v>44713</v>
      </c>
      <c r="D12" s="11">
        <v>2022</v>
      </c>
      <c r="E12" s="12" t="s">
        <v>42</v>
      </c>
      <c r="F12" s="11">
        <v>1</v>
      </c>
      <c r="G12" s="11" t="s">
        <v>29</v>
      </c>
      <c r="H12" s="11" t="s">
        <v>21</v>
      </c>
      <c r="I12" s="11" t="s">
        <v>30</v>
      </c>
      <c r="J12" s="11">
        <v>80</v>
      </c>
      <c r="K12" s="11" t="s">
        <v>56</v>
      </c>
      <c r="L12" s="13" t="s">
        <v>37</v>
      </c>
      <c r="M12" s="11" t="s">
        <v>43</v>
      </c>
      <c r="N12" s="11" t="s">
        <v>41</v>
      </c>
      <c r="O12" s="11" t="s">
        <v>33</v>
      </c>
      <c r="P12" s="13">
        <v>800</v>
      </c>
      <c r="Q12" s="13">
        <v>100</v>
      </c>
      <c r="R12" s="13">
        <v>800</v>
      </c>
      <c r="S12" s="13">
        <v>100</v>
      </c>
      <c r="T12" s="9">
        <v>11</v>
      </c>
      <c r="U12" s="13" t="s">
        <v>27</v>
      </c>
    </row>
    <row r="13" spans="1:21" ht="24" customHeight="1" x14ac:dyDescent="0.25">
      <c r="A13" s="13" t="str">
        <f>CONCATENATE(Main_Table[[#This Row],[From]],Main_Table[[#This Row],[To]])</f>
        <v>AlexTop glove1`</v>
      </c>
      <c r="B13" s="9">
        <v>18</v>
      </c>
      <c r="C13" s="10">
        <v>44713</v>
      </c>
      <c r="D13" s="11">
        <v>2022</v>
      </c>
      <c r="E13" s="12" t="s">
        <v>42</v>
      </c>
      <c r="F13" s="11">
        <v>1</v>
      </c>
      <c r="G13" s="11" t="s">
        <v>29</v>
      </c>
      <c r="H13" s="11" t="s">
        <v>40</v>
      </c>
      <c r="I13" s="11" t="s">
        <v>30</v>
      </c>
      <c r="J13" s="11">
        <v>80</v>
      </c>
      <c r="K13" s="11" t="s">
        <v>56</v>
      </c>
      <c r="L13" s="13" t="s">
        <v>37</v>
      </c>
      <c r="M13" s="11" t="s">
        <v>43</v>
      </c>
      <c r="N13" s="11" t="s">
        <v>104</v>
      </c>
      <c r="O13" s="11" t="s">
        <v>33</v>
      </c>
      <c r="P13" s="13">
        <v>800</v>
      </c>
      <c r="Q13" s="13">
        <v>100</v>
      </c>
      <c r="R13" s="13">
        <v>800</v>
      </c>
      <c r="S13" s="13">
        <v>100</v>
      </c>
      <c r="T13" s="9">
        <v>11</v>
      </c>
      <c r="U13" s="13" t="s">
        <v>27</v>
      </c>
    </row>
    <row r="14" spans="1:21" ht="24" customHeight="1" x14ac:dyDescent="0.25">
      <c r="A14" s="8" t="str">
        <f>CONCATENATE(Main_Table[[#This Row],[From]],Main_Table[[#This Row],[To]])</f>
        <v>GizaX1 Port</v>
      </c>
      <c r="B14" s="4">
        <v>7</v>
      </c>
      <c r="C14" s="5">
        <v>44743</v>
      </c>
      <c r="D14" s="6">
        <v>2022</v>
      </c>
      <c r="E14" s="7" t="s">
        <v>44</v>
      </c>
      <c r="F14" s="6">
        <v>1</v>
      </c>
      <c r="G14" s="6" t="s">
        <v>20</v>
      </c>
      <c r="H14" s="6" t="s">
        <v>40</v>
      </c>
      <c r="I14" s="6" t="s">
        <v>22</v>
      </c>
      <c r="J14" s="6">
        <v>25</v>
      </c>
      <c r="K14" s="6" t="s">
        <v>55</v>
      </c>
      <c r="L14" s="8" t="s">
        <v>37</v>
      </c>
      <c r="M14" s="6" t="s">
        <v>45</v>
      </c>
      <c r="N14" s="6" t="s">
        <v>38</v>
      </c>
      <c r="O14" s="6" t="s">
        <v>26</v>
      </c>
      <c r="P14" s="8">
        <v>400</v>
      </c>
      <c r="Q14" s="8">
        <v>150</v>
      </c>
      <c r="R14" s="8">
        <v>400</v>
      </c>
      <c r="S14" s="8">
        <v>150</v>
      </c>
      <c r="T14" s="4">
        <v>18</v>
      </c>
      <c r="U14" s="8" t="s">
        <v>27</v>
      </c>
    </row>
    <row r="15" spans="1:21" ht="24" customHeight="1" x14ac:dyDescent="0.25">
      <c r="A15" s="8" t="str">
        <f>CONCATENATE(Main_Table[[#This Row],[From]],Main_Table[[#This Row],[To]])</f>
        <v>GizaX1 Port1</v>
      </c>
      <c r="B15" s="4">
        <v>19</v>
      </c>
      <c r="C15" s="5">
        <v>44743</v>
      </c>
      <c r="D15" s="6">
        <v>2022</v>
      </c>
      <c r="E15" s="7" t="s">
        <v>44</v>
      </c>
      <c r="F15" s="6">
        <v>1</v>
      </c>
      <c r="G15" s="6" t="s">
        <v>20</v>
      </c>
      <c r="H15" s="6" t="s">
        <v>40</v>
      </c>
      <c r="I15" s="6" t="s">
        <v>22</v>
      </c>
      <c r="J15" s="6">
        <v>25</v>
      </c>
      <c r="K15" s="6" t="s">
        <v>55</v>
      </c>
      <c r="L15" s="8" t="s">
        <v>37</v>
      </c>
      <c r="M15" s="6" t="s">
        <v>45</v>
      </c>
      <c r="N15" s="6" t="s">
        <v>105</v>
      </c>
      <c r="O15" s="6" t="s">
        <v>26</v>
      </c>
      <c r="P15" s="8">
        <v>400</v>
      </c>
      <c r="Q15" s="8">
        <v>150</v>
      </c>
      <c r="R15" s="8">
        <v>400</v>
      </c>
      <c r="S15" s="8">
        <v>150</v>
      </c>
      <c r="T15" s="4">
        <v>18</v>
      </c>
      <c r="U15" s="8" t="s">
        <v>27</v>
      </c>
    </row>
    <row r="16" spans="1:21" ht="24" customHeight="1" x14ac:dyDescent="0.25">
      <c r="A16" s="13" t="str">
        <f>CONCATENATE(Main_Table[[#This Row],[From]],Main_Table[[#This Row],[To]])</f>
        <v>GidecSafeskin</v>
      </c>
      <c r="B16" s="9">
        <v>8</v>
      </c>
      <c r="C16" s="10">
        <v>44774</v>
      </c>
      <c r="D16" s="11">
        <v>2022</v>
      </c>
      <c r="E16" s="12" t="s">
        <v>46</v>
      </c>
      <c r="F16" s="11">
        <v>1</v>
      </c>
      <c r="G16" s="11" t="s">
        <v>29</v>
      </c>
      <c r="H16" s="11" t="s">
        <v>40</v>
      </c>
      <c r="I16" s="11" t="s">
        <v>30</v>
      </c>
      <c r="J16" s="11">
        <v>25</v>
      </c>
      <c r="K16" s="11" t="s">
        <v>55</v>
      </c>
      <c r="L16" s="13" t="s">
        <v>23</v>
      </c>
      <c r="M16" s="11" t="s">
        <v>25</v>
      </c>
      <c r="N16" s="11" t="s">
        <v>32</v>
      </c>
      <c r="O16" s="11" t="s">
        <v>33</v>
      </c>
      <c r="P16" s="13">
        <v>400</v>
      </c>
      <c r="Q16" s="13">
        <v>100</v>
      </c>
      <c r="R16" s="13">
        <v>400</v>
      </c>
      <c r="S16" s="13">
        <v>100</v>
      </c>
      <c r="T16" s="9">
        <v>13</v>
      </c>
      <c r="U16" s="13" t="s">
        <v>47</v>
      </c>
    </row>
    <row r="17" spans="1:21" ht="24" customHeight="1" x14ac:dyDescent="0.25">
      <c r="A17" s="13" t="str">
        <f>CONCATENATE(Main_Table[[#This Row],[From]],Main_Table[[#This Row],[To]])</f>
        <v>GidecSafeskin1</v>
      </c>
      <c r="B17" s="9">
        <v>20</v>
      </c>
      <c r="C17" s="10">
        <v>44774</v>
      </c>
      <c r="D17" s="11">
        <v>2022</v>
      </c>
      <c r="E17" s="12" t="s">
        <v>46</v>
      </c>
      <c r="F17" s="11">
        <v>1</v>
      </c>
      <c r="G17" s="11" t="s">
        <v>29</v>
      </c>
      <c r="H17" s="11" t="s">
        <v>40</v>
      </c>
      <c r="I17" s="11" t="s">
        <v>30</v>
      </c>
      <c r="J17" s="11">
        <v>25</v>
      </c>
      <c r="K17" s="11" t="s">
        <v>55</v>
      </c>
      <c r="L17" s="13" t="s">
        <v>23</v>
      </c>
      <c r="M17" s="11" t="s">
        <v>25</v>
      </c>
      <c r="N17" s="11" t="s">
        <v>101</v>
      </c>
      <c r="O17" s="11" t="s">
        <v>33</v>
      </c>
      <c r="P17" s="13">
        <v>400</v>
      </c>
      <c r="Q17" s="13">
        <v>100</v>
      </c>
      <c r="R17" s="13">
        <v>400</v>
      </c>
      <c r="S17" s="13">
        <v>100</v>
      </c>
      <c r="T17" s="9">
        <v>13</v>
      </c>
      <c r="U17" s="13" t="s">
        <v>47</v>
      </c>
    </row>
    <row r="18" spans="1:21" ht="24" customHeight="1" x14ac:dyDescent="0.25">
      <c r="A18" s="8" t="str">
        <f>CONCATENATE(Main_Table[[#This Row],[From]],Main_Table[[#This Row],[To]])</f>
        <v>SafeskinMina1</v>
      </c>
      <c r="B18" s="4">
        <v>21</v>
      </c>
      <c r="C18" s="5">
        <v>44774</v>
      </c>
      <c r="D18" s="6">
        <v>2022</v>
      </c>
      <c r="E18" s="7" t="s">
        <v>46</v>
      </c>
      <c r="F18" s="6">
        <v>1</v>
      </c>
      <c r="G18" s="6" t="s">
        <v>20</v>
      </c>
      <c r="H18" s="6" t="s">
        <v>40</v>
      </c>
      <c r="I18" s="6" t="s">
        <v>22</v>
      </c>
      <c r="J18" s="6">
        <v>25</v>
      </c>
      <c r="K18" s="6" t="s">
        <v>55</v>
      </c>
      <c r="L18" s="8" t="s">
        <v>37</v>
      </c>
      <c r="M18" s="6" t="s">
        <v>32</v>
      </c>
      <c r="N18" s="6" t="s">
        <v>106</v>
      </c>
      <c r="O18" s="6" t="s">
        <v>26</v>
      </c>
      <c r="P18" s="8">
        <v>400</v>
      </c>
      <c r="Q18" s="8">
        <v>100</v>
      </c>
      <c r="R18" s="8"/>
      <c r="S18" s="8"/>
      <c r="T18" s="4">
        <v>15</v>
      </c>
      <c r="U18" s="8" t="s">
        <v>47</v>
      </c>
    </row>
    <row r="19" spans="1:21" ht="24" customHeight="1" x14ac:dyDescent="0.25">
      <c r="A19" s="8" t="str">
        <f>CONCATENATE(Main_Table[[#This Row],[From]],Main_Table[[#This Row],[To]])</f>
        <v>SafeskinMina</v>
      </c>
      <c r="B19" s="4">
        <v>9</v>
      </c>
      <c r="C19" s="5">
        <v>44805</v>
      </c>
      <c r="D19" s="6">
        <v>2022</v>
      </c>
      <c r="E19" s="7" t="s">
        <v>48</v>
      </c>
      <c r="F19" s="6">
        <v>1</v>
      </c>
      <c r="G19" s="6" t="s">
        <v>20</v>
      </c>
      <c r="H19" s="6" t="s">
        <v>40</v>
      </c>
      <c r="I19" s="6" t="s">
        <v>22</v>
      </c>
      <c r="J19" s="6">
        <v>25</v>
      </c>
      <c r="K19" s="6" t="s">
        <v>55</v>
      </c>
      <c r="L19" s="8" t="s">
        <v>37</v>
      </c>
      <c r="M19" s="6" t="s">
        <v>32</v>
      </c>
      <c r="N19" s="6" t="s">
        <v>49</v>
      </c>
      <c r="O19" s="6" t="s">
        <v>26</v>
      </c>
      <c r="P19" s="8">
        <v>400</v>
      </c>
      <c r="Q19" s="8">
        <v>100</v>
      </c>
      <c r="R19" s="8">
        <v>400</v>
      </c>
      <c r="S19" s="8">
        <v>100</v>
      </c>
      <c r="T19" s="4">
        <v>15</v>
      </c>
      <c r="U19" s="8" t="s">
        <v>47</v>
      </c>
    </row>
    <row r="20" spans="1:21" ht="24" customHeight="1" x14ac:dyDescent="0.25">
      <c r="A20" s="13" t="str">
        <f>CONCATENATE(Main_Table[[#This Row],[From]],Main_Table[[#This Row],[To]])</f>
        <v>Air PortX1 Port</v>
      </c>
      <c r="B20" s="9">
        <v>10</v>
      </c>
      <c r="C20" s="10">
        <v>44835</v>
      </c>
      <c r="D20" s="11">
        <v>2022</v>
      </c>
      <c r="E20" s="12" t="s">
        <v>50</v>
      </c>
      <c r="F20" s="11">
        <v>1</v>
      </c>
      <c r="G20" s="11" t="s">
        <v>29</v>
      </c>
      <c r="H20" s="11" t="s">
        <v>21</v>
      </c>
      <c r="I20" s="11" t="s">
        <v>30</v>
      </c>
      <c r="J20" s="11">
        <v>25</v>
      </c>
      <c r="K20" s="11" t="s">
        <v>55</v>
      </c>
      <c r="L20" s="13" t="s">
        <v>37</v>
      </c>
      <c r="M20" s="11" t="s">
        <v>51</v>
      </c>
      <c r="N20" s="11" t="s">
        <v>38</v>
      </c>
      <c r="O20" s="11" t="s">
        <v>33</v>
      </c>
      <c r="P20" s="13">
        <v>400</v>
      </c>
      <c r="Q20" s="13">
        <v>200</v>
      </c>
      <c r="R20" s="13">
        <v>400</v>
      </c>
      <c r="S20" s="13">
        <v>200</v>
      </c>
      <c r="T20" s="9">
        <v>14</v>
      </c>
      <c r="U20" s="13" t="s">
        <v>27</v>
      </c>
    </row>
    <row r="21" spans="1:21" ht="24" customHeight="1" x14ac:dyDescent="0.25">
      <c r="A21" s="13" t="str">
        <f>CONCATENATE(Main_Table[[#This Row],[From]],Main_Table[[#This Row],[To]])</f>
        <v>Air PortX1 Port1`</v>
      </c>
      <c r="B21" s="9">
        <v>22</v>
      </c>
      <c r="C21" s="10">
        <v>44835</v>
      </c>
      <c r="D21" s="11">
        <v>2022</v>
      </c>
      <c r="E21" s="12" t="s">
        <v>50</v>
      </c>
      <c r="F21" s="11">
        <v>1</v>
      </c>
      <c r="G21" s="11" t="s">
        <v>29</v>
      </c>
      <c r="H21" s="11" t="s">
        <v>21</v>
      </c>
      <c r="I21" s="11" t="s">
        <v>30</v>
      </c>
      <c r="J21" s="11">
        <v>25</v>
      </c>
      <c r="K21" s="11" t="s">
        <v>55</v>
      </c>
      <c r="L21" s="13" t="s">
        <v>37</v>
      </c>
      <c r="M21" s="11" t="s">
        <v>51</v>
      </c>
      <c r="N21" s="11" t="s">
        <v>107</v>
      </c>
      <c r="O21" s="11" t="s">
        <v>33</v>
      </c>
      <c r="P21" s="13">
        <v>400</v>
      </c>
      <c r="Q21" s="13">
        <v>200</v>
      </c>
      <c r="R21" s="13">
        <v>400</v>
      </c>
      <c r="S21" s="13">
        <v>200</v>
      </c>
      <c r="T21" s="9">
        <v>14</v>
      </c>
      <c r="U21" s="13" t="s">
        <v>27</v>
      </c>
    </row>
    <row r="22" spans="1:21" ht="24" customHeight="1" x14ac:dyDescent="0.25">
      <c r="A22" s="8" t="str">
        <f>CONCATENATE(Main_Table[[#This Row],[From]],Main_Table[[#This Row],[To]])</f>
        <v>XunthaiGidec3</v>
      </c>
      <c r="B22" s="4">
        <v>23</v>
      </c>
      <c r="C22" s="5">
        <v>44835</v>
      </c>
      <c r="D22" s="6">
        <v>2022</v>
      </c>
      <c r="E22" s="7" t="s">
        <v>50</v>
      </c>
      <c r="F22" s="6">
        <v>1</v>
      </c>
      <c r="G22" s="6" t="s">
        <v>20</v>
      </c>
      <c r="H22" s="6" t="s">
        <v>21</v>
      </c>
      <c r="I22" s="6" t="s">
        <v>22</v>
      </c>
      <c r="J22" s="6">
        <v>25</v>
      </c>
      <c r="K22" s="6" t="s">
        <v>55</v>
      </c>
      <c r="L22" s="8" t="s">
        <v>37</v>
      </c>
      <c r="M22" s="6" t="s">
        <v>24</v>
      </c>
      <c r="N22" s="6" t="s">
        <v>120</v>
      </c>
      <c r="O22" s="6" t="s">
        <v>26</v>
      </c>
      <c r="P22" s="8">
        <v>400</v>
      </c>
      <c r="Q22" s="8">
        <v>400</v>
      </c>
      <c r="R22" s="8"/>
      <c r="S22" s="8"/>
      <c r="T22" s="4">
        <v>12</v>
      </c>
      <c r="U22" s="8" t="s">
        <v>27</v>
      </c>
    </row>
    <row r="23" spans="1:21" ht="24" customHeight="1" x14ac:dyDescent="0.25">
      <c r="A23" s="13" t="str">
        <f>CONCATENATE(Main_Table[[#This Row],[From]],Main_Table[[#This Row],[To]])</f>
        <v>PTSafeskin1</v>
      </c>
      <c r="B23" s="9">
        <v>24</v>
      </c>
      <c r="C23" s="10">
        <v>44835</v>
      </c>
      <c r="D23" s="11">
        <v>2022</v>
      </c>
      <c r="E23" s="12" t="s">
        <v>50</v>
      </c>
      <c r="F23" s="11">
        <v>1</v>
      </c>
      <c r="G23" s="11" t="s">
        <v>29</v>
      </c>
      <c r="H23" s="11" t="s">
        <v>21</v>
      </c>
      <c r="I23" s="11" t="s">
        <v>30</v>
      </c>
      <c r="J23" s="11">
        <v>15</v>
      </c>
      <c r="K23" s="11" t="s">
        <v>55</v>
      </c>
      <c r="L23" s="13" t="s">
        <v>37</v>
      </c>
      <c r="M23" s="11" t="s">
        <v>54</v>
      </c>
      <c r="N23" s="11" t="s">
        <v>101</v>
      </c>
      <c r="O23" s="11" t="s">
        <v>33</v>
      </c>
      <c r="P23" s="13">
        <v>400</v>
      </c>
      <c r="Q23" s="13">
        <v>100</v>
      </c>
      <c r="R23" s="13"/>
      <c r="S23" s="13"/>
      <c r="T23" s="9">
        <v>9</v>
      </c>
      <c r="U23" s="13" t="s">
        <v>27</v>
      </c>
    </row>
    <row r="24" spans="1:21" ht="24" customHeight="1" x14ac:dyDescent="0.25">
      <c r="A24" s="8" t="str">
        <f>CONCATENATE(Main_Table[[#This Row],[From]],Main_Table[[#This Row],[To]])</f>
        <v>XunthaiGidec1</v>
      </c>
      <c r="B24" s="4">
        <v>11</v>
      </c>
      <c r="C24" s="5">
        <v>44866</v>
      </c>
      <c r="D24" s="6">
        <v>2022</v>
      </c>
      <c r="E24" s="7" t="s">
        <v>52</v>
      </c>
      <c r="F24" s="6">
        <v>1</v>
      </c>
      <c r="G24" s="6" t="s">
        <v>20</v>
      </c>
      <c r="H24" s="6" t="s">
        <v>21</v>
      </c>
      <c r="I24" s="6" t="s">
        <v>22</v>
      </c>
      <c r="J24" s="6">
        <v>25</v>
      </c>
      <c r="K24" s="6" t="s">
        <v>55</v>
      </c>
      <c r="L24" s="8" t="s">
        <v>37</v>
      </c>
      <c r="M24" s="6" t="s">
        <v>24</v>
      </c>
      <c r="N24" s="6" t="s">
        <v>99</v>
      </c>
      <c r="O24" s="6" t="s">
        <v>26</v>
      </c>
      <c r="P24" s="8">
        <v>400</v>
      </c>
      <c r="Q24" s="8">
        <v>400</v>
      </c>
      <c r="R24" s="8">
        <v>400</v>
      </c>
      <c r="S24" s="8">
        <v>400</v>
      </c>
      <c r="T24" s="4">
        <v>12</v>
      </c>
      <c r="U24" s="8" t="s">
        <v>27</v>
      </c>
    </row>
    <row r="25" spans="1:21" ht="24" customHeight="1" x14ac:dyDescent="0.25">
      <c r="A25" s="13" t="str">
        <f>CONCATENATE(Main_Table[[#This Row],[From]],Main_Table[[#This Row],[To]])</f>
        <v>PTSafeskin</v>
      </c>
      <c r="B25" s="9">
        <v>12</v>
      </c>
      <c r="C25" s="10">
        <v>44896</v>
      </c>
      <c r="D25" s="11">
        <v>2022</v>
      </c>
      <c r="E25" s="12" t="s">
        <v>53</v>
      </c>
      <c r="F25" s="11">
        <v>1</v>
      </c>
      <c r="G25" s="11" t="s">
        <v>29</v>
      </c>
      <c r="H25" s="11" t="s">
        <v>21</v>
      </c>
      <c r="I25" s="11" t="s">
        <v>30</v>
      </c>
      <c r="J25" s="11">
        <v>15</v>
      </c>
      <c r="K25" s="11" t="s">
        <v>55</v>
      </c>
      <c r="L25" s="13" t="s">
        <v>37</v>
      </c>
      <c r="M25" s="11" t="s">
        <v>54</v>
      </c>
      <c r="N25" s="11" t="s">
        <v>32</v>
      </c>
      <c r="O25" s="11" t="s">
        <v>33</v>
      </c>
      <c r="P25" s="13">
        <v>400</v>
      </c>
      <c r="Q25" s="13">
        <v>100</v>
      </c>
      <c r="R25" s="13">
        <v>400</v>
      </c>
      <c r="S25" s="13">
        <v>100</v>
      </c>
      <c r="T25" s="9">
        <v>9</v>
      </c>
      <c r="U25" s="13" t="s">
        <v>27</v>
      </c>
    </row>
  </sheetData>
  <phoneticPr fontId="1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82B34-C52C-4466-AA88-A77AEE023E79}">
  <dimension ref="A1"/>
  <sheetViews>
    <sheetView showGridLines="0" showRowColHeaders="0" zoomScaleNormal="100" workbookViewId="0"/>
  </sheetViews>
  <sheetFormatPr defaultRowHeight="15.75" x14ac:dyDescent="0.25"/>
  <cols>
    <col min="1" max="16384" width="9"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DF09-1D15-428A-8E0C-D96BDDC4A2EF}">
  <dimension ref="A1:AZ38"/>
  <sheetViews>
    <sheetView topLeftCell="AQ11" workbookViewId="0">
      <selection activeCell="AW17" sqref="AW17"/>
    </sheetView>
  </sheetViews>
  <sheetFormatPr defaultRowHeight="15.75" x14ac:dyDescent="0.25"/>
  <cols>
    <col min="1" max="1" width="13.25" bestFit="1" customWidth="1"/>
    <col min="4" max="4" width="12.375" bestFit="1" customWidth="1"/>
    <col min="5" max="5" width="14.25" bestFit="1" customWidth="1"/>
    <col min="11" max="11" width="12.375" bestFit="1" customWidth="1"/>
    <col min="12" max="12" width="22" bestFit="1" customWidth="1"/>
    <col min="13" max="13" width="22.25" bestFit="1" customWidth="1"/>
    <col min="15" max="15" width="20.125" bestFit="1" customWidth="1"/>
    <col min="16" max="16" width="13.875" customWidth="1"/>
    <col min="17" max="17" width="11.75" customWidth="1"/>
    <col min="18" max="18" width="19" bestFit="1" customWidth="1"/>
    <col min="20" max="20" width="18.125" bestFit="1" customWidth="1"/>
    <col min="21" max="21" width="20.125" bestFit="1" customWidth="1"/>
    <col min="23" max="23" width="19.25" bestFit="1" customWidth="1"/>
    <col min="24" max="24" width="14.75" bestFit="1" customWidth="1"/>
    <col min="25" max="25" width="15.75" bestFit="1" customWidth="1"/>
    <col min="26" max="26" width="12.375" bestFit="1" customWidth="1"/>
    <col min="27" max="27" width="22" bestFit="1" customWidth="1"/>
    <col min="28" max="28" width="18.625" bestFit="1" customWidth="1"/>
    <col min="29" max="29" width="14.875" bestFit="1" customWidth="1"/>
    <col min="30" max="30" width="22.25" bestFit="1" customWidth="1"/>
    <col min="31" max="31" width="18.875" bestFit="1" customWidth="1"/>
    <col min="33" max="33" width="12.375" bestFit="1" customWidth="1"/>
    <col min="34" max="34" width="22.25" bestFit="1" customWidth="1"/>
    <col min="36" max="36" width="12.375" bestFit="1" customWidth="1"/>
    <col min="37" max="37" width="18.625" bestFit="1" customWidth="1"/>
    <col min="40" max="40" width="14.875" bestFit="1" customWidth="1"/>
    <col min="42" max="42" width="15.875" bestFit="1" customWidth="1"/>
    <col min="43" max="43" width="16.375" bestFit="1" customWidth="1"/>
    <col min="44" max="44" width="15.875" bestFit="1" customWidth="1"/>
    <col min="49" max="49" width="11.5" customWidth="1"/>
    <col min="51" max="51" width="12.375" bestFit="1" customWidth="1"/>
    <col min="52" max="52" width="27.25" bestFit="1" customWidth="1"/>
  </cols>
  <sheetData>
    <row r="1" spans="1:52" x14ac:dyDescent="0.25">
      <c r="A1" t="s">
        <v>60</v>
      </c>
    </row>
    <row r="2" spans="1:52" x14ac:dyDescent="0.25">
      <c r="A2">
        <v>24</v>
      </c>
      <c r="D2" s="16" t="s">
        <v>58</v>
      </c>
      <c r="E2" t="s">
        <v>61</v>
      </c>
    </row>
    <row r="3" spans="1:52" x14ac:dyDescent="0.25">
      <c r="D3" s="17" t="s">
        <v>27</v>
      </c>
      <c r="E3">
        <v>19</v>
      </c>
      <c r="G3" t="s">
        <v>47</v>
      </c>
      <c r="H3">
        <f>IFERROR(VLOOKUP(G3,D2:E4,2,0),"-")</f>
        <v>5</v>
      </c>
      <c r="K3" s="16" t="s">
        <v>58</v>
      </c>
      <c r="L3" t="s">
        <v>63</v>
      </c>
      <c r="W3" t="s">
        <v>75</v>
      </c>
      <c r="Z3" s="16" t="s">
        <v>58</v>
      </c>
      <c r="AA3" t="s">
        <v>76</v>
      </c>
    </row>
    <row r="4" spans="1:52" x14ac:dyDescent="0.25">
      <c r="A4" t="s">
        <v>62</v>
      </c>
      <c r="D4" s="17" t="s">
        <v>47</v>
      </c>
      <c r="E4">
        <v>5</v>
      </c>
      <c r="K4" s="17" t="s">
        <v>56</v>
      </c>
      <c r="L4">
        <v>3</v>
      </c>
      <c r="N4" s="19" t="s">
        <v>55</v>
      </c>
      <c r="O4" s="18" t="str">
        <f>IFERROR(VLOOKUP(N4,$K$4:$L$6,2,0),"-")</f>
        <v>-</v>
      </c>
      <c r="R4" t="s">
        <v>69</v>
      </c>
      <c r="T4" t="s">
        <v>70</v>
      </c>
      <c r="W4">
        <v>239</v>
      </c>
      <c r="Z4" s="17" t="s">
        <v>37</v>
      </c>
      <c r="AA4">
        <v>2</v>
      </c>
    </row>
    <row r="5" spans="1:52" x14ac:dyDescent="0.25">
      <c r="A5">
        <f>GETPIVOTDATA("From",$A$1)</f>
        <v>24</v>
      </c>
      <c r="D5" s="17" t="s">
        <v>59</v>
      </c>
      <c r="E5">
        <v>24</v>
      </c>
      <c r="K5" s="17" t="s">
        <v>57</v>
      </c>
      <c r="L5">
        <v>1</v>
      </c>
      <c r="N5" s="19" t="s">
        <v>56</v>
      </c>
      <c r="O5" s="18">
        <f t="shared" ref="O5:O6" si="0">IFERROR(VLOOKUP(N5,$K$4:$L$6,2,0),"-")</f>
        <v>3</v>
      </c>
      <c r="R5" s="22">
        <v>1400</v>
      </c>
      <c r="S5" s="22"/>
      <c r="T5" s="22">
        <v>2600</v>
      </c>
      <c r="Z5" s="17" t="s">
        <v>23</v>
      </c>
      <c r="AA5">
        <v>2</v>
      </c>
    </row>
    <row r="6" spans="1:52" x14ac:dyDescent="0.25">
      <c r="N6" s="19" t="s">
        <v>57</v>
      </c>
      <c r="O6" s="18">
        <f t="shared" si="0"/>
        <v>1</v>
      </c>
    </row>
    <row r="7" spans="1:52" x14ac:dyDescent="0.25">
      <c r="W7" s="25" t="s">
        <v>77</v>
      </c>
      <c r="Y7" s="17" t="s">
        <v>37</v>
      </c>
      <c r="Z7" s="18">
        <f>IFERROR(VLOOKUP(Z4,Z4:AA5,2,0),"-")</f>
        <v>2</v>
      </c>
    </row>
    <row r="8" spans="1:52" x14ac:dyDescent="0.25">
      <c r="D8" s="15"/>
      <c r="E8" s="15" t="s">
        <v>61</v>
      </c>
      <c r="W8" s="26">
        <f>GETPIVOTDATA("Distance (km)",$W$3)</f>
        <v>239</v>
      </c>
      <c r="Y8" s="17" t="s">
        <v>23</v>
      </c>
      <c r="Z8" s="18">
        <f>IFERROR(VLOOKUP(Z5,Z5:AA6,2,0),"-")</f>
        <v>2</v>
      </c>
    </row>
    <row r="10" spans="1:52" x14ac:dyDescent="0.25">
      <c r="O10" t="s">
        <v>67</v>
      </c>
      <c r="P10" s="20" t="s">
        <v>68</v>
      </c>
      <c r="Q10" s="18" t="s">
        <v>71</v>
      </c>
      <c r="R10" s="18" t="s">
        <v>72</v>
      </c>
      <c r="T10" s="16" t="s">
        <v>58</v>
      </c>
      <c r="U10" t="s">
        <v>67</v>
      </c>
    </row>
    <row r="11" spans="1:52" x14ac:dyDescent="0.25">
      <c r="O11">
        <v>4000</v>
      </c>
      <c r="P11" s="21">
        <f>GETPIVOTDATA("Total Expenses",$O$10)</f>
        <v>4000</v>
      </c>
      <c r="Q11" s="23">
        <f>GETPIVOTDATA("Total Salaries",$R$4)</f>
        <v>1400</v>
      </c>
      <c r="R11" s="23">
        <f>GETPIVOTDATA("Total Wages",$T$4)</f>
        <v>2600</v>
      </c>
      <c r="T11" s="17" t="s">
        <v>19</v>
      </c>
      <c r="U11">
        <v>3200</v>
      </c>
      <c r="W11" s="16" t="s">
        <v>58</v>
      </c>
      <c r="X11" t="s">
        <v>78</v>
      </c>
      <c r="Y11" t="s">
        <v>79</v>
      </c>
      <c r="AA11" t="s">
        <v>64</v>
      </c>
      <c r="AB11" t="s">
        <v>80</v>
      </c>
      <c r="AD11" t="s">
        <v>65</v>
      </c>
      <c r="AE11" t="s">
        <v>81</v>
      </c>
      <c r="AG11" s="16" t="s">
        <v>58</v>
      </c>
      <c r="AH11" t="s">
        <v>65</v>
      </c>
      <c r="AJ11" s="16" t="s">
        <v>58</v>
      </c>
      <c r="AK11" t="s">
        <v>80</v>
      </c>
      <c r="AN11" s="16" t="s">
        <v>58</v>
      </c>
      <c r="AP11" s="16" t="s">
        <v>58</v>
      </c>
      <c r="AQ11" t="s">
        <v>121</v>
      </c>
      <c r="AR11" s="39"/>
      <c r="AS11" s="40"/>
      <c r="AT11" s="41"/>
      <c r="AY11" s="16" t="s">
        <v>58</v>
      </c>
      <c r="AZ11" t="s">
        <v>61</v>
      </c>
    </row>
    <row r="12" spans="1:52" x14ac:dyDescent="0.25">
      <c r="K12" s="16" t="s">
        <v>58</v>
      </c>
      <c r="L12" t="s">
        <v>64</v>
      </c>
      <c r="M12" t="s">
        <v>65</v>
      </c>
      <c r="T12" s="17" t="s">
        <v>28</v>
      </c>
      <c r="U12">
        <v>2000</v>
      </c>
      <c r="W12" s="17" t="s">
        <v>19</v>
      </c>
      <c r="X12">
        <v>2</v>
      </c>
      <c r="Y12" s="27"/>
      <c r="AA12">
        <v>1800</v>
      </c>
      <c r="AB12">
        <v>1200</v>
      </c>
      <c r="AD12">
        <v>400</v>
      </c>
      <c r="AE12">
        <v>200</v>
      </c>
      <c r="AG12" s="17" t="s">
        <v>19</v>
      </c>
      <c r="AH12">
        <v>800</v>
      </c>
      <c r="AJ12" s="17" t="s">
        <v>19</v>
      </c>
      <c r="AK12">
        <v>800</v>
      </c>
      <c r="AN12" s="17" t="s">
        <v>96</v>
      </c>
      <c r="AP12" s="17" t="s">
        <v>96</v>
      </c>
      <c r="AQ12">
        <v>1</v>
      </c>
      <c r="AR12" s="42"/>
      <c r="AS12" s="43"/>
      <c r="AT12" s="44"/>
      <c r="AW12" t="s">
        <v>122</v>
      </c>
      <c r="AY12" s="17" t="s">
        <v>27</v>
      </c>
      <c r="AZ12">
        <v>19</v>
      </c>
    </row>
    <row r="13" spans="1:52" x14ac:dyDescent="0.25">
      <c r="K13" s="17" t="s">
        <v>56</v>
      </c>
      <c r="L13">
        <v>1800</v>
      </c>
      <c r="M13">
        <v>300</v>
      </c>
      <c r="T13" s="17" t="s">
        <v>34</v>
      </c>
      <c r="U13">
        <v>4000</v>
      </c>
      <c r="W13" s="17" t="s">
        <v>28</v>
      </c>
      <c r="X13">
        <v>2</v>
      </c>
      <c r="Y13" s="27">
        <v>0</v>
      </c>
      <c r="AG13" s="17" t="s">
        <v>34</v>
      </c>
      <c r="AH13">
        <v>300</v>
      </c>
      <c r="AJ13" s="17" t="s">
        <v>28</v>
      </c>
      <c r="AK13">
        <v>800</v>
      </c>
      <c r="AN13" s="17" t="s">
        <v>94</v>
      </c>
      <c r="AP13" s="17" t="s">
        <v>109</v>
      </c>
      <c r="AQ13">
        <v>1</v>
      </c>
      <c r="AR13" s="42"/>
      <c r="AS13" s="43"/>
      <c r="AT13" s="44"/>
      <c r="AW13">
        <f>GETPIVOTDATA("Column3",$AP$11)</f>
        <v>22</v>
      </c>
      <c r="AY13" s="17" t="s">
        <v>47</v>
      </c>
      <c r="AZ13">
        <v>5</v>
      </c>
    </row>
    <row r="14" spans="1:52" x14ac:dyDescent="0.25">
      <c r="K14" s="17" t="s">
        <v>57</v>
      </c>
      <c r="L14">
        <v>400</v>
      </c>
      <c r="M14">
        <v>100</v>
      </c>
      <c r="T14" s="17" t="s">
        <v>36</v>
      </c>
      <c r="U14">
        <v>1000</v>
      </c>
      <c r="W14" s="17" t="s">
        <v>34</v>
      </c>
      <c r="X14">
        <v>4</v>
      </c>
      <c r="Y14" s="27">
        <v>1</v>
      </c>
      <c r="AG14" s="17" t="s">
        <v>39</v>
      </c>
      <c r="AH14">
        <v>100</v>
      </c>
      <c r="AJ14" s="17" t="s">
        <v>34</v>
      </c>
      <c r="AK14">
        <v>1200</v>
      </c>
      <c r="AN14" s="17" t="s">
        <v>97</v>
      </c>
      <c r="AP14" s="17" t="s">
        <v>94</v>
      </c>
      <c r="AQ14">
        <v>1</v>
      </c>
      <c r="AR14" s="42"/>
      <c r="AS14" s="43"/>
      <c r="AT14" s="44"/>
      <c r="AY14" s="17" t="s">
        <v>59</v>
      </c>
      <c r="AZ14">
        <v>24</v>
      </c>
    </row>
    <row r="15" spans="1:52" x14ac:dyDescent="0.25">
      <c r="D15" s="16" t="s">
        <v>58</v>
      </c>
      <c r="E15" t="s">
        <v>66</v>
      </c>
      <c r="T15" s="17" t="s">
        <v>39</v>
      </c>
      <c r="U15">
        <v>1400</v>
      </c>
      <c r="W15" s="17" t="s">
        <v>36</v>
      </c>
      <c r="X15">
        <v>1</v>
      </c>
      <c r="Y15" s="27">
        <v>-0.75</v>
      </c>
      <c r="AA15" s="23">
        <f>GETPIVOTDATA("Sum of Driver wage/trip",$AA$11)</f>
        <v>1800</v>
      </c>
      <c r="AB15" s="23">
        <f>GETPIVOTDATA("Sum of Driver Salary",$AA$11)</f>
        <v>1200</v>
      </c>
      <c r="AC15" s="23"/>
      <c r="AD15" s="23">
        <f>GETPIVOTDATA("Sum of Buddy wage/trip",$AD$11)</f>
        <v>400</v>
      </c>
      <c r="AE15" s="23">
        <f>GETPIVOTDATA("Sum of Buddy Salary",$AD$11)</f>
        <v>200</v>
      </c>
      <c r="AG15" s="17" t="s">
        <v>44</v>
      </c>
      <c r="AH15">
        <v>300</v>
      </c>
      <c r="AJ15" s="17" t="s">
        <v>36</v>
      </c>
      <c r="AK15">
        <v>400</v>
      </c>
      <c r="AN15" s="17" t="s">
        <v>87</v>
      </c>
      <c r="AP15" s="17" t="s">
        <v>110</v>
      </c>
      <c r="AQ15">
        <v>1</v>
      </c>
      <c r="AR15" s="42"/>
      <c r="AS15" s="43"/>
      <c r="AT15" s="44"/>
      <c r="AW15" t="s">
        <v>47</v>
      </c>
    </row>
    <row r="16" spans="1:52" ht="22.5" x14ac:dyDescent="0.3">
      <c r="D16" s="17" t="s">
        <v>26</v>
      </c>
      <c r="E16">
        <v>3</v>
      </c>
      <c r="O16" t="s">
        <v>73</v>
      </c>
      <c r="P16" s="22">
        <f>Q11</f>
        <v>1400</v>
      </c>
      <c r="Q16" s="24">
        <f>P16/(P16+P17)</f>
        <v>0.35</v>
      </c>
      <c r="T16" s="17" t="s">
        <v>42</v>
      </c>
      <c r="U16">
        <v>3600</v>
      </c>
      <c r="W16" s="17" t="s">
        <v>39</v>
      </c>
      <c r="X16">
        <v>1</v>
      </c>
      <c r="Y16" s="27">
        <v>0</v>
      </c>
      <c r="AG16" s="17" t="s">
        <v>46</v>
      </c>
      <c r="AH16">
        <v>100</v>
      </c>
      <c r="AJ16" s="17" t="s">
        <v>39</v>
      </c>
      <c r="AK16">
        <v>600</v>
      </c>
      <c r="AN16" s="17" t="s">
        <v>88</v>
      </c>
      <c r="AP16" s="17" t="s">
        <v>97</v>
      </c>
      <c r="AQ16">
        <v>1</v>
      </c>
      <c r="AR16" s="42"/>
      <c r="AS16" s="43"/>
      <c r="AT16" s="44"/>
      <c r="AW16">
        <f>GETPIVOTDATA("Hired Transportation",$AY$11,"Hired Transportation","Yes")</f>
        <v>5</v>
      </c>
    </row>
    <row r="17" spans="4:46" ht="22.5" x14ac:dyDescent="0.3">
      <c r="D17" s="17" t="s">
        <v>33</v>
      </c>
      <c r="E17">
        <v>1</v>
      </c>
      <c r="O17" t="s">
        <v>74</v>
      </c>
      <c r="P17" s="22">
        <f>R11</f>
        <v>2600</v>
      </c>
      <c r="Q17" s="24">
        <f>1-Q16</f>
        <v>0.65</v>
      </c>
      <c r="T17" s="17" t="s">
        <v>44</v>
      </c>
      <c r="U17">
        <v>2200</v>
      </c>
      <c r="W17" s="17" t="s">
        <v>42</v>
      </c>
      <c r="X17">
        <v>2</v>
      </c>
      <c r="Y17" s="27">
        <v>1</v>
      </c>
      <c r="AG17" s="17" t="s">
        <v>48</v>
      </c>
      <c r="AH17">
        <v>100</v>
      </c>
      <c r="AJ17" s="17" t="s">
        <v>42</v>
      </c>
      <c r="AK17">
        <v>1600</v>
      </c>
      <c r="AN17" s="17" t="s">
        <v>93</v>
      </c>
      <c r="AP17" s="17" t="s">
        <v>111</v>
      </c>
      <c r="AQ17">
        <v>1</v>
      </c>
      <c r="AR17" s="42"/>
      <c r="AS17" s="43"/>
      <c r="AT17" s="44"/>
    </row>
    <row r="18" spans="4:46" x14ac:dyDescent="0.25">
      <c r="T18" s="17" t="s">
        <v>46</v>
      </c>
      <c r="U18">
        <v>2500</v>
      </c>
      <c r="W18" s="17" t="s">
        <v>44</v>
      </c>
      <c r="X18">
        <v>2</v>
      </c>
      <c r="Y18" s="27">
        <v>0</v>
      </c>
      <c r="AG18" s="17" t="s">
        <v>50</v>
      </c>
      <c r="AH18">
        <v>400</v>
      </c>
      <c r="AJ18" s="17" t="s">
        <v>44</v>
      </c>
      <c r="AK18">
        <v>800</v>
      </c>
      <c r="AN18" s="17" t="s">
        <v>98</v>
      </c>
      <c r="AP18" s="17" t="s">
        <v>87</v>
      </c>
      <c r="AQ18">
        <v>1</v>
      </c>
      <c r="AR18" s="42"/>
      <c r="AS18" s="43"/>
      <c r="AT18" s="44"/>
    </row>
    <row r="19" spans="4:46" x14ac:dyDescent="0.25">
      <c r="T19" s="17" t="s">
        <v>48</v>
      </c>
      <c r="U19">
        <v>1000</v>
      </c>
      <c r="W19" s="17" t="s">
        <v>46</v>
      </c>
      <c r="X19">
        <v>3</v>
      </c>
      <c r="Y19" s="27">
        <v>0.5</v>
      </c>
      <c r="AG19" s="17" t="s">
        <v>52</v>
      </c>
      <c r="AH19">
        <v>400</v>
      </c>
      <c r="AJ19" s="17" t="s">
        <v>46</v>
      </c>
      <c r="AK19">
        <v>800</v>
      </c>
      <c r="AN19" s="17" t="s">
        <v>89</v>
      </c>
      <c r="AP19" s="17" t="s">
        <v>112</v>
      </c>
      <c r="AQ19">
        <v>1</v>
      </c>
      <c r="AR19" s="42"/>
      <c r="AS19" s="43"/>
      <c r="AT19" s="44"/>
    </row>
    <row r="20" spans="4:46" x14ac:dyDescent="0.25">
      <c r="O20" t="s">
        <v>74</v>
      </c>
      <c r="P20" s="22">
        <f>R11</f>
        <v>2600</v>
      </c>
      <c r="T20" s="17" t="s">
        <v>50</v>
      </c>
      <c r="U20">
        <v>3700</v>
      </c>
      <c r="W20" s="17" t="s">
        <v>48</v>
      </c>
      <c r="X20">
        <v>1</v>
      </c>
      <c r="Y20" s="27">
        <v>-0.66666666666666663</v>
      </c>
      <c r="AA20" s="16" t="s">
        <v>58</v>
      </c>
      <c r="AC20" s="16" t="s">
        <v>58</v>
      </c>
      <c r="AD20" t="str">
        <f>VLOOKUP(AC21,AC21:AC25,1,0)</f>
        <v>Air PortX1 Port</v>
      </c>
      <c r="AJ20" s="17" t="s">
        <v>48</v>
      </c>
      <c r="AK20">
        <v>400</v>
      </c>
      <c r="AN20" s="17" t="s">
        <v>90</v>
      </c>
      <c r="AP20" s="17" t="s">
        <v>88</v>
      </c>
      <c r="AQ20">
        <v>1</v>
      </c>
      <c r="AR20" s="42"/>
      <c r="AS20" s="43"/>
      <c r="AT20" s="44"/>
    </row>
    <row r="21" spans="4:46" x14ac:dyDescent="0.25">
      <c r="O21" t="s">
        <v>73</v>
      </c>
      <c r="P21" s="22">
        <f>Q11</f>
        <v>1400</v>
      </c>
      <c r="T21" s="17" t="s">
        <v>52</v>
      </c>
      <c r="U21">
        <v>1600</v>
      </c>
      <c r="W21" s="17" t="s">
        <v>50</v>
      </c>
      <c r="X21">
        <v>4</v>
      </c>
      <c r="Y21" s="27">
        <v>3</v>
      </c>
      <c r="AA21" s="17" t="s">
        <v>96</v>
      </c>
      <c r="AC21" s="17" t="s">
        <v>96</v>
      </c>
      <c r="AD21" t="str">
        <f t="shared" ref="AD21:AD30" si="1">VLOOKUP(AC22,AC22:AC26,1,0)</f>
        <v>AlexTop glove</v>
      </c>
      <c r="AJ21" s="17" t="s">
        <v>50</v>
      </c>
      <c r="AK21">
        <v>800</v>
      </c>
      <c r="AN21" s="17" t="s">
        <v>91</v>
      </c>
      <c r="AP21" s="17" t="s">
        <v>113</v>
      </c>
      <c r="AQ21">
        <v>1</v>
      </c>
      <c r="AR21" s="42"/>
      <c r="AS21" s="43"/>
      <c r="AT21" s="44"/>
    </row>
    <row r="22" spans="4:46" x14ac:dyDescent="0.25">
      <c r="T22" s="17" t="s">
        <v>53</v>
      </c>
      <c r="U22">
        <v>1000</v>
      </c>
      <c r="W22" s="17" t="s">
        <v>52</v>
      </c>
      <c r="X22">
        <v>1</v>
      </c>
      <c r="Y22" s="27">
        <v>-0.75</v>
      </c>
      <c r="AA22" s="17" t="s">
        <v>94</v>
      </c>
      <c r="AC22" s="17" t="s">
        <v>94</v>
      </c>
      <c r="AD22" t="str">
        <f t="shared" si="1"/>
        <v>GidecSafeskin</v>
      </c>
      <c r="AE22" s="16" t="s">
        <v>58</v>
      </c>
      <c r="AG22" s="16" t="s">
        <v>58</v>
      </c>
      <c r="AJ22" s="17" t="s">
        <v>52</v>
      </c>
      <c r="AK22">
        <v>400</v>
      </c>
      <c r="AN22" s="17" t="s">
        <v>92</v>
      </c>
      <c r="AP22" s="17" t="s">
        <v>93</v>
      </c>
      <c r="AQ22">
        <v>1</v>
      </c>
      <c r="AR22" s="42"/>
      <c r="AS22" s="43"/>
      <c r="AT22" s="44"/>
    </row>
    <row r="23" spans="4:46" x14ac:dyDescent="0.25">
      <c r="W23" s="17" t="s">
        <v>53</v>
      </c>
      <c r="X23">
        <v>1</v>
      </c>
      <c r="Y23" s="27">
        <v>0</v>
      </c>
      <c r="AA23" s="17" t="s">
        <v>97</v>
      </c>
      <c r="AC23" s="17" t="s">
        <v>97</v>
      </c>
      <c r="AD23" t="str">
        <f t="shared" si="1"/>
        <v>GidecSuies</v>
      </c>
      <c r="AE23" s="17" t="s">
        <v>20</v>
      </c>
      <c r="AG23" s="17" t="s">
        <v>19</v>
      </c>
      <c r="AJ23" s="17" t="s">
        <v>53</v>
      </c>
      <c r="AK23">
        <v>400</v>
      </c>
      <c r="AN23" s="17" t="s">
        <v>95</v>
      </c>
      <c r="AP23" s="17" t="s">
        <v>114</v>
      </c>
      <c r="AQ23">
        <v>1</v>
      </c>
      <c r="AR23" s="42"/>
      <c r="AS23" s="43"/>
      <c r="AT23" s="44"/>
    </row>
    <row r="24" spans="4:46" x14ac:dyDescent="0.25">
      <c r="AA24" s="17" t="s">
        <v>87</v>
      </c>
      <c r="AC24" s="17" t="s">
        <v>87</v>
      </c>
      <c r="AD24" t="str">
        <f t="shared" si="1"/>
        <v>GizaX1 Port</v>
      </c>
      <c r="AE24" s="17" t="s">
        <v>29</v>
      </c>
      <c r="AG24" s="17" t="s">
        <v>28</v>
      </c>
      <c r="AN24" s="17" t="s">
        <v>59</v>
      </c>
      <c r="AP24" s="17" t="s">
        <v>98</v>
      </c>
      <c r="AQ24">
        <v>1</v>
      </c>
      <c r="AR24" s="42"/>
      <c r="AS24" s="43"/>
      <c r="AT24" s="44"/>
    </row>
    <row r="25" spans="4:46" x14ac:dyDescent="0.25">
      <c r="AA25" s="17" t="s">
        <v>88</v>
      </c>
      <c r="AC25" s="17" t="s">
        <v>88</v>
      </c>
      <c r="AD25" t="str">
        <f t="shared" si="1"/>
        <v>Port SaidSafeskin</v>
      </c>
      <c r="AE25" s="17" t="s">
        <v>95</v>
      </c>
      <c r="AG25" s="17" t="s">
        <v>34</v>
      </c>
      <c r="AH25" s="16" t="s">
        <v>58</v>
      </c>
      <c r="AP25" s="17" t="s">
        <v>115</v>
      </c>
      <c r="AQ25">
        <v>1</v>
      </c>
      <c r="AR25" s="42"/>
      <c r="AS25" s="43"/>
      <c r="AT25" s="44"/>
    </row>
    <row r="26" spans="4:46" x14ac:dyDescent="0.25">
      <c r="AA26" s="17" t="s">
        <v>93</v>
      </c>
      <c r="AC26" s="17" t="s">
        <v>93</v>
      </c>
      <c r="AD26" t="str">
        <f t="shared" si="1"/>
        <v>PTSafeskin</v>
      </c>
      <c r="AG26" s="17" t="s">
        <v>36</v>
      </c>
      <c r="AH26" s="17" t="s">
        <v>96</v>
      </c>
      <c r="AP26" s="17" t="s">
        <v>89</v>
      </c>
      <c r="AQ26">
        <v>1</v>
      </c>
      <c r="AR26" s="42"/>
      <c r="AS26" s="43"/>
      <c r="AT26" s="44"/>
    </row>
    <row r="27" spans="4:46" x14ac:dyDescent="0.25">
      <c r="W27" t="str">
        <f>W12</f>
        <v>Jan</v>
      </c>
      <c r="X27">
        <f>VLOOKUP(W27,W12:Y23,2,0)</f>
        <v>2</v>
      </c>
      <c r="Y27" s="28">
        <f>VLOOKUP(W27,W12:Y23,3,0)</f>
        <v>0</v>
      </c>
      <c r="AA27" s="17" t="s">
        <v>98</v>
      </c>
      <c r="AC27" s="17" t="s">
        <v>98</v>
      </c>
      <c r="AD27" t="str">
        <f>VLOOKUP(AC28,AC28:AC32,1,0)</f>
        <v>SafeskinMina</v>
      </c>
      <c r="AG27" s="17" t="s">
        <v>39</v>
      </c>
      <c r="AH27" s="17" t="s">
        <v>94</v>
      </c>
      <c r="AP27" s="17" t="s">
        <v>116</v>
      </c>
      <c r="AQ27">
        <v>1</v>
      </c>
      <c r="AR27" s="42"/>
      <c r="AS27" s="43"/>
      <c r="AT27" s="44"/>
    </row>
    <row r="28" spans="4:46" x14ac:dyDescent="0.25">
      <c r="W28" t="str">
        <f t="shared" ref="W28:W38" si="2">W13</f>
        <v>Feb</v>
      </c>
      <c r="X28">
        <f t="shared" ref="X28:X38" si="3">VLOOKUP(W28,W13:Y24,2,0)</f>
        <v>2</v>
      </c>
      <c r="Y28" s="28">
        <f t="shared" ref="Y28:Y38" si="4">VLOOKUP(W28,W13:Y24,3,0)</f>
        <v>0</v>
      </c>
      <c r="AA28" s="17" t="s">
        <v>89</v>
      </c>
      <c r="AC28" s="17" t="s">
        <v>89</v>
      </c>
      <c r="AD28" t="str">
        <f t="shared" si="1"/>
        <v>SafeskinX1 Port</v>
      </c>
      <c r="AG28" s="17" t="s">
        <v>42</v>
      </c>
      <c r="AH28" s="17" t="s">
        <v>97</v>
      </c>
      <c r="AP28" s="17" t="s">
        <v>90</v>
      </c>
      <c r="AQ28">
        <v>1</v>
      </c>
      <c r="AR28" s="45"/>
      <c r="AS28" s="46"/>
      <c r="AT28" s="47"/>
    </row>
    <row r="29" spans="4:46" x14ac:dyDescent="0.25">
      <c r="W29" t="str">
        <f t="shared" si="2"/>
        <v>Mar</v>
      </c>
      <c r="X29">
        <f t="shared" si="3"/>
        <v>4</v>
      </c>
      <c r="Y29" s="28">
        <f t="shared" si="4"/>
        <v>1</v>
      </c>
      <c r="AA29" s="17" t="s">
        <v>90</v>
      </c>
      <c r="AC29" s="17" t="s">
        <v>90</v>
      </c>
      <c r="AD29" t="str">
        <f t="shared" si="1"/>
        <v>Top gloveX1 Port</v>
      </c>
      <c r="AG29" s="17" t="s">
        <v>44</v>
      </c>
      <c r="AH29" s="17" t="s">
        <v>87</v>
      </c>
      <c r="AP29" s="17" t="s">
        <v>91</v>
      </c>
      <c r="AQ29">
        <v>1</v>
      </c>
    </row>
    <row r="30" spans="4:46" x14ac:dyDescent="0.25">
      <c r="W30" t="str">
        <f t="shared" si="2"/>
        <v>Apr</v>
      </c>
      <c r="X30">
        <f t="shared" si="3"/>
        <v>1</v>
      </c>
      <c r="Y30" s="28">
        <f t="shared" si="4"/>
        <v>-0.75</v>
      </c>
      <c r="AA30" s="17" t="s">
        <v>91</v>
      </c>
      <c r="AC30" s="17" t="s">
        <v>91</v>
      </c>
      <c r="AD30" t="str">
        <f t="shared" si="1"/>
        <v>XunthaiGidec</v>
      </c>
      <c r="AG30" s="17" t="s">
        <v>46</v>
      </c>
      <c r="AH30" s="17" t="s">
        <v>88</v>
      </c>
      <c r="AP30" s="17" t="s">
        <v>117</v>
      </c>
      <c r="AQ30">
        <v>1</v>
      </c>
    </row>
    <row r="31" spans="4:46" x14ac:dyDescent="0.25">
      <c r="W31" t="str">
        <f t="shared" si="2"/>
        <v>May</v>
      </c>
      <c r="X31">
        <f t="shared" si="3"/>
        <v>1</v>
      </c>
      <c r="Y31" s="28">
        <f t="shared" si="4"/>
        <v>0</v>
      </c>
      <c r="AA31" s="17" t="s">
        <v>92</v>
      </c>
      <c r="AC31" s="17" t="s">
        <v>92</v>
      </c>
      <c r="AG31" s="17" t="s">
        <v>48</v>
      </c>
      <c r="AH31" s="17" t="s">
        <v>93</v>
      </c>
      <c r="AP31" s="17" t="s">
        <v>92</v>
      </c>
      <c r="AQ31">
        <v>1</v>
      </c>
    </row>
    <row r="32" spans="4:46" x14ac:dyDescent="0.25">
      <c r="W32" t="str">
        <f t="shared" si="2"/>
        <v>Jun</v>
      </c>
      <c r="X32">
        <f t="shared" si="3"/>
        <v>2</v>
      </c>
      <c r="Y32" s="28">
        <f t="shared" si="4"/>
        <v>1</v>
      </c>
      <c r="AA32" s="17" t="s">
        <v>95</v>
      </c>
      <c r="AC32" s="17" t="s">
        <v>95</v>
      </c>
      <c r="AG32" s="17" t="s">
        <v>50</v>
      </c>
      <c r="AH32" s="17" t="s">
        <v>98</v>
      </c>
      <c r="AP32" s="17" t="s">
        <v>118</v>
      </c>
      <c r="AQ32">
        <v>1</v>
      </c>
    </row>
    <row r="33" spans="23:43" x14ac:dyDescent="0.25">
      <c r="W33" t="str">
        <f t="shared" si="2"/>
        <v>Jul</v>
      </c>
      <c r="X33">
        <f t="shared" si="3"/>
        <v>2</v>
      </c>
      <c r="Y33" s="28">
        <f t="shared" si="4"/>
        <v>0</v>
      </c>
      <c r="AA33" s="17" t="s">
        <v>59</v>
      </c>
      <c r="AC33" s="17" t="s">
        <v>59</v>
      </c>
      <c r="AG33" s="17" t="s">
        <v>52</v>
      </c>
      <c r="AH33" s="17" t="s">
        <v>89</v>
      </c>
      <c r="AP33" s="17" t="s">
        <v>119</v>
      </c>
      <c r="AQ33">
        <v>1</v>
      </c>
    </row>
    <row r="34" spans="23:43" x14ac:dyDescent="0.25">
      <c r="W34" t="str">
        <f t="shared" si="2"/>
        <v>Aug</v>
      </c>
      <c r="X34">
        <f t="shared" si="3"/>
        <v>3</v>
      </c>
      <c r="Y34" s="28">
        <f t="shared" si="4"/>
        <v>0.5</v>
      </c>
      <c r="AG34" s="17" t="s">
        <v>53</v>
      </c>
      <c r="AH34" s="17" t="s">
        <v>90</v>
      </c>
      <c r="AP34" s="17" t="s">
        <v>59</v>
      </c>
      <c r="AQ34">
        <v>22</v>
      </c>
    </row>
    <row r="35" spans="23:43" x14ac:dyDescent="0.25">
      <c r="W35" t="str">
        <f t="shared" si="2"/>
        <v>Sep</v>
      </c>
      <c r="X35">
        <f t="shared" si="3"/>
        <v>1</v>
      </c>
      <c r="Y35" s="28">
        <f t="shared" si="4"/>
        <v>-0.66666666666666663</v>
      </c>
      <c r="AG35" s="17" t="s">
        <v>95</v>
      </c>
      <c r="AH35" s="17" t="s">
        <v>91</v>
      </c>
    </row>
    <row r="36" spans="23:43" x14ac:dyDescent="0.25">
      <c r="W36" t="str">
        <f t="shared" si="2"/>
        <v>Oct</v>
      </c>
      <c r="X36">
        <f t="shared" si="3"/>
        <v>4</v>
      </c>
      <c r="Y36" s="28">
        <f t="shared" si="4"/>
        <v>3</v>
      </c>
      <c r="AH36" s="17" t="s">
        <v>92</v>
      </c>
    </row>
    <row r="37" spans="23:43" x14ac:dyDescent="0.25">
      <c r="W37" t="str">
        <f t="shared" si="2"/>
        <v>Nov</v>
      </c>
      <c r="X37">
        <f t="shared" si="3"/>
        <v>1</v>
      </c>
      <c r="Y37" s="28">
        <f t="shared" si="4"/>
        <v>-0.75</v>
      </c>
      <c r="AH37" s="17" t="s">
        <v>95</v>
      </c>
    </row>
    <row r="38" spans="23:43" x14ac:dyDescent="0.25">
      <c r="W38" t="str">
        <f t="shared" si="2"/>
        <v>Dec</v>
      </c>
      <c r="X38">
        <f t="shared" si="3"/>
        <v>1</v>
      </c>
      <c r="Y38" s="28">
        <f t="shared" si="4"/>
        <v>0</v>
      </c>
    </row>
  </sheetData>
  <pageMargins left="0.7" right="0.7" top="0.75" bottom="0.75" header="0.3" footer="0.3"/>
  <pageSetup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(2)</vt:lpstr>
      <vt:lpstr>Database</vt:lpstr>
      <vt:lpstr>Dashboard</vt:lpstr>
      <vt:lpstr>goo</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CHRIS</cp:lastModifiedBy>
  <dcterms:created xsi:type="dcterms:W3CDTF">2022-05-09T12:20:03Z</dcterms:created>
  <dcterms:modified xsi:type="dcterms:W3CDTF">2023-08-21T18:22:53Z</dcterms:modified>
  <cp:category/>
</cp:coreProperties>
</file>